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L:\UTKO\Kommuneøkonomi\Skatt oppdatering\2022\Nett2022\"/>
    </mc:Choice>
  </mc:AlternateContent>
  <xr:revisionPtr revIDLastSave="0" documentId="13_ncr:1_{D89E6D94-A01E-4A9A-A42F-ECCF08AFC992}" xr6:coauthVersionLast="47" xr6:coauthVersionMax="47" xr10:uidLastSave="{00000000-0000-0000-0000-000000000000}"/>
  <bookViews>
    <workbookView xWindow="5775" yWindow="1635" windowWidth="9600" windowHeight="5535" activeTab="2" xr2:uid="{00000000-000D-0000-FFFF-FFFF00000000}"/>
  </bookViews>
  <sheets>
    <sheet name="komm" sheetId="1" r:id="rId1"/>
    <sheet name="fylk" sheetId="3" r:id="rId2"/>
    <sheet name="tabellalle" sheetId="4" r:id="rId3"/>
    <sheet name="fig_komm" sheetId="5" r:id="rId4"/>
    <sheet name="fig_fylk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0" i="4" l="1"/>
  <c r="L50" i="4"/>
  <c r="L49" i="4"/>
  <c r="L30" i="4"/>
  <c r="M50" i="4" l="1"/>
  <c r="I50" i="4"/>
  <c r="H50" i="4"/>
  <c r="E50" i="4"/>
  <c r="D50" i="4"/>
  <c r="H30" i="4"/>
  <c r="D30" i="4"/>
  <c r="P364" i="1"/>
  <c r="Q21" i="1"/>
  <c r="Q29" i="1"/>
  <c r="Q61" i="1"/>
  <c r="D77" i="1"/>
  <c r="R77" i="1" s="1"/>
  <c r="Q85" i="1"/>
  <c r="Q93" i="1"/>
  <c r="Q101" i="1"/>
  <c r="Q109" i="1"/>
  <c r="Q117" i="1"/>
  <c r="Q125" i="1"/>
  <c r="D133" i="1"/>
  <c r="R133" i="1" s="1"/>
  <c r="Q141" i="1"/>
  <c r="Q149" i="1"/>
  <c r="Q157" i="1"/>
  <c r="Q165" i="1"/>
  <c r="D173" i="1"/>
  <c r="D189" i="1"/>
  <c r="R189" i="1" s="1"/>
  <c r="D213" i="1"/>
  <c r="R213" i="1" s="1"/>
  <c r="Q221" i="1"/>
  <c r="D245" i="1"/>
  <c r="R245" i="1" s="1"/>
  <c r="D269" i="1"/>
  <c r="R269" i="1" s="1"/>
  <c r="Q317" i="1"/>
  <c r="Q319" i="1"/>
  <c r="D325" i="1"/>
  <c r="R325" i="1" s="1"/>
  <c r="Q335" i="1"/>
  <c r="C364" i="1"/>
  <c r="D364" i="1" s="1"/>
  <c r="Q343" i="1"/>
  <c r="D357" i="1"/>
  <c r="R357" i="1" s="1"/>
  <c r="D361" i="1"/>
  <c r="R361" i="1" s="1"/>
  <c r="Q7" i="1"/>
  <c r="N19" i="3"/>
  <c r="K19" i="3"/>
  <c r="D11" i="3"/>
  <c r="O11" i="3" s="1"/>
  <c r="D14" i="3"/>
  <c r="O14" i="3" s="1"/>
  <c r="N15" i="3"/>
  <c r="D7" i="3"/>
  <c r="T364" i="1"/>
  <c r="R111" i="1"/>
  <c r="Q23" i="1"/>
  <c r="Q39" i="1"/>
  <c r="Q47" i="1"/>
  <c r="Q55" i="1"/>
  <c r="Q63" i="1"/>
  <c r="Q79" i="1"/>
  <c r="Q87" i="1"/>
  <c r="Q95" i="1"/>
  <c r="Q103" i="1"/>
  <c r="Q111" i="1"/>
  <c r="Q119" i="1"/>
  <c r="Q127" i="1"/>
  <c r="Q135" i="1"/>
  <c r="Q143" i="1"/>
  <c r="Q151" i="1"/>
  <c r="Q159" i="1"/>
  <c r="Q167" i="1"/>
  <c r="Q175" i="1"/>
  <c r="Q183" i="1"/>
  <c r="Q199" i="1"/>
  <c r="Q203" i="1"/>
  <c r="Q207" i="1"/>
  <c r="Q215" i="1"/>
  <c r="Q219" i="1"/>
  <c r="Q223" i="1"/>
  <c r="Q228" i="1"/>
  <c r="Q231" i="1"/>
  <c r="Q235" i="1"/>
  <c r="Q236" i="1"/>
  <c r="Q239" i="1"/>
  <c r="Q243" i="1"/>
  <c r="Q247" i="1"/>
  <c r="Q251" i="1"/>
  <c r="Q254" i="1"/>
  <c r="Q255" i="1"/>
  <c r="Q258" i="1"/>
  <c r="Q262" i="1"/>
  <c r="Q263" i="1"/>
  <c r="Q267" i="1"/>
  <c r="Q268" i="1"/>
  <c r="Q271" i="1"/>
  <c r="Q274" i="1"/>
  <c r="Q275" i="1"/>
  <c r="Q276" i="1"/>
  <c r="Q279" i="1"/>
  <c r="Q282" i="1"/>
  <c r="Q284" i="1"/>
  <c r="Q287" i="1"/>
  <c r="Q295" i="1"/>
  <c r="Q298" i="1"/>
  <c r="Q299" i="1"/>
  <c r="Q300" i="1"/>
  <c r="Q302" i="1"/>
  <c r="Q303" i="1"/>
  <c r="Q307" i="1"/>
  <c r="Q308" i="1"/>
  <c r="Q311" i="1"/>
  <c r="Q314" i="1"/>
  <c r="Q318" i="1"/>
  <c r="Q322" i="1"/>
  <c r="Q324" i="1"/>
  <c r="Q327" i="1"/>
  <c r="Q330" i="1"/>
  <c r="Q332" i="1"/>
  <c r="Q339" i="1"/>
  <c r="Q340" i="1"/>
  <c r="Q342" i="1"/>
  <c r="Q346" i="1"/>
  <c r="Q348" i="1"/>
  <c r="Q356" i="1"/>
  <c r="N9" i="3"/>
  <c r="N16" i="3"/>
  <c r="N17" i="3"/>
  <c r="N12" i="3"/>
  <c r="M49" i="4"/>
  <c r="H49" i="4"/>
  <c r="I49" i="4"/>
  <c r="D49" i="4"/>
  <c r="E49" i="4"/>
  <c r="D38" i="4"/>
  <c r="D37" i="4"/>
  <c r="D36" i="4"/>
  <c r="L29" i="4"/>
  <c r="H29" i="4"/>
  <c r="D29" i="4"/>
  <c r="K3" i="3"/>
  <c r="H38" i="4"/>
  <c r="H37" i="4"/>
  <c r="H48" i="4"/>
  <c r="D48" i="4"/>
  <c r="E48" i="4"/>
  <c r="H28" i="4"/>
  <c r="D28" i="4"/>
  <c r="M2" i="1"/>
  <c r="P2" i="1" s="1"/>
  <c r="N17" i="4"/>
  <c r="D26" i="4"/>
  <c r="D27" i="4"/>
  <c r="D24" i="4"/>
  <c r="H27" i="4"/>
  <c r="B21" i="3"/>
  <c r="H47" i="4"/>
  <c r="D47" i="4"/>
  <c r="E47" i="4"/>
  <c r="L16" i="4"/>
  <c r="L15" i="4"/>
  <c r="D5" i="4"/>
  <c r="H46" i="4"/>
  <c r="D46" i="4"/>
  <c r="E46" i="4"/>
  <c r="H26" i="4"/>
  <c r="H25" i="4"/>
  <c r="H24" i="4"/>
  <c r="D25" i="4"/>
  <c r="L5" i="4"/>
  <c r="L26" i="4"/>
  <c r="D23" i="1"/>
  <c r="R23" i="1" s="1"/>
  <c r="Q31" i="1"/>
  <c r="Q42" i="1"/>
  <c r="D50" i="1"/>
  <c r="D63" i="1"/>
  <c r="R63" i="1" s="1"/>
  <c r="Q66" i="1"/>
  <c r="Q71" i="1"/>
  <c r="Q74" i="1"/>
  <c r="Q82" i="1"/>
  <c r="D90" i="1"/>
  <c r="R90" i="1" s="1"/>
  <c r="D95" i="1"/>
  <c r="R95" i="1" s="1"/>
  <c r="Q98" i="1"/>
  <c r="Q106" i="1"/>
  <c r="D111" i="1"/>
  <c r="D114" i="1"/>
  <c r="R114" i="1" s="1"/>
  <c r="D122" i="1"/>
  <c r="R122" i="1" s="1"/>
  <c r="D127" i="1"/>
  <c r="R127" i="1" s="1"/>
  <c r="D130" i="1"/>
  <c r="D138" i="1"/>
  <c r="R138" i="1" s="1"/>
  <c r="Q146" i="1"/>
  <c r="D151" i="1"/>
  <c r="R151" i="1" s="1"/>
  <c r="Q154" i="1"/>
  <c r="Q162" i="1"/>
  <c r="D170" i="1"/>
  <c r="D175" i="1"/>
  <c r="R175" i="1" s="1"/>
  <c r="D178" i="1"/>
  <c r="R178" i="1" s="1"/>
  <c r="D183" i="1"/>
  <c r="R183" i="1" s="1"/>
  <c r="D186" i="1"/>
  <c r="R186" i="1" s="1"/>
  <c r="Q191" i="1"/>
  <c r="D194" i="1"/>
  <c r="R194" i="1" s="1"/>
  <c r="D199" i="1"/>
  <c r="R199" i="1" s="1"/>
  <c r="Q202" i="1"/>
  <c r="D207" i="1"/>
  <c r="R207" i="1" s="1"/>
  <c r="D210" i="1"/>
  <c r="R210" i="1" s="1"/>
  <c r="D215" i="1"/>
  <c r="R215" i="1" s="1"/>
  <c r="D218" i="1"/>
  <c r="R218" i="1" s="1"/>
  <c r="D223" i="1"/>
  <c r="R223" i="1" s="1"/>
  <c r="D226" i="1"/>
  <c r="R226" i="1" s="1"/>
  <c r="D234" i="1"/>
  <c r="R234" i="1" s="1"/>
  <c r="Q242" i="1"/>
  <c r="Q250" i="1"/>
  <c r="D266" i="1"/>
  <c r="R266" i="1" s="1"/>
  <c r="D271" i="1"/>
  <c r="R271" i="1" s="1"/>
  <c r="D274" i="1"/>
  <c r="R274" i="1" s="1"/>
  <c r="D282" i="1"/>
  <c r="R282" i="1" s="1"/>
  <c r="Q290" i="1"/>
  <c r="D295" i="1"/>
  <c r="R295" i="1" s="1"/>
  <c r="Q297" i="1"/>
  <c r="D298" i="1"/>
  <c r="R298" i="1" s="1"/>
  <c r="D306" i="1"/>
  <c r="R306" i="1" s="1"/>
  <c r="D319" i="1"/>
  <c r="R319" i="1" s="1"/>
  <c r="D330" i="1"/>
  <c r="R330" i="1" s="1"/>
  <c r="Q331" i="1"/>
  <c r="D334" i="1"/>
  <c r="R334" i="1" s="1"/>
  <c r="Q338" i="1"/>
  <c r="D343" i="1"/>
  <c r="D346" i="1"/>
  <c r="R346" i="1" s="1"/>
  <c r="D347" i="1"/>
  <c r="R347" i="1" s="1"/>
  <c r="D348" i="1"/>
  <c r="R348" i="1" s="1"/>
  <c r="Q354" i="1"/>
  <c r="D356" i="1"/>
  <c r="R356" i="1" s="1"/>
  <c r="D358" i="1"/>
  <c r="R358" i="1" s="1"/>
  <c r="D360" i="1"/>
  <c r="R360" i="1" s="1"/>
  <c r="D362" i="1"/>
  <c r="R362" i="1" s="1"/>
  <c r="Q292" i="1"/>
  <c r="Q316" i="1"/>
  <c r="Q320" i="1"/>
  <c r="Q334" i="1"/>
  <c r="Q336" i="1"/>
  <c r="Q344" i="1"/>
  <c r="Q350" i="1"/>
  <c r="Q358" i="1"/>
  <c r="D8" i="3"/>
  <c r="O8" i="3" s="1"/>
  <c r="F2" i="3"/>
  <c r="C24" i="4"/>
  <c r="H45" i="4"/>
  <c r="I45" i="4"/>
  <c r="G45" i="4"/>
  <c r="F45" i="4"/>
  <c r="D45" i="4"/>
  <c r="E45" i="4"/>
  <c r="C45" i="4"/>
  <c r="B45" i="4"/>
  <c r="D44" i="4"/>
  <c r="E44" i="4"/>
  <c r="C44" i="4"/>
  <c r="B44" i="4"/>
  <c r="D9" i="3"/>
  <c r="O9" i="3" s="1"/>
  <c r="T2" i="1"/>
  <c r="N15" i="4"/>
  <c r="I16" i="4"/>
  <c r="I15" i="4"/>
  <c r="E16" i="4"/>
  <c r="E15" i="4"/>
  <c r="H16" i="4"/>
  <c r="D16" i="4"/>
  <c r="E17" i="4"/>
  <c r="I17" i="4"/>
  <c r="L17" i="4"/>
  <c r="D23" i="4"/>
  <c r="D43" i="4"/>
  <c r="D10" i="1"/>
  <c r="R10" i="1" s="1"/>
  <c r="S364" i="1"/>
  <c r="Q329" i="1"/>
  <c r="H55" i="4"/>
  <c r="D55" i="4"/>
  <c r="L55" i="4"/>
  <c r="H54" i="4"/>
  <c r="D54" i="4"/>
  <c r="L2" i="1"/>
  <c r="E14" i="4"/>
  <c r="L54" i="4"/>
  <c r="Q22" i="1"/>
  <c r="D30" i="1"/>
  <c r="R30" i="1" s="1"/>
  <c r="D39" i="1"/>
  <c r="R39" i="1" s="1"/>
  <c r="D46" i="1"/>
  <c r="R46" i="1" s="1"/>
  <c r="D54" i="1"/>
  <c r="D71" i="1"/>
  <c r="R71" i="1" s="1"/>
  <c r="D78" i="1"/>
  <c r="R78" i="1"/>
  <c r="D86" i="1"/>
  <c r="R86" i="1"/>
  <c r="D94" i="1"/>
  <c r="Q102" i="1"/>
  <c r="D103" i="1"/>
  <c r="R103" i="1" s="1"/>
  <c r="D110" i="1"/>
  <c r="R110" i="1" s="1"/>
  <c r="D118" i="1"/>
  <c r="R118" i="1" s="1"/>
  <c r="D126" i="1"/>
  <c r="R126" i="1" s="1"/>
  <c r="Q134" i="1"/>
  <c r="D142" i="1"/>
  <c r="R142" i="1" s="1"/>
  <c r="D150" i="1"/>
  <c r="R150" i="1" s="1"/>
  <c r="D158" i="1"/>
  <c r="R158" i="1" s="1"/>
  <c r="Q166" i="1"/>
  <c r="D174" i="1"/>
  <c r="R174" i="1" s="1"/>
  <c r="D182" i="1"/>
  <c r="R182" i="1" s="1"/>
  <c r="D190" i="1"/>
  <c r="R190" i="1" s="1"/>
  <c r="D191" i="1"/>
  <c r="R191" i="1" s="1"/>
  <c r="Q198" i="1"/>
  <c r="Q206" i="1"/>
  <c r="D214" i="1"/>
  <c r="R214" i="1" s="1"/>
  <c r="D222" i="1"/>
  <c r="R222" i="1" s="1"/>
  <c r="D230" i="1"/>
  <c r="R230" i="1" s="1"/>
  <c r="Q246" i="1"/>
  <c r="D255" i="1"/>
  <c r="R255" i="1" s="1"/>
  <c r="D262" i="1"/>
  <c r="Q270" i="1"/>
  <c r="Q286" i="1"/>
  <c r="D302" i="1"/>
  <c r="R302" i="1" s="1"/>
  <c r="D310" i="1"/>
  <c r="R310" i="1" s="1"/>
  <c r="D311" i="1"/>
  <c r="R311" i="1" s="1"/>
  <c r="D321" i="1"/>
  <c r="D326" i="1"/>
  <c r="D329" i="1"/>
  <c r="R329" i="1" s="1"/>
  <c r="Q337" i="1"/>
  <c r="D342" i="1"/>
  <c r="R342" i="1" s="1"/>
  <c r="Q345" i="1"/>
  <c r="H53" i="4"/>
  <c r="D53" i="4"/>
  <c r="L53" i="4"/>
  <c r="H52" i="4"/>
  <c r="L52" i="4"/>
  <c r="D52" i="4"/>
  <c r="H51" i="4"/>
  <c r="H56" i="4" s="1"/>
  <c r="D51" i="4"/>
  <c r="D56" i="4" s="1"/>
  <c r="D17" i="1"/>
  <c r="R17" i="1" s="1"/>
  <c r="D25" i="1"/>
  <c r="R25" i="1" s="1"/>
  <c r="D73" i="1"/>
  <c r="R73" i="1" s="1"/>
  <c r="D153" i="1"/>
  <c r="R153" i="1" s="1"/>
  <c r="D169" i="1"/>
  <c r="R169" i="1" s="1"/>
  <c r="Q185" i="1"/>
  <c r="D185" i="1"/>
  <c r="Q201" i="1"/>
  <c r="Q217" i="1"/>
  <c r="Q225" i="1"/>
  <c r="Q233" i="1"/>
  <c r="D233" i="1"/>
  <c r="R233" i="1" s="1"/>
  <c r="Q241" i="1"/>
  <c r="Q249" i="1"/>
  <c r="Q257" i="1"/>
  <c r="Q265" i="1"/>
  <c r="Q273" i="1"/>
  <c r="D281" i="1"/>
  <c r="R281" i="1" s="1"/>
  <c r="D289" i="1"/>
  <c r="D336" i="1"/>
  <c r="R336" i="1" s="1"/>
  <c r="D11" i="1"/>
  <c r="R11" i="1" s="1"/>
  <c r="Q19" i="1"/>
  <c r="D27" i="1"/>
  <c r="R27" i="1" s="1"/>
  <c r="D35" i="1"/>
  <c r="R35" i="1" s="1"/>
  <c r="D43" i="1"/>
  <c r="R43" i="1"/>
  <c r="D51" i="1"/>
  <c r="R51" i="1" s="1"/>
  <c r="D59" i="1"/>
  <c r="R59" i="1" s="1"/>
  <c r="D67" i="1"/>
  <c r="R67" i="1"/>
  <c r="D75" i="1"/>
  <c r="R75" i="1" s="1"/>
  <c r="D83" i="1"/>
  <c r="R83" i="1" s="1"/>
  <c r="D91" i="1"/>
  <c r="R91" i="1" s="1"/>
  <c r="D99" i="1"/>
  <c r="R99" i="1" s="1"/>
  <c r="D107" i="1"/>
  <c r="R107" i="1" s="1"/>
  <c r="D115" i="1"/>
  <c r="R115" i="1" s="1"/>
  <c r="D123" i="1"/>
  <c r="R123" i="1" s="1"/>
  <c r="D131" i="1"/>
  <c r="R131" i="1" s="1"/>
  <c r="D139" i="1"/>
  <c r="R139" i="1" s="1"/>
  <c r="D147" i="1"/>
  <c r="R147" i="1" s="1"/>
  <c r="D155" i="1"/>
  <c r="R155" i="1" s="1"/>
  <c r="D163" i="1"/>
  <c r="R163" i="1" s="1"/>
  <c r="D167" i="1"/>
  <c r="R167" i="1" s="1"/>
  <c r="D171" i="1"/>
  <c r="R171" i="1" s="1"/>
  <c r="D179" i="1"/>
  <c r="R179" i="1" s="1"/>
  <c r="D187" i="1"/>
  <c r="R187" i="1" s="1"/>
  <c r="D195" i="1"/>
  <c r="R195" i="1" s="1"/>
  <c r="D203" i="1"/>
  <c r="R203" i="1" s="1"/>
  <c r="D211" i="1"/>
  <c r="R211" i="1" s="1"/>
  <c r="Q226" i="1"/>
  <c r="D227" i="1"/>
  <c r="R227" i="1" s="1"/>
  <c r="D275" i="1"/>
  <c r="R275" i="1" s="1"/>
  <c r="D291" i="1"/>
  <c r="R291" i="1" s="1"/>
  <c r="Q306" i="1"/>
  <c r="D316" i="1"/>
  <c r="R316" i="1" s="1"/>
  <c r="D324" i="1"/>
  <c r="R324" i="1" s="1"/>
  <c r="D332" i="1"/>
  <c r="R332" i="1" s="1"/>
  <c r="D339" i="1"/>
  <c r="R339" i="1" s="1"/>
  <c r="D340" i="1"/>
  <c r="R340" i="1" s="1"/>
  <c r="D352" i="1"/>
  <c r="R352" i="1" s="1"/>
  <c r="D8" i="1"/>
  <c r="R8" i="1" s="1"/>
  <c r="D9" i="1"/>
  <c r="R9" i="1" s="1"/>
  <c r="D12" i="1"/>
  <c r="R12" i="1" s="1"/>
  <c r="D14" i="1"/>
  <c r="R14" i="1" s="1"/>
  <c r="D16" i="1"/>
  <c r="R16" i="1" s="1"/>
  <c r="D18" i="1"/>
  <c r="D19" i="1"/>
  <c r="R19" i="1" s="1"/>
  <c r="D20" i="1"/>
  <c r="R20" i="1" s="1"/>
  <c r="D22" i="1"/>
  <c r="R22" i="1" s="1"/>
  <c r="D24" i="1"/>
  <c r="R24" i="1" s="1"/>
  <c r="D26" i="1"/>
  <c r="R26" i="1" s="1"/>
  <c r="D28" i="1"/>
  <c r="R28" i="1" s="1"/>
  <c r="D32" i="1"/>
  <c r="R32" i="1" s="1"/>
  <c r="D33" i="1"/>
  <c r="R33" i="1" s="1"/>
  <c r="D34" i="1"/>
  <c r="R34" i="1" s="1"/>
  <c r="D36" i="1"/>
  <c r="R36" i="1" s="1"/>
  <c r="D40" i="1"/>
  <c r="R40" i="1" s="1"/>
  <c r="D41" i="1"/>
  <c r="D42" i="1"/>
  <c r="R42" i="1" s="1"/>
  <c r="D44" i="1"/>
  <c r="R44" i="1" s="1"/>
  <c r="D48" i="1"/>
  <c r="R48" i="1" s="1"/>
  <c r="D49" i="1"/>
  <c r="R49" i="1" s="1"/>
  <c r="D52" i="1"/>
  <c r="R52" i="1" s="1"/>
  <c r="D56" i="1"/>
  <c r="R56" i="1" s="1"/>
  <c r="D57" i="1"/>
  <c r="R57" i="1" s="1"/>
  <c r="D58" i="1"/>
  <c r="R58" i="1" s="1"/>
  <c r="D60" i="1"/>
  <c r="R60" i="1" s="1"/>
  <c r="D62" i="1"/>
  <c r="R62" i="1" s="1"/>
  <c r="D64" i="1"/>
  <c r="R64" i="1" s="1"/>
  <c r="D65" i="1"/>
  <c r="R65" i="1" s="1"/>
  <c r="D66" i="1"/>
  <c r="R66" i="1" s="1"/>
  <c r="D68" i="1"/>
  <c r="R68" i="1" s="1"/>
  <c r="D72" i="1"/>
  <c r="R72" i="1" s="1"/>
  <c r="D76" i="1"/>
  <c r="R76" i="1" s="1"/>
  <c r="D80" i="1"/>
  <c r="R80" i="1" s="1"/>
  <c r="D81" i="1"/>
  <c r="R81" i="1" s="1"/>
  <c r="D84" i="1"/>
  <c r="R84" i="1" s="1"/>
  <c r="D88" i="1"/>
  <c r="D89" i="1"/>
  <c r="R89" i="1" s="1"/>
  <c r="D92" i="1"/>
  <c r="R92" i="1" s="1"/>
  <c r="D96" i="1"/>
  <c r="R96" i="1" s="1"/>
  <c r="D97" i="1"/>
  <c r="R97" i="1" s="1"/>
  <c r="D100" i="1"/>
  <c r="R100" i="1" s="1"/>
  <c r="D104" i="1"/>
  <c r="D105" i="1"/>
  <c r="R105" i="1" s="1"/>
  <c r="D106" i="1"/>
  <c r="R106" i="1" s="1"/>
  <c r="D108" i="1"/>
  <c r="R108" i="1" s="1"/>
  <c r="D112" i="1"/>
  <c r="R112" i="1" s="1"/>
  <c r="D113" i="1"/>
  <c r="R113" i="1" s="1"/>
  <c r="D116" i="1"/>
  <c r="R116" i="1" s="1"/>
  <c r="D120" i="1"/>
  <c r="R120" i="1" s="1"/>
  <c r="D121" i="1"/>
  <c r="R121" i="1" s="1"/>
  <c r="D124" i="1"/>
  <c r="R124" i="1" s="1"/>
  <c r="D128" i="1"/>
  <c r="R128" i="1" s="1"/>
  <c r="D129" i="1"/>
  <c r="R129" i="1" s="1"/>
  <c r="D132" i="1"/>
  <c r="R132" i="1" s="1"/>
  <c r="D136" i="1"/>
  <c r="D137" i="1"/>
  <c r="R137" i="1" s="1"/>
  <c r="D140" i="1"/>
  <c r="R140" i="1" s="1"/>
  <c r="D144" i="1"/>
  <c r="R144" i="1" s="1"/>
  <c r="D145" i="1"/>
  <c r="R145" i="1" s="1"/>
  <c r="D146" i="1"/>
  <c r="R146" i="1" s="1"/>
  <c r="D148" i="1"/>
  <c r="D152" i="1"/>
  <c r="R152" i="1" s="1"/>
  <c r="D154" i="1"/>
  <c r="R154" i="1" s="1"/>
  <c r="D156" i="1"/>
  <c r="R156" i="1" s="1"/>
  <c r="D160" i="1"/>
  <c r="R160" i="1" s="1"/>
  <c r="D161" i="1"/>
  <c r="R161" i="1" s="1"/>
  <c r="D164" i="1"/>
  <c r="D166" i="1"/>
  <c r="R166" i="1" s="1"/>
  <c r="D168" i="1"/>
  <c r="R168" i="1"/>
  <c r="D172" i="1"/>
  <c r="R172" i="1"/>
  <c r="D176" i="1"/>
  <c r="R176" i="1" s="1"/>
  <c r="D177" i="1"/>
  <c r="R177" i="1" s="1"/>
  <c r="D180" i="1"/>
  <c r="R180" i="1" s="1"/>
  <c r="D184" i="1"/>
  <c r="R184" i="1"/>
  <c r="D188" i="1"/>
  <c r="R188" i="1" s="1"/>
  <c r="D192" i="1"/>
  <c r="R192" i="1" s="1"/>
  <c r="D193" i="1"/>
  <c r="R193" i="1" s="1"/>
  <c r="D196" i="1"/>
  <c r="R196" i="1" s="1"/>
  <c r="D200" i="1"/>
  <c r="R200" i="1" s="1"/>
  <c r="D201" i="1"/>
  <c r="R201" i="1" s="1"/>
  <c r="D204" i="1"/>
  <c r="R204" i="1" s="1"/>
  <c r="D208" i="1"/>
  <c r="R208" i="1"/>
  <c r="D209" i="1"/>
  <c r="R209" i="1" s="1"/>
  <c r="D212" i="1"/>
  <c r="R212" i="1" s="1"/>
  <c r="D216" i="1"/>
  <c r="R216" i="1" s="1"/>
  <c r="D217" i="1"/>
  <c r="R217" i="1"/>
  <c r="D220" i="1"/>
  <c r="R220" i="1" s="1"/>
  <c r="D224" i="1"/>
  <c r="R224" i="1" s="1"/>
  <c r="D225" i="1"/>
  <c r="R225" i="1" s="1"/>
  <c r="D228" i="1"/>
  <c r="R228" i="1" s="1"/>
  <c r="D232" i="1"/>
  <c r="R232" i="1" s="1"/>
  <c r="D236" i="1"/>
  <c r="R236" i="1" s="1"/>
  <c r="D240" i="1"/>
  <c r="R240" i="1" s="1"/>
  <c r="D241" i="1"/>
  <c r="R241" i="1" s="1"/>
  <c r="D242" i="1"/>
  <c r="R242" i="1" s="1"/>
  <c r="D244" i="1"/>
  <c r="R244" i="1" s="1"/>
  <c r="D248" i="1"/>
  <c r="R248" i="1" s="1"/>
  <c r="D249" i="1"/>
  <c r="R249" i="1" s="1"/>
  <c r="D252" i="1"/>
  <c r="R252" i="1"/>
  <c r="D256" i="1"/>
  <c r="R256" i="1" s="1"/>
  <c r="D257" i="1"/>
  <c r="R257" i="1" s="1"/>
  <c r="D260" i="1"/>
  <c r="R260" i="1" s="1"/>
  <c r="D264" i="1"/>
  <c r="R264" i="1" s="1"/>
  <c r="D265" i="1"/>
  <c r="R265" i="1" s="1"/>
  <c r="D268" i="1"/>
  <c r="R268" i="1" s="1"/>
  <c r="D272" i="1"/>
  <c r="R272" i="1" s="1"/>
  <c r="D273" i="1"/>
  <c r="R273" i="1" s="1"/>
  <c r="D276" i="1"/>
  <c r="R276" i="1" s="1"/>
  <c r="D280" i="1"/>
  <c r="R280" i="1" s="1"/>
  <c r="D284" i="1"/>
  <c r="R284" i="1" s="1"/>
  <c r="D288" i="1"/>
  <c r="R288" i="1" s="1"/>
  <c r="D292" i="1"/>
  <c r="R292" i="1" s="1"/>
  <c r="D296" i="1"/>
  <c r="R296" i="1" s="1"/>
  <c r="D297" i="1"/>
  <c r="R297" i="1" s="1"/>
  <c r="D300" i="1"/>
  <c r="R300" i="1"/>
  <c r="D304" i="1"/>
  <c r="R304" i="1" s="1"/>
  <c r="D305" i="1"/>
  <c r="R305" i="1" s="1"/>
  <c r="D308" i="1"/>
  <c r="R308" i="1" s="1"/>
  <c r="D312" i="1"/>
  <c r="R312" i="1" s="1"/>
  <c r="D313" i="1"/>
  <c r="R313" i="1" s="1"/>
  <c r="D320" i="1"/>
  <c r="R320" i="1"/>
  <c r="D337" i="1"/>
  <c r="R337" i="1" s="1"/>
  <c r="D344" i="1"/>
  <c r="R344" i="1" s="1"/>
  <c r="D353" i="1"/>
  <c r="R353" i="1" s="1"/>
  <c r="G47" i="4"/>
  <c r="I47" i="4"/>
  <c r="C47" i="4"/>
  <c r="L6" i="4"/>
  <c r="K6" i="4"/>
  <c r="G46" i="4"/>
  <c r="I46" i="4"/>
  <c r="C46" i="4"/>
  <c r="K5" i="4"/>
  <c r="A39" i="4"/>
  <c r="A38" i="4"/>
  <c r="A36" i="4"/>
  <c r="G2" i="4"/>
  <c r="K2" i="4"/>
  <c r="K23" i="4"/>
  <c r="K43" i="4"/>
  <c r="F2" i="4"/>
  <c r="H2" i="4"/>
  <c r="H23" i="4"/>
  <c r="H43" i="4"/>
  <c r="L4" i="4"/>
  <c r="H36" i="4"/>
  <c r="I14" i="4"/>
  <c r="G55" i="4"/>
  <c r="F55" i="4"/>
  <c r="C55" i="4"/>
  <c r="B55" i="4"/>
  <c r="J55" i="4"/>
  <c r="A55" i="4"/>
  <c r="G54" i="4"/>
  <c r="F54" i="4"/>
  <c r="B54" i="4"/>
  <c r="C54" i="4"/>
  <c r="A54" i="4"/>
  <c r="G53" i="4"/>
  <c r="F53" i="4"/>
  <c r="C53" i="4"/>
  <c r="B53" i="4"/>
  <c r="A53" i="4"/>
  <c r="G52" i="4"/>
  <c r="F52" i="4"/>
  <c r="C52" i="4"/>
  <c r="B52" i="4"/>
  <c r="A52" i="4"/>
  <c r="G51" i="4"/>
  <c r="F51" i="4"/>
  <c r="B51" i="4"/>
  <c r="C51" i="4"/>
  <c r="A51" i="4"/>
  <c r="G50" i="4"/>
  <c r="F50" i="4"/>
  <c r="C50" i="4"/>
  <c r="B50" i="4"/>
  <c r="A50" i="4"/>
  <c r="G49" i="4"/>
  <c r="F49" i="4"/>
  <c r="J49" i="4"/>
  <c r="C49" i="4"/>
  <c r="B49" i="4"/>
  <c r="A49" i="4"/>
  <c r="G48" i="4"/>
  <c r="I48" i="4"/>
  <c r="F48" i="4"/>
  <c r="C48" i="4"/>
  <c r="B48" i="4"/>
  <c r="A48" i="4"/>
  <c r="F47" i="4"/>
  <c r="J47" i="4"/>
  <c r="B47" i="4"/>
  <c r="A47" i="4"/>
  <c r="F46" i="4"/>
  <c r="B46" i="4"/>
  <c r="J46" i="4"/>
  <c r="A46" i="4"/>
  <c r="A45" i="4"/>
  <c r="H44" i="4"/>
  <c r="G44" i="4"/>
  <c r="F44" i="4"/>
  <c r="K44" i="4"/>
  <c r="A44" i="4"/>
  <c r="I43" i="4"/>
  <c r="M43" i="4"/>
  <c r="G35" i="4"/>
  <c r="C35" i="4"/>
  <c r="G34" i="4"/>
  <c r="C34" i="4"/>
  <c r="G33" i="4"/>
  <c r="C33" i="4"/>
  <c r="G32" i="4"/>
  <c r="C32" i="4"/>
  <c r="G31" i="4"/>
  <c r="C31" i="4"/>
  <c r="G30" i="4"/>
  <c r="C30" i="4"/>
  <c r="G29" i="4"/>
  <c r="C29" i="4"/>
  <c r="G28" i="4"/>
  <c r="C28" i="4"/>
  <c r="G27" i="4"/>
  <c r="C27" i="4"/>
  <c r="G26" i="4"/>
  <c r="C26" i="4"/>
  <c r="G25" i="4"/>
  <c r="C25" i="4"/>
  <c r="G24" i="4"/>
  <c r="C23" i="4"/>
  <c r="C43" i="4"/>
  <c r="B23" i="4"/>
  <c r="B43" i="4"/>
  <c r="L18" i="4"/>
  <c r="I18" i="4"/>
  <c r="E18" i="4"/>
  <c r="L14" i="4"/>
  <c r="K14" i="4"/>
  <c r="J14" i="4"/>
  <c r="L13" i="4"/>
  <c r="K13" i="4"/>
  <c r="J13" i="4"/>
  <c r="L12" i="4"/>
  <c r="K12" i="4"/>
  <c r="K33" i="4"/>
  <c r="J12" i="4"/>
  <c r="L11" i="4"/>
  <c r="K11" i="4"/>
  <c r="J11" i="4"/>
  <c r="L10" i="4"/>
  <c r="K10" i="4"/>
  <c r="K31" i="4"/>
  <c r="J10" i="4"/>
  <c r="L9" i="4"/>
  <c r="K9" i="4"/>
  <c r="J9" i="4"/>
  <c r="K30" i="4"/>
  <c r="L8" i="4"/>
  <c r="K8" i="4"/>
  <c r="J8" i="4"/>
  <c r="L7" i="4"/>
  <c r="L28" i="4"/>
  <c r="K7" i="4"/>
  <c r="J7" i="4"/>
  <c r="J6" i="4"/>
  <c r="J5" i="4"/>
  <c r="K4" i="4"/>
  <c r="K25" i="4"/>
  <c r="J4" i="4"/>
  <c r="L3" i="4"/>
  <c r="L24" i="4"/>
  <c r="K3" i="4"/>
  <c r="J3" i="4"/>
  <c r="J2" i="4"/>
  <c r="J23" i="4"/>
  <c r="J43" i="4"/>
  <c r="F23" i="4"/>
  <c r="F43" i="4"/>
  <c r="J44" i="4"/>
  <c r="L19" i="3"/>
  <c r="D16" i="3"/>
  <c r="O16" i="3" s="1"/>
  <c r="D12" i="3"/>
  <c r="O12" i="3" s="1"/>
  <c r="D10" i="3"/>
  <c r="O10" i="3" s="1"/>
  <c r="Q2" i="3"/>
  <c r="N2" i="3"/>
  <c r="H2" i="3"/>
  <c r="Q353" i="1"/>
  <c r="Q313" i="1"/>
  <c r="Q312" i="1"/>
  <c r="Q305" i="1"/>
  <c r="Q304" i="1"/>
  <c r="Q296" i="1"/>
  <c r="Q289" i="1"/>
  <c r="Q288" i="1"/>
  <c r="Q281" i="1"/>
  <c r="Q280" i="1"/>
  <c r="Q272" i="1"/>
  <c r="Q264" i="1"/>
  <c r="Q260" i="1"/>
  <c r="Q256" i="1"/>
  <c r="Q252" i="1"/>
  <c r="Q248" i="1"/>
  <c r="Q244" i="1"/>
  <c r="Q240" i="1"/>
  <c r="Q232" i="1"/>
  <c r="Q224" i="1"/>
  <c r="Q220" i="1"/>
  <c r="Q216" i="1"/>
  <c r="Q214" i="1"/>
  <c r="Q212" i="1"/>
  <c r="Q210" i="1"/>
  <c r="Q209" i="1"/>
  <c r="Q208" i="1"/>
  <c r="Q204" i="1"/>
  <c r="Q200" i="1"/>
  <c r="Q196" i="1"/>
  <c r="Q194" i="1"/>
  <c r="Q193" i="1"/>
  <c r="Q192" i="1"/>
  <c r="Q188" i="1"/>
  <c r="Q184" i="1"/>
  <c r="Q180" i="1"/>
  <c r="Q178" i="1"/>
  <c r="Q177" i="1"/>
  <c r="Q176" i="1"/>
  <c r="Q174" i="1"/>
  <c r="Q172" i="1"/>
  <c r="Q169" i="1"/>
  <c r="Q168" i="1"/>
  <c r="Q164" i="1"/>
  <c r="Q161" i="1"/>
  <c r="Q160" i="1"/>
  <c r="Q156" i="1"/>
  <c r="Q153" i="1"/>
  <c r="Q152" i="1"/>
  <c r="Q148" i="1"/>
  <c r="Q145" i="1"/>
  <c r="Q144" i="1"/>
  <c r="Q140" i="1"/>
  <c r="Q137" i="1"/>
  <c r="Q136" i="1"/>
  <c r="Q132" i="1"/>
  <c r="Q129" i="1"/>
  <c r="Q128" i="1"/>
  <c r="Q124" i="1"/>
  <c r="Q121" i="1"/>
  <c r="Q120" i="1"/>
  <c r="Q118" i="1"/>
  <c r="Q116" i="1"/>
  <c r="Q113" i="1"/>
  <c r="Q112" i="1"/>
  <c r="Q108" i="1"/>
  <c r="Q105" i="1"/>
  <c r="Q104" i="1"/>
  <c r="Q100" i="1"/>
  <c r="Q97" i="1"/>
  <c r="Q96" i="1"/>
  <c r="Q94" i="1"/>
  <c r="Q92" i="1"/>
  <c r="Q89" i="1"/>
  <c r="Q88" i="1"/>
  <c r="Q84" i="1"/>
  <c r="Q81" i="1"/>
  <c r="Q80" i="1"/>
  <c r="Q76" i="1"/>
  <c r="Q73" i="1"/>
  <c r="Q72" i="1"/>
  <c r="Q68" i="1"/>
  <c r="Q65" i="1"/>
  <c r="Q64" i="1"/>
  <c r="Q62" i="1"/>
  <c r="Q60" i="1"/>
  <c r="Q58" i="1"/>
  <c r="Q57" i="1"/>
  <c r="Q56" i="1"/>
  <c r="Q52" i="1"/>
  <c r="Q50" i="1"/>
  <c r="Q49" i="1"/>
  <c r="Q48" i="1"/>
  <c r="Q44" i="1"/>
  <c r="Q41" i="1"/>
  <c r="Q40" i="1"/>
  <c r="Q36" i="1"/>
  <c r="Q34" i="1"/>
  <c r="Q33" i="1"/>
  <c r="Q32" i="1"/>
  <c r="Q28" i="1"/>
  <c r="Q26" i="1"/>
  <c r="Q25" i="1"/>
  <c r="Q24" i="1"/>
  <c r="Q20" i="1"/>
  <c r="Q18" i="1"/>
  <c r="Q17" i="1"/>
  <c r="Q16" i="1"/>
  <c r="Q14" i="1"/>
  <c r="Q12" i="1"/>
  <c r="Q10" i="1"/>
  <c r="Q9" i="1"/>
  <c r="Q8" i="1"/>
  <c r="J52" i="4"/>
  <c r="K49" i="4"/>
  <c r="K29" i="4"/>
  <c r="K45" i="4"/>
  <c r="D315" i="1"/>
  <c r="R315" i="1" s="1"/>
  <c r="Q315" i="1"/>
  <c r="D267" i="1"/>
  <c r="R267" i="1" s="1"/>
  <c r="D243" i="1"/>
  <c r="R243" i="1" s="1"/>
  <c r="Q11" i="1"/>
  <c r="Q27" i="1"/>
  <c r="Q35" i="1"/>
  <c r="Q43" i="1"/>
  <c r="Q51" i="1"/>
  <c r="Q59" i="1"/>
  <c r="Q67" i="1"/>
  <c r="Q75" i="1"/>
  <c r="Q83" i="1"/>
  <c r="Q91" i="1"/>
  <c r="Q99" i="1"/>
  <c r="Q107" i="1"/>
  <c r="Q115" i="1"/>
  <c r="Q123" i="1"/>
  <c r="Q131" i="1"/>
  <c r="Q139" i="1"/>
  <c r="Q147" i="1"/>
  <c r="Q155" i="1"/>
  <c r="Q163" i="1"/>
  <c r="Q171" i="1"/>
  <c r="Q179" i="1"/>
  <c r="Q187" i="1"/>
  <c r="Q195" i="1"/>
  <c r="Q211" i="1"/>
  <c r="Q227" i="1"/>
  <c r="Q347" i="1"/>
  <c r="D323" i="1"/>
  <c r="R323" i="1" s="1"/>
  <c r="Q323" i="1"/>
  <c r="D299" i="1"/>
  <c r="R299" i="1" s="1"/>
  <c r="D251" i="1"/>
  <c r="R251" i="1" s="1"/>
  <c r="D219" i="1"/>
  <c r="R219" i="1" s="1"/>
  <c r="D355" i="1"/>
  <c r="R355" i="1" s="1"/>
  <c r="Q355" i="1"/>
  <c r="D331" i="1"/>
  <c r="R331" i="1" s="1"/>
  <c r="D307" i="1"/>
  <c r="R307" i="1" s="1"/>
  <c r="D283" i="1"/>
  <c r="R283" i="1" s="1"/>
  <c r="Q283" i="1"/>
  <c r="D259" i="1"/>
  <c r="R259" i="1" s="1"/>
  <c r="Q259" i="1"/>
  <c r="D235" i="1"/>
  <c r="R235" i="1" s="1"/>
  <c r="Q291" i="1"/>
  <c r="Q326" i="1"/>
  <c r="D290" i="1"/>
  <c r="R290" i="1" s="1"/>
  <c r="D270" i="1"/>
  <c r="R270" i="1" s="1"/>
  <c r="D338" i="1"/>
  <c r="R338" i="1" s="1"/>
  <c r="D250" i="1"/>
  <c r="R250" i="1" s="1"/>
  <c r="Q352" i="1"/>
  <c r="K27" i="4"/>
  <c r="J48" i="4"/>
  <c r="K26" i="4"/>
  <c r="K48" i="4"/>
  <c r="J53" i="4"/>
  <c r="L2" i="4"/>
  <c r="L23" i="4"/>
  <c r="L43" i="4"/>
  <c r="K28" i="4"/>
  <c r="J45" i="4"/>
  <c r="L46" i="4"/>
  <c r="K35" i="4"/>
  <c r="K53" i="4"/>
  <c r="K52" i="4"/>
  <c r="J50" i="4"/>
  <c r="J54" i="4"/>
  <c r="K24" i="4"/>
  <c r="J51" i="4"/>
  <c r="I44" i="4"/>
  <c r="G23" i="4"/>
  <c r="G43" i="4"/>
  <c r="F56" i="4"/>
  <c r="K51" i="4"/>
  <c r="K55" i="4"/>
  <c r="K54" i="4"/>
  <c r="L36" i="4"/>
  <c r="K34" i="4"/>
  <c r="K47" i="4"/>
  <c r="L44" i="4"/>
  <c r="M44" i="4"/>
  <c r="B56" i="4"/>
  <c r="J56" i="4"/>
  <c r="C56" i="4"/>
  <c r="K32" i="4"/>
  <c r="U2" i="1"/>
  <c r="R326" i="1"/>
  <c r="R94" i="1"/>
  <c r="D279" i="1"/>
  <c r="R279" i="1" s="1"/>
  <c r="D278" i="1"/>
  <c r="R278" i="1" s="1"/>
  <c r="Q278" i="1"/>
  <c r="Q70" i="1"/>
  <c r="D70" i="1"/>
  <c r="R70" i="1" s="1"/>
  <c r="D247" i="1"/>
  <c r="R247" i="1" s="1"/>
  <c r="Q30" i="1"/>
  <c r="Q86" i="1"/>
  <c r="Q142" i="1"/>
  <c r="Q190" i="1"/>
  <c r="D345" i="1"/>
  <c r="R345" i="1" s="1"/>
  <c r="D198" i="1"/>
  <c r="R198" i="1" s="1"/>
  <c r="Q222" i="1"/>
  <c r="D318" i="1"/>
  <c r="R318" i="1" s="1"/>
  <c r="Q38" i="1"/>
  <c r="D38" i="1"/>
  <c r="R38" i="1" s="1"/>
  <c r="D254" i="1"/>
  <c r="R254" i="1" s="1"/>
  <c r="Q310" i="1"/>
  <c r="Q54" i="1"/>
  <c r="Q110" i="1"/>
  <c r="D206" i="1"/>
  <c r="R206" i="1"/>
  <c r="D134" i="1"/>
  <c r="R134" i="1" s="1"/>
  <c r="D79" i="1"/>
  <c r="R79" i="1" s="1"/>
  <c r="D286" i="1"/>
  <c r="R286" i="1" s="1"/>
  <c r="Q78" i="1"/>
  <c r="D246" i="1"/>
  <c r="R246" i="1" s="1"/>
  <c r="D239" i="1"/>
  <c r="Q294" i="1"/>
  <c r="D294" i="1"/>
  <c r="R294" i="1" s="1"/>
  <c r="D238" i="1"/>
  <c r="R238" i="1" s="1"/>
  <c r="Q238" i="1"/>
  <c r="Q230" i="1"/>
  <c r="Q46" i="1"/>
  <c r="Q158" i="1"/>
  <c r="Q182" i="1"/>
  <c r="D102" i="1"/>
  <c r="R102" i="1" s="1"/>
  <c r="Q361" i="1"/>
  <c r="Q126" i="1"/>
  <c r="Q150" i="1"/>
  <c r="D350" i="1"/>
  <c r="R350" i="1" s="1"/>
  <c r="Q321" i="1"/>
  <c r="D7" i="1"/>
  <c r="R7" i="1" s="1"/>
  <c r="L25" i="4"/>
  <c r="L27" i="4"/>
  <c r="G56" i="4"/>
  <c r="K56" i="4"/>
  <c r="K46" i="4"/>
  <c r="M46" i="4"/>
  <c r="L48" i="4"/>
  <c r="M48" i="4"/>
  <c r="L45" i="4"/>
  <c r="M45" i="4"/>
  <c r="L47" i="4"/>
  <c r="M47" i="4"/>
  <c r="Q266" i="1"/>
  <c r="D47" i="1"/>
  <c r="R47" i="1" s="1"/>
  <c r="Q234" i="1"/>
  <c r="D354" i="1"/>
  <c r="R354" i="1" s="1"/>
  <c r="D231" i="1"/>
  <c r="R231" i="1" s="1"/>
  <c r="Q90" i="1"/>
  <c r="Q114" i="1"/>
  <c r="Q138" i="1"/>
  <c r="Q360" i="1"/>
  <c r="D98" i="1"/>
  <c r="R98" i="1" s="1"/>
  <c r="D327" i="1"/>
  <c r="R327" i="1" s="1"/>
  <c r="D135" i="1"/>
  <c r="R135" i="1" s="1"/>
  <c r="D314" i="1"/>
  <c r="R314" i="1" s="1"/>
  <c r="D55" i="1"/>
  <c r="R55" i="1" s="1"/>
  <c r="D263" i="1"/>
  <c r="R263" i="1" s="1"/>
  <c r="D15" i="1"/>
  <c r="R15" i="1" s="1"/>
  <c r="D322" i="1"/>
  <c r="R322" i="1" s="1"/>
  <c r="Q170" i="1"/>
  <c r="D82" i="1"/>
  <c r="R82" i="1" s="1"/>
  <c r="Q362" i="1"/>
  <c r="D258" i="1"/>
  <c r="R258" i="1" s="1"/>
  <c r="D74" i="1"/>
  <c r="R74" i="1" s="1"/>
  <c r="D202" i="1"/>
  <c r="R202" i="1" s="1"/>
  <c r="D287" i="1"/>
  <c r="R287" i="1" s="1"/>
  <c r="Q186" i="1"/>
  <c r="D162" i="1"/>
  <c r="R162" i="1" s="1"/>
  <c r="Q130" i="1"/>
  <c r="D159" i="1"/>
  <c r="R159" i="1" s="1"/>
  <c r="D87" i="1"/>
  <c r="R87" i="1" s="1"/>
  <c r="D119" i="1"/>
  <c r="R119" i="1" s="1"/>
  <c r="D143" i="1"/>
  <c r="R143" i="1" s="1"/>
  <c r="D303" i="1"/>
  <c r="R303" i="1" s="1"/>
  <c r="Q218" i="1"/>
  <c r="Q122" i="1"/>
  <c r="D31" i="1"/>
  <c r="R31" i="1" s="1"/>
  <c r="D328" i="1"/>
  <c r="R328" i="1"/>
  <c r="Q328" i="1"/>
  <c r="N8" i="3"/>
  <c r="D17" i="3"/>
  <c r="O17" i="3" s="1"/>
  <c r="N13" i="3"/>
  <c r="N11" i="3"/>
  <c r="N10" i="3"/>
  <c r="D13" i="3"/>
  <c r="O13" i="3"/>
  <c r="L56" i="4" l="1"/>
  <c r="L51" i="4"/>
  <c r="H173" i="1"/>
  <c r="I173" i="1" s="1"/>
  <c r="F185" i="1"/>
  <c r="G185" i="1" s="1"/>
  <c r="F44" i="1"/>
  <c r="G44" i="1" s="1"/>
  <c r="E290" i="1"/>
  <c r="F330" i="1"/>
  <c r="G330" i="1" s="1"/>
  <c r="E152" i="1"/>
  <c r="F74" i="1"/>
  <c r="G74" i="1" s="1"/>
  <c r="F348" i="1"/>
  <c r="G348" i="1" s="1"/>
  <c r="F114" i="1"/>
  <c r="G114" i="1" s="1"/>
  <c r="H306" i="1"/>
  <c r="I306" i="1" s="1"/>
  <c r="F23" i="1"/>
  <c r="G23" i="1" s="1"/>
  <c r="H241" i="1"/>
  <c r="I241" i="1" s="1"/>
  <c r="F188" i="1"/>
  <c r="G188" i="1" s="1"/>
  <c r="F75" i="1"/>
  <c r="G75" i="1" s="1"/>
  <c r="F222" i="1"/>
  <c r="G222" i="1" s="1"/>
  <c r="F60" i="1"/>
  <c r="G60" i="1" s="1"/>
  <c r="E206" i="1"/>
  <c r="H364" i="1"/>
  <c r="E295" i="1"/>
  <c r="E223" i="1"/>
  <c r="F91" i="1"/>
  <c r="G91" i="1" s="1"/>
  <c r="E270" i="1"/>
  <c r="F143" i="1"/>
  <c r="G143" i="1" s="1"/>
  <c r="H274" i="1"/>
  <c r="I274" i="1" s="1"/>
  <c r="F326" i="1"/>
  <c r="G326" i="1" s="1"/>
  <c r="E211" i="1"/>
  <c r="H224" i="1"/>
  <c r="I224" i="1" s="1"/>
  <c r="F231" i="1"/>
  <c r="G231" i="1" s="1"/>
  <c r="F260" i="1"/>
  <c r="G260" i="1" s="1"/>
  <c r="H202" i="1"/>
  <c r="I202" i="1" s="1"/>
  <c r="H353" i="1"/>
  <c r="I353" i="1" s="1"/>
  <c r="E271" i="1"/>
  <c r="E279" i="1"/>
  <c r="F131" i="1"/>
  <c r="G131" i="1" s="1"/>
  <c r="F294" i="1"/>
  <c r="G294" i="1" s="1"/>
  <c r="H39" i="1"/>
  <c r="I39" i="1" s="1"/>
  <c r="E150" i="1"/>
  <c r="F99" i="1"/>
  <c r="G99" i="1" s="1"/>
  <c r="E220" i="1"/>
  <c r="F218" i="1"/>
  <c r="G218" i="1" s="1"/>
  <c r="F113" i="1"/>
  <c r="G113" i="1" s="1"/>
  <c r="F345" i="1"/>
  <c r="G345" i="1" s="1"/>
  <c r="F290" i="1"/>
  <c r="G290" i="1" s="1"/>
  <c r="E344" i="1"/>
  <c r="F305" i="1"/>
  <c r="G305" i="1" s="1"/>
  <c r="E123" i="1"/>
  <c r="F199" i="1"/>
  <c r="G199" i="1" s="1"/>
  <c r="H60" i="1"/>
  <c r="I60" i="1" s="1"/>
  <c r="F233" i="1"/>
  <c r="G233" i="1" s="1"/>
  <c r="H219" i="1"/>
  <c r="I219" i="1" s="1"/>
  <c r="H300" i="1"/>
  <c r="I300" i="1" s="1"/>
  <c r="H100" i="1"/>
  <c r="I100" i="1" s="1"/>
  <c r="F344" i="1"/>
  <c r="G344" i="1" s="1"/>
  <c r="F347" i="1"/>
  <c r="G347" i="1" s="1"/>
  <c r="E199" i="1"/>
  <c r="F96" i="1"/>
  <c r="G96" i="1" s="1"/>
  <c r="F361" i="1"/>
  <c r="G361" i="1" s="1"/>
  <c r="H128" i="1"/>
  <c r="I128" i="1" s="1"/>
  <c r="F168" i="1"/>
  <c r="G168" i="1" s="1"/>
  <c r="F323" i="1"/>
  <c r="G323" i="1" s="1"/>
  <c r="E155" i="1"/>
  <c r="H10" i="1"/>
  <c r="I10" i="1" s="1"/>
  <c r="H336" i="1"/>
  <c r="I336" i="1" s="1"/>
  <c r="F73" i="1"/>
  <c r="G73" i="1" s="1"/>
  <c r="E81" i="1"/>
  <c r="H32" i="1"/>
  <c r="I32" i="1" s="1"/>
  <c r="H279" i="1"/>
  <c r="I279" i="1" s="1"/>
  <c r="E251" i="1"/>
  <c r="E316" i="1"/>
  <c r="E196" i="1"/>
  <c r="F8" i="1"/>
  <c r="G8" i="1" s="1"/>
  <c r="F84" i="1"/>
  <c r="G84" i="1" s="1"/>
  <c r="E187" i="1"/>
  <c r="E208" i="1"/>
  <c r="F254" i="1"/>
  <c r="G254" i="1" s="1"/>
  <c r="H103" i="1"/>
  <c r="I103" i="1" s="1"/>
  <c r="F292" i="1"/>
  <c r="G292" i="1" s="1"/>
  <c r="F364" i="1"/>
  <c r="E74" i="1"/>
  <c r="H188" i="1"/>
  <c r="I188" i="1" s="1"/>
  <c r="E236" i="1"/>
  <c r="F288" i="1"/>
  <c r="G288" i="1" s="1"/>
  <c r="F176" i="1"/>
  <c r="G176" i="1" s="1"/>
  <c r="F159" i="1"/>
  <c r="G159" i="1" s="1"/>
  <c r="F34" i="1"/>
  <c r="G34" i="1" s="1"/>
  <c r="E15" i="1"/>
  <c r="F269" i="1"/>
  <c r="G269" i="1" s="1"/>
  <c r="E284" i="1"/>
  <c r="H83" i="1"/>
  <c r="I83" i="1" s="1"/>
  <c r="H151" i="1"/>
  <c r="I151" i="1" s="1"/>
  <c r="F142" i="1"/>
  <c r="G142" i="1" s="1"/>
  <c r="H295" i="1"/>
  <c r="I295" i="1" s="1"/>
  <c r="E328" i="1"/>
  <c r="H174" i="1"/>
  <c r="I174" i="1" s="1"/>
  <c r="F107" i="1"/>
  <c r="G107" i="1" s="1"/>
  <c r="H26" i="1"/>
  <c r="I26" i="1" s="1"/>
  <c r="H240" i="1"/>
  <c r="I240" i="1" s="1"/>
  <c r="E272" i="1"/>
  <c r="E120" i="1"/>
  <c r="F208" i="1"/>
  <c r="G208" i="1" s="1"/>
  <c r="E268" i="1"/>
  <c r="F336" i="1"/>
  <c r="G336" i="1" s="1"/>
  <c r="H203" i="1"/>
  <c r="I203" i="1" s="1"/>
  <c r="H216" i="1"/>
  <c r="I216" i="1" s="1"/>
  <c r="E212" i="1"/>
  <c r="E250" i="1"/>
  <c r="E57" i="1"/>
  <c r="H76" i="1"/>
  <c r="I76" i="1" s="1"/>
  <c r="F339" i="1"/>
  <c r="G339" i="1" s="1"/>
  <c r="H8" i="1"/>
  <c r="I8" i="1" s="1"/>
  <c r="E231" i="1"/>
  <c r="H91" i="1"/>
  <c r="I91" i="1" s="1"/>
  <c r="F164" i="1"/>
  <c r="G164" i="1" s="1"/>
  <c r="E161" i="1"/>
  <c r="F178" i="1"/>
  <c r="G178" i="1" s="1"/>
  <c r="H20" i="1"/>
  <c r="I20" i="1" s="1"/>
  <c r="H355" i="1"/>
  <c r="I355" i="1" s="1"/>
  <c r="F79" i="1"/>
  <c r="G79" i="1" s="1"/>
  <c r="F92" i="1"/>
  <c r="G92" i="1" s="1"/>
  <c r="F248" i="1"/>
  <c r="G248" i="1" s="1"/>
  <c r="H98" i="1"/>
  <c r="I98" i="1" s="1"/>
  <c r="F343" i="1"/>
  <c r="G343" i="1" s="1"/>
  <c r="E52" i="1"/>
  <c r="E72" i="1"/>
  <c r="E186" i="1"/>
  <c r="E207" i="1"/>
  <c r="H147" i="1"/>
  <c r="I147" i="1" s="1"/>
  <c r="H316" i="1"/>
  <c r="I316" i="1" s="1"/>
  <c r="H302" i="1"/>
  <c r="I302" i="1" s="1"/>
  <c r="E179" i="1"/>
  <c r="E34" i="1"/>
  <c r="H263" i="1"/>
  <c r="I263" i="1" s="1"/>
  <c r="H116" i="1"/>
  <c r="I116" i="1" s="1"/>
  <c r="H121" i="1"/>
  <c r="I121" i="1" s="1"/>
  <c r="H51" i="1"/>
  <c r="I51" i="1" s="1"/>
  <c r="E234" i="1"/>
  <c r="E180" i="1"/>
  <c r="F9" i="1"/>
  <c r="G9" i="1" s="1"/>
  <c r="F306" i="1"/>
  <c r="G306" i="1" s="1"/>
  <c r="H354" i="1"/>
  <c r="I354" i="1" s="1"/>
  <c r="H182" i="1"/>
  <c r="I182" i="1" s="1"/>
  <c r="E171" i="1"/>
  <c r="E226" i="1"/>
  <c r="F152" i="1"/>
  <c r="G152" i="1" s="1"/>
  <c r="H191" i="1"/>
  <c r="I191" i="1" s="1"/>
  <c r="F59" i="1"/>
  <c r="G59" i="1" s="1"/>
  <c r="H179" i="1"/>
  <c r="I179" i="1" s="1"/>
  <c r="F216" i="1"/>
  <c r="G216" i="1" s="1"/>
  <c r="H190" i="1"/>
  <c r="I190" i="1" s="1"/>
  <c r="F33" i="1"/>
  <c r="G33" i="1" s="1"/>
  <c r="E200" i="1"/>
  <c r="E83" i="1"/>
  <c r="E46" i="1"/>
  <c r="E134" i="1"/>
  <c r="H228" i="1"/>
  <c r="I228" i="1" s="1"/>
  <c r="H266" i="1"/>
  <c r="I266" i="1" s="1"/>
  <c r="E147" i="1"/>
  <c r="E287" i="1"/>
  <c r="H87" i="1"/>
  <c r="I87" i="1" s="1"/>
  <c r="H106" i="1"/>
  <c r="I106" i="1" s="1"/>
  <c r="E146" i="1"/>
  <c r="H358" i="1"/>
  <c r="I358" i="1" s="1"/>
  <c r="E202" i="1"/>
  <c r="H146" i="1"/>
  <c r="I146" i="1" s="1"/>
  <c r="F244" i="1"/>
  <c r="G244" i="1" s="1"/>
  <c r="E256" i="1"/>
  <c r="H268" i="1"/>
  <c r="I268" i="1" s="1"/>
  <c r="F78" i="1"/>
  <c r="G78" i="1" s="1"/>
  <c r="E288" i="1"/>
  <c r="F296" i="1"/>
  <c r="G296" i="1" s="1"/>
  <c r="H331" i="1"/>
  <c r="I331" i="1" s="1"/>
  <c r="E329" i="1"/>
  <c r="E32" i="1"/>
  <c r="H238" i="1"/>
  <c r="I238" i="1" s="1"/>
  <c r="H272" i="1"/>
  <c r="I272" i="1" s="1"/>
  <c r="F140" i="1"/>
  <c r="G140" i="1" s="1"/>
  <c r="F30" i="1"/>
  <c r="G30" i="1" s="1"/>
  <c r="F25" i="1"/>
  <c r="G25" i="1" s="1"/>
  <c r="H249" i="1"/>
  <c r="I249" i="1" s="1"/>
  <c r="H114" i="1"/>
  <c r="I114" i="1" s="1"/>
  <c r="E16" i="1"/>
  <c r="H251" i="1"/>
  <c r="I251" i="1" s="1"/>
  <c r="F346" i="1"/>
  <c r="G346" i="1" s="1"/>
  <c r="E314" i="1"/>
  <c r="E235" i="1"/>
  <c r="E311" i="1"/>
  <c r="H127" i="1"/>
  <c r="I127" i="1" s="1"/>
  <c r="E227" i="1"/>
  <c r="H23" i="1"/>
  <c r="I23" i="1" s="1"/>
  <c r="F280" i="1"/>
  <c r="G280" i="1" s="1"/>
  <c r="E92" i="1"/>
  <c r="H131" i="1"/>
  <c r="I131" i="1" s="1"/>
  <c r="F337" i="1"/>
  <c r="G337" i="1" s="1"/>
  <c r="F48" i="1"/>
  <c r="G48" i="1" s="1"/>
  <c r="H234" i="1"/>
  <c r="I234" i="1" s="1"/>
  <c r="H271" i="1"/>
  <c r="I271" i="1" s="1"/>
  <c r="E75" i="1"/>
  <c r="E330" i="1"/>
  <c r="H233" i="1"/>
  <c r="I233" i="1" s="1"/>
  <c r="H111" i="1"/>
  <c r="I111" i="1" s="1"/>
  <c r="E26" i="1"/>
  <c r="H171" i="1"/>
  <c r="I171" i="1" s="1"/>
  <c r="H318" i="1"/>
  <c r="I318" i="1" s="1"/>
  <c r="H19" i="1"/>
  <c r="I19" i="1" s="1"/>
  <c r="F120" i="1"/>
  <c r="G120" i="1" s="1"/>
  <c r="F353" i="1"/>
  <c r="G353" i="1" s="1"/>
  <c r="F17" i="1"/>
  <c r="G17" i="1" s="1"/>
  <c r="F89" i="1"/>
  <c r="G89" i="1" s="1"/>
  <c r="H135" i="1"/>
  <c r="I135" i="1" s="1"/>
  <c r="F129" i="1"/>
  <c r="G129" i="1" s="1"/>
  <c r="H201" i="1"/>
  <c r="I201" i="1" s="1"/>
  <c r="F319" i="1"/>
  <c r="G319" i="1" s="1"/>
  <c r="H350" i="1"/>
  <c r="I350" i="1" s="1"/>
  <c r="F191" i="1"/>
  <c r="G191" i="1" s="1"/>
  <c r="H339" i="1"/>
  <c r="I339" i="1" s="1"/>
  <c r="H204" i="1"/>
  <c r="I204" i="1" s="1"/>
  <c r="H12" i="1"/>
  <c r="I12" i="1" s="1"/>
  <c r="E23" i="1"/>
  <c r="E252" i="1"/>
  <c r="H7" i="1"/>
  <c r="I7" i="1" s="1"/>
  <c r="E331" i="1"/>
  <c r="H30" i="1"/>
  <c r="I30" i="1" s="1"/>
  <c r="H43" i="1"/>
  <c r="I43" i="1" s="1"/>
  <c r="H86" i="1"/>
  <c r="I86" i="1" s="1"/>
  <c r="H257" i="1"/>
  <c r="I257" i="1" s="1"/>
  <c r="E273" i="1"/>
  <c r="F146" i="1"/>
  <c r="G146" i="1" s="1"/>
  <c r="E84" i="1"/>
  <c r="F267" i="1"/>
  <c r="G267" i="1" s="1"/>
  <c r="E111" i="1"/>
  <c r="F196" i="1"/>
  <c r="G196" i="1" s="1"/>
  <c r="H267" i="1"/>
  <c r="I267" i="1" s="1"/>
  <c r="E148" i="1"/>
  <c r="H169" i="1"/>
  <c r="I169" i="1" s="1"/>
  <c r="H126" i="1"/>
  <c r="I126" i="1" s="1"/>
  <c r="F169" i="1"/>
  <c r="G169" i="1" s="1"/>
  <c r="E340" i="1"/>
  <c r="E51" i="1"/>
  <c r="H34" i="1"/>
  <c r="I34" i="1" s="1"/>
  <c r="H107" i="1"/>
  <c r="I107" i="1" s="1"/>
  <c r="F151" i="1"/>
  <c r="G151" i="1" s="1"/>
  <c r="E126" i="1"/>
  <c r="H270" i="1"/>
  <c r="I270" i="1" s="1"/>
  <c r="H227" i="1"/>
  <c r="I227" i="1" s="1"/>
  <c r="H236" i="1"/>
  <c r="I236" i="1" s="1"/>
  <c r="F286" i="1"/>
  <c r="G286" i="1" s="1"/>
  <c r="H288" i="1"/>
  <c r="I288" i="1" s="1"/>
  <c r="H243" i="1"/>
  <c r="I243" i="1" s="1"/>
  <c r="E224" i="1"/>
  <c r="E62" i="1"/>
  <c r="E225" i="1"/>
  <c r="H305" i="1"/>
  <c r="I305" i="1" s="1"/>
  <c r="H328" i="1"/>
  <c r="I328" i="1" s="1"/>
  <c r="H327" i="1"/>
  <c r="I327" i="1" s="1"/>
  <c r="F236" i="1"/>
  <c r="G236" i="1" s="1"/>
  <c r="H209" i="1"/>
  <c r="I209" i="1" s="1"/>
  <c r="F56" i="1"/>
  <c r="G56" i="1" s="1"/>
  <c r="H138" i="1"/>
  <c r="I138" i="1" s="1"/>
  <c r="E156" i="1"/>
  <c r="E60" i="1"/>
  <c r="F118" i="1"/>
  <c r="G118" i="1" s="1"/>
  <c r="F19" i="1"/>
  <c r="G19" i="1" s="1"/>
  <c r="E78" i="1"/>
  <c r="E230" i="1"/>
  <c r="E138" i="1"/>
  <c r="F302" i="1"/>
  <c r="G302" i="1" s="1"/>
  <c r="H217" i="1"/>
  <c r="I217" i="1" s="1"/>
  <c r="E266" i="1"/>
  <c r="H172" i="1"/>
  <c r="I172" i="1" s="1"/>
  <c r="H139" i="1"/>
  <c r="I139" i="1" s="1"/>
  <c r="H11" i="1"/>
  <c r="I11" i="1" s="1"/>
  <c r="H184" i="1"/>
  <c r="I184" i="1" s="1"/>
  <c r="H180" i="1"/>
  <c r="I180" i="1" s="1"/>
  <c r="E131" i="1"/>
  <c r="H129" i="1"/>
  <c r="I129" i="1" s="1"/>
  <c r="F275" i="1"/>
  <c r="G275" i="1" s="1"/>
  <c r="H259" i="1"/>
  <c r="I259" i="1" s="1"/>
  <c r="E12" i="1"/>
  <c r="E19" i="1"/>
  <c r="F18" i="1"/>
  <c r="G18" i="1" s="1"/>
  <c r="F226" i="1"/>
  <c r="G226" i="1" s="1"/>
  <c r="E222" i="1"/>
  <c r="H119" i="1"/>
  <c r="I119" i="1" s="1"/>
  <c r="E257" i="1"/>
  <c r="F215" i="1"/>
  <c r="G215" i="1" s="1"/>
  <c r="E218" i="1"/>
  <c r="F163" i="1"/>
  <c r="G163" i="1" s="1"/>
  <c r="E352" i="1"/>
  <c r="F281" i="1"/>
  <c r="G281" i="1" s="1"/>
  <c r="F150" i="1"/>
  <c r="G150" i="1" s="1"/>
  <c r="F180" i="1"/>
  <c r="G180" i="1" s="1"/>
  <c r="E116" i="1"/>
  <c r="H17" i="1"/>
  <c r="I17" i="1" s="1"/>
  <c r="E27" i="1"/>
  <c r="E168" i="1"/>
  <c r="E140" i="1"/>
  <c r="E31" i="1"/>
  <c r="E124" i="1"/>
  <c r="H299" i="1"/>
  <c r="E48" i="1"/>
  <c r="F297" i="1"/>
  <c r="G297" i="1" s="1"/>
  <c r="E159" i="1"/>
  <c r="F314" i="1"/>
  <c r="G314" i="1" s="1"/>
  <c r="H122" i="1"/>
  <c r="I122" i="1" s="1"/>
  <c r="R289" i="1"/>
  <c r="E289" i="1"/>
  <c r="E185" i="1"/>
  <c r="R185" i="1"/>
  <c r="E321" i="1"/>
  <c r="R321" i="1"/>
  <c r="E343" i="1"/>
  <c r="R343" i="1"/>
  <c r="D309" i="1"/>
  <c r="F309" i="1" s="1"/>
  <c r="G309" i="1" s="1"/>
  <c r="Q309" i="1"/>
  <c r="D253" i="1"/>
  <c r="Q253" i="1"/>
  <c r="D205" i="1"/>
  <c r="F205" i="1" s="1"/>
  <c r="G205" i="1" s="1"/>
  <c r="Q205" i="1"/>
  <c r="E143" i="1"/>
  <c r="Q77" i="1"/>
  <c r="D149" i="1"/>
  <c r="E149" i="1" s="1"/>
  <c r="R136" i="1"/>
  <c r="E136" i="1"/>
  <c r="D117" i="1"/>
  <c r="R117" i="1" s="1"/>
  <c r="R104" i="1"/>
  <c r="H104" i="1"/>
  <c r="I104" i="1" s="1"/>
  <c r="R88" i="1"/>
  <c r="E88" i="1"/>
  <c r="H88" i="1"/>
  <c r="I88" i="1" s="1"/>
  <c r="E41" i="1"/>
  <c r="R41" i="1"/>
  <c r="Q325" i="1"/>
  <c r="R50" i="1"/>
  <c r="E50" i="1"/>
  <c r="H50" i="1"/>
  <c r="I50" i="1" s="1"/>
  <c r="Q359" i="1"/>
  <c r="D359" i="1"/>
  <c r="F359" i="1" s="1"/>
  <c r="G359" i="1" s="1"/>
  <c r="Q351" i="1"/>
  <c r="D351" i="1"/>
  <c r="F351" i="1" s="1"/>
  <c r="G351" i="1" s="1"/>
  <c r="Q261" i="1"/>
  <c r="D261" i="1"/>
  <c r="R261" i="1" s="1"/>
  <c r="Q197" i="1"/>
  <c r="D197" i="1"/>
  <c r="D53" i="1"/>
  <c r="Q53" i="1"/>
  <c r="H321" i="1"/>
  <c r="I321" i="1" s="1"/>
  <c r="H343" i="1"/>
  <c r="I343" i="1" s="1"/>
  <c r="H47" i="1"/>
  <c r="I47" i="1" s="1"/>
  <c r="E239" i="1"/>
  <c r="R239" i="1"/>
  <c r="Q133" i="1"/>
  <c r="Q173" i="1"/>
  <c r="Q189" i="1"/>
  <c r="Q269" i="1"/>
  <c r="H164" i="1"/>
  <c r="I164" i="1" s="1"/>
  <c r="R164" i="1"/>
  <c r="H148" i="1"/>
  <c r="I148" i="1" s="1"/>
  <c r="R148" i="1"/>
  <c r="D101" i="1"/>
  <c r="R101" i="1" s="1"/>
  <c r="D85" i="1"/>
  <c r="D317" i="1"/>
  <c r="F317" i="1" s="1"/>
  <c r="G317" i="1" s="1"/>
  <c r="H262" i="1"/>
  <c r="I262" i="1" s="1"/>
  <c r="H54" i="1"/>
  <c r="I54" i="1" s="1"/>
  <c r="R54" i="1"/>
  <c r="R170" i="1"/>
  <c r="E170" i="1"/>
  <c r="R262" i="1"/>
  <c r="Q277" i="1"/>
  <c r="D277" i="1"/>
  <c r="F277" i="1" s="1"/>
  <c r="G277" i="1" s="1"/>
  <c r="D13" i="1"/>
  <c r="R13" i="1" s="1"/>
  <c r="Q13" i="1"/>
  <c r="E173" i="1"/>
  <c r="H71" i="1"/>
  <c r="I71" i="1" s="1"/>
  <c r="E104" i="1"/>
  <c r="Q245" i="1"/>
  <c r="R173" i="1"/>
  <c r="D21" i="1"/>
  <c r="E21" i="1" s="1"/>
  <c r="Q357" i="1"/>
  <c r="Q333" i="1"/>
  <c r="D333" i="1"/>
  <c r="H333" i="1" s="1"/>
  <c r="D229" i="1"/>
  <c r="F229" i="1" s="1"/>
  <c r="G229" i="1" s="1"/>
  <c r="Q229" i="1"/>
  <c r="Q69" i="1"/>
  <c r="D69" i="1"/>
  <c r="H143" i="1"/>
  <c r="I143" i="1" s="1"/>
  <c r="D157" i="1"/>
  <c r="F157" i="1" s="1"/>
  <c r="G157" i="1" s="1"/>
  <c r="D125" i="1"/>
  <c r="R125" i="1" s="1"/>
  <c r="D109" i="1"/>
  <c r="F109" i="1" s="1"/>
  <c r="G109" i="1" s="1"/>
  <c r="Q341" i="1"/>
  <c r="D341" i="1"/>
  <c r="D285" i="1"/>
  <c r="F285" i="1" s="1"/>
  <c r="G285" i="1" s="1"/>
  <c r="Q285" i="1"/>
  <c r="E198" i="1"/>
  <c r="H269" i="1"/>
  <c r="I269" i="1" s="1"/>
  <c r="D141" i="1"/>
  <c r="R141" i="1" s="1"/>
  <c r="D93" i="1"/>
  <c r="R93" i="1" s="1"/>
  <c r="D221" i="1"/>
  <c r="F221" i="1" s="1"/>
  <c r="G221" i="1" s="1"/>
  <c r="D165" i="1"/>
  <c r="R165" i="1" s="1"/>
  <c r="Q301" i="1"/>
  <c r="D301" i="1"/>
  <c r="R301" i="1" s="1"/>
  <c r="D37" i="1"/>
  <c r="F37" i="1" s="1"/>
  <c r="G37" i="1" s="1"/>
  <c r="Q37" i="1"/>
  <c r="H68" i="1"/>
  <c r="I68" i="1" s="1"/>
  <c r="E102" i="1"/>
  <c r="D61" i="1"/>
  <c r="H61" i="1" s="1"/>
  <c r="D29" i="1"/>
  <c r="R18" i="1"/>
  <c r="E18" i="1"/>
  <c r="D349" i="1"/>
  <c r="R349" i="1" s="1"/>
  <c r="Q349" i="1"/>
  <c r="Q293" i="1"/>
  <c r="D293" i="1"/>
  <c r="E293" i="1" s="1"/>
  <c r="D237" i="1"/>
  <c r="R237" i="1" s="1"/>
  <c r="Q237" i="1"/>
  <c r="Q181" i="1"/>
  <c r="D181" i="1"/>
  <c r="Q45" i="1"/>
  <c r="D45" i="1"/>
  <c r="E45" i="1" s="1"/>
  <c r="E347" i="1"/>
  <c r="H110" i="1"/>
  <c r="I110" i="1" s="1"/>
  <c r="Q213" i="1"/>
  <c r="R130" i="1"/>
  <c r="H130" i="1"/>
  <c r="I130" i="1" s="1"/>
  <c r="D335" i="1"/>
  <c r="R335" i="1" s="1"/>
  <c r="I299" i="1"/>
  <c r="H338" i="1"/>
  <c r="H96" i="1"/>
  <c r="H273" i="1"/>
  <c r="H264" i="1"/>
  <c r="H207" i="1"/>
  <c r="E280" i="1"/>
  <c r="H314" i="1"/>
  <c r="E326" i="1"/>
  <c r="F355" i="1"/>
  <c r="G355" i="1" s="1"/>
  <c r="E297" i="1"/>
  <c r="H177" i="1"/>
  <c r="E121" i="1"/>
  <c r="H92" i="1"/>
  <c r="F255" i="1"/>
  <c r="G255" i="1" s="1"/>
  <c r="F41" i="1"/>
  <c r="G41" i="1" s="1"/>
  <c r="E66" i="1"/>
  <c r="E303" i="1"/>
  <c r="E193" i="1"/>
  <c r="E178" i="1"/>
  <c r="E254" i="1"/>
  <c r="H115" i="1"/>
  <c r="E242" i="1"/>
  <c r="H307" i="1"/>
  <c r="E77" i="1"/>
  <c r="H357" i="1"/>
  <c r="E55" i="1"/>
  <c r="F328" i="1"/>
  <c r="G328" i="1" s="1"/>
  <c r="F357" i="1"/>
  <c r="G357" i="1" s="1"/>
  <c r="H40" i="1"/>
  <c r="F203" i="1"/>
  <c r="G203" i="1" s="1"/>
  <c r="F90" i="1"/>
  <c r="G90" i="1" s="1"/>
  <c r="F331" i="1"/>
  <c r="G331" i="1" s="1"/>
  <c r="H80" i="1"/>
  <c r="E312" i="1"/>
  <c r="H155" i="1"/>
  <c r="H198" i="1"/>
  <c r="H223" i="1"/>
  <c r="H260" i="1"/>
  <c r="E258" i="1"/>
  <c r="E144" i="1"/>
  <c r="F202" i="1"/>
  <c r="G202" i="1" s="1"/>
  <c r="F223" i="1"/>
  <c r="G223" i="1" s="1"/>
  <c r="E169" i="1"/>
  <c r="H95" i="1"/>
  <c r="H231" i="1"/>
  <c r="E154" i="1"/>
  <c r="F278" i="1"/>
  <c r="G278" i="1" s="1"/>
  <c r="F327" i="1"/>
  <c r="G327" i="1" s="1"/>
  <c r="F304" i="1"/>
  <c r="G304" i="1" s="1"/>
  <c r="F230" i="1"/>
  <c r="G230" i="1" s="1"/>
  <c r="F167" i="1"/>
  <c r="G167" i="1" s="1"/>
  <c r="H194" i="1"/>
  <c r="F144" i="1"/>
  <c r="G144" i="1" s="1"/>
  <c r="F213" i="1"/>
  <c r="G213" i="1" s="1"/>
  <c r="H160" i="1"/>
  <c r="F97" i="1"/>
  <c r="G97" i="1" s="1"/>
  <c r="H74" i="1"/>
  <c r="H133" i="1"/>
  <c r="H206" i="1"/>
  <c r="H118" i="1"/>
  <c r="E244" i="1"/>
  <c r="F287" i="1"/>
  <c r="G287" i="1" s="1"/>
  <c r="F349" i="1"/>
  <c r="G349" i="1" s="1"/>
  <c r="F72" i="1"/>
  <c r="G72" i="1" s="1"/>
  <c r="E128" i="1"/>
  <c r="E153" i="1"/>
  <c r="F64" i="1"/>
  <c r="G64" i="1" s="1"/>
  <c r="E49" i="1"/>
  <c r="E248" i="1"/>
  <c r="F354" i="1"/>
  <c r="G354" i="1" s="1"/>
  <c r="F62" i="1"/>
  <c r="G62" i="1" s="1"/>
  <c r="E80" i="1"/>
  <c r="E267" i="1"/>
  <c r="H142" i="1"/>
  <c r="F291" i="1"/>
  <c r="G291" i="1" s="1"/>
  <c r="F148" i="1"/>
  <c r="G148" i="1" s="1"/>
  <c r="F67" i="1"/>
  <c r="G67" i="1" s="1"/>
  <c r="F119" i="1"/>
  <c r="G119" i="1" s="1"/>
  <c r="E91" i="1"/>
  <c r="E53" i="1"/>
  <c r="H44" i="1"/>
  <c r="E162" i="1"/>
  <c r="H235" i="1"/>
  <c r="E304" i="1"/>
  <c r="E262" i="1"/>
  <c r="H152" i="1"/>
  <c r="E192" i="1"/>
  <c r="E110" i="1"/>
  <c r="E195" i="1"/>
  <c r="E100" i="1"/>
  <c r="F10" i="1"/>
  <c r="G10" i="1" s="1"/>
  <c r="F111" i="1"/>
  <c r="G111" i="1" s="1"/>
  <c r="F104" i="1"/>
  <c r="G104" i="1" s="1"/>
  <c r="F128" i="1"/>
  <c r="G128" i="1" s="1"/>
  <c r="H94" i="1"/>
  <c r="H246" i="1"/>
  <c r="F238" i="1"/>
  <c r="G238" i="1" s="1"/>
  <c r="H120" i="1"/>
  <c r="F273" i="1"/>
  <c r="G273" i="1" s="1"/>
  <c r="E172" i="1"/>
  <c r="H15" i="1"/>
  <c r="H145" i="1"/>
  <c r="F132" i="1"/>
  <c r="G132" i="1" s="1"/>
  <c r="E238" i="1"/>
  <c r="F35" i="1"/>
  <c r="G35" i="1" s="1"/>
  <c r="F80" i="1"/>
  <c r="G80" i="1" s="1"/>
  <c r="F135" i="1"/>
  <c r="G135" i="1" s="1"/>
  <c r="H81" i="1"/>
  <c r="F256" i="1"/>
  <c r="G256" i="1" s="1"/>
  <c r="F303" i="1"/>
  <c r="G303" i="1" s="1"/>
  <c r="E166" i="1"/>
  <c r="E44" i="1"/>
  <c r="F154" i="1"/>
  <c r="G154" i="1" s="1"/>
  <c r="F241" i="1"/>
  <c r="G241" i="1" s="1"/>
  <c r="H296" i="1"/>
  <c r="H226" i="1"/>
  <c r="F134" i="1"/>
  <c r="G134" i="1" s="1"/>
  <c r="H161" i="1"/>
  <c r="E122" i="1"/>
  <c r="E73" i="1"/>
  <c r="H97" i="1"/>
  <c r="E354" i="1"/>
  <c r="F340" i="1"/>
  <c r="G340" i="1" s="1"/>
  <c r="H322" i="1"/>
  <c r="F210" i="1"/>
  <c r="G210" i="1" s="1"/>
  <c r="F279" i="1"/>
  <c r="G279" i="1" s="1"/>
  <c r="E89" i="1"/>
  <c r="H282" i="1"/>
  <c r="H124" i="1"/>
  <c r="H99" i="1"/>
  <c r="F342" i="1"/>
  <c r="G342" i="1" s="1"/>
  <c r="H312" i="1"/>
  <c r="E189" i="1"/>
  <c r="F227" i="1"/>
  <c r="G227" i="1" s="1"/>
  <c r="F153" i="1"/>
  <c r="G153" i="1" s="1"/>
  <c r="E79" i="1"/>
  <c r="E201" i="1"/>
  <c r="E30" i="1"/>
  <c r="H89" i="1"/>
  <c r="E247" i="1"/>
  <c r="E245" i="1"/>
  <c r="E274" i="1"/>
  <c r="H150" i="1"/>
  <c r="H340" i="1"/>
  <c r="F301" i="1"/>
  <c r="G301" i="1" s="1"/>
  <c r="H24" i="1"/>
  <c r="H329" i="1"/>
  <c r="F300" i="1"/>
  <c r="G300" i="1" s="1"/>
  <c r="F320" i="1"/>
  <c r="G320" i="1" s="1"/>
  <c r="F127" i="1"/>
  <c r="G127" i="1" s="1"/>
  <c r="E335" i="1"/>
  <c r="H189" i="1"/>
  <c r="H73" i="1"/>
  <c r="F184" i="1"/>
  <c r="G184" i="1" s="1"/>
  <c r="H49" i="1"/>
  <c r="F225" i="1"/>
  <c r="G225" i="1" s="1"/>
  <c r="H258" i="1"/>
  <c r="E334" i="1"/>
  <c r="F358" i="1"/>
  <c r="G358" i="1" s="1"/>
  <c r="F209" i="1"/>
  <c r="G209" i="1" s="1"/>
  <c r="E10" i="1"/>
  <c r="E255" i="1"/>
  <c r="E349" i="1"/>
  <c r="F172" i="1"/>
  <c r="G172" i="1" s="1"/>
  <c r="E181" i="1"/>
  <c r="E145" i="1"/>
  <c r="H286" i="1"/>
  <c r="F53" i="1"/>
  <c r="G53" i="1" s="1"/>
  <c r="F264" i="1"/>
  <c r="G264" i="1" s="1"/>
  <c r="E269" i="1"/>
  <c r="F242" i="1"/>
  <c r="G242" i="1" s="1"/>
  <c r="F81" i="1"/>
  <c r="G81" i="1" s="1"/>
  <c r="F55" i="1"/>
  <c r="G55" i="1" s="1"/>
  <c r="E25" i="1"/>
  <c r="H337" i="1"/>
  <c r="H52" i="1"/>
  <c r="E264" i="1"/>
  <c r="F138" i="1"/>
  <c r="G138" i="1" s="1"/>
  <c r="F69" i="1"/>
  <c r="G69" i="1" s="1"/>
  <c r="E38" i="1"/>
  <c r="E325" i="1"/>
  <c r="H112" i="1"/>
  <c r="E214" i="1"/>
  <c r="H193" i="1"/>
  <c r="F63" i="1"/>
  <c r="G63" i="1" s="1"/>
  <c r="H84" i="1"/>
  <c r="E355" i="1"/>
  <c r="E275" i="1"/>
  <c r="E76" i="1"/>
  <c r="E115" i="1"/>
  <c r="F177" i="1"/>
  <c r="G177" i="1" s="1"/>
  <c r="E315" i="1"/>
  <c r="H67" i="1"/>
  <c r="E217" i="1"/>
  <c r="R364" i="1"/>
  <c r="H208" i="1"/>
  <c r="F130" i="1"/>
  <c r="G130" i="1" s="1"/>
  <c r="H42" i="1"/>
  <c r="F133" i="1"/>
  <c r="G133" i="1" s="1"/>
  <c r="H325" i="1"/>
  <c r="H330" i="1"/>
  <c r="E361" i="1"/>
  <c r="H31" i="1"/>
  <c r="E96" i="1"/>
  <c r="E69" i="1"/>
  <c r="E59" i="1"/>
  <c r="H345" i="1"/>
  <c r="E176" i="1"/>
  <c r="E339" i="1"/>
  <c r="E65" i="1"/>
  <c r="E300" i="1"/>
  <c r="F239" i="1"/>
  <c r="G239" i="1" s="1"/>
  <c r="F40" i="1"/>
  <c r="G40" i="1" s="1"/>
  <c r="H255" i="1"/>
  <c r="E350" i="1"/>
  <c r="H301" i="1"/>
  <c r="F193" i="1"/>
  <c r="G193" i="1" s="1"/>
  <c r="H254" i="1"/>
  <c r="F46" i="1"/>
  <c r="G46" i="1" s="1"/>
  <c r="F322" i="1"/>
  <c r="G322" i="1" s="1"/>
  <c r="F122" i="1"/>
  <c r="G122" i="1" s="1"/>
  <c r="E240" i="1"/>
  <c r="H125" i="1"/>
  <c r="H220" i="1"/>
  <c r="E302" i="1"/>
  <c r="E132" i="1"/>
  <c r="E142" i="1"/>
  <c r="H18" i="1"/>
  <c r="H77" i="1"/>
  <c r="H230" i="1"/>
  <c r="F115" i="1"/>
  <c r="G115" i="1" s="1"/>
  <c r="E324" i="1"/>
  <c r="E98" i="1"/>
  <c r="H192" i="1"/>
  <c r="F251" i="1"/>
  <c r="G251" i="1" s="1"/>
  <c r="E260" i="1"/>
  <c r="E294" i="1"/>
  <c r="H36" i="1"/>
  <c r="F161" i="1"/>
  <c r="G161" i="1" s="1"/>
  <c r="H362" i="1"/>
  <c r="F171" i="1"/>
  <c r="G171" i="1" s="1"/>
  <c r="E36" i="1"/>
  <c r="F28" i="1"/>
  <c r="G28" i="1" s="1"/>
  <c r="H178" i="1"/>
  <c r="F102" i="1"/>
  <c r="G102" i="1" s="1"/>
  <c r="F308" i="1"/>
  <c r="G308" i="1" s="1"/>
  <c r="E323" i="1"/>
  <c r="F211" i="1"/>
  <c r="G211" i="1" s="1"/>
  <c r="F110" i="1"/>
  <c r="G110" i="1" s="1"/>
  <c r="F77" i="1"/>
  <c r="G77" i="1" s="1"/>
  <c r="F246" i="1"/>
  <c r="G246" i="1" s="1"/>
  <c r="E47" i="1"/>
  <c r="F224" i="1"/>
  <c r="G224" i="1" s="1"/>
  <c r="F189" i="1"/>
  <c r="G189" i="1" s="1"/>
  <c r="H344" i="1"/>
  <c r="E299" i="1"/>
  <c r="F182" i="1"/>
  <c r="G182" i="1" s="1"/>
  <c r="H298" i="1"/>
  <c r="E308" i="1"/>
  <c r="F65" i="1"/>
  <c r="G65" i="1" s="1"/>
  <c r="F147" i="1"/>
  <c r="G147" i="1" s="1"/>
  <c r="H153" i="1"/>
  <c r="H108" i="1"/>
  <c r="E356" i="1"/>
  <c r="H212" i="1"/>
  <c r="E43" i="1"/>
  <c r="H56" i="1"/>
  <c r="H278" i="1"/>
  <c r="H239" i="1"/>
  <c r="H176" i="1"/>
  <c r="F15" i="1"/>
  <c r="G15" i="1" s="1"/>
  <c r="F162" i="1"/>
  <c r="G162" i="1" s="1"/>
  <c r="E215" i="1"/>
  <c r="H326" i="1"/>
  <c r="H123" i="1"/>
  <c r="E305" i="1"/>
  <c r="H185" i="1"/>
  <c r="F259" i="1"/>
  <c r="G259" i="1" s="1"/>
  <c r="F338" i="1"/>
  <c r="G338" i="1" s="1"/>
  <c r="E276" i="1"/>
  <c r="F66" i="1"/>
  <c r="G66" i="1" s="1"/>
  <c r="H308" i="1"/>
  <c r="E95" i="1"/>
  <c r="F139" i="1"/>
  <c r="G139" i="1" s="1"/>
  <c r="F50" i="1"/>
  <c r="G50" i="1" s="1"/>
  <c r="E182" i="1"/>
  <c r="F313" i="1"/>
  <c r="G313" i="1" s="1"/>
  <c r="E232" i="1"/>
  <c r="F204" i="1"/>
  <c r="G204" i="1" s="1"/>
  <c r="H90" i="1"/>
  <c r="H25" i="1"/>
  <c r="F166" i="1"/>
  <c r="G166" i="1" s="1"/>
  <c r="H275" i="1"/>
  <c r="E107" i="1"/>
  <c r="H211" i="1"/>
  <c r="E342" i="1"/>
  <c r="E164" i="1"/>
  <c r="F271" i="1"/>
  <c r="G271" i="1" s="1"/>
  <c r="E130" i="1"/>
  <c r="F52" i="1"/>
  <c r="G52" i="1" s="1"/>
  <c r="F262" i="1"/>
  <c r="G262" i="1" s="1"/>
  <c r="E22" i="1"/>
  <c r="F43" i="1"/>
  <c r="G43" i="1" s="1"/>
  <c r="F212" i="1"/>
  <c r="G212" i="1" s="1"/>
  <c r="E336" i="1"/>
  <c r="F124" i="1"/>
  <c r="G124" i="1" s="1"/>
  <c r="F329" i="1"/>
  <c r="G329" i="1" s="1"/>
  <c r="F219" i="1"/>
  <c r="G219" i="1" s="1"/>
  <c r="F263" i="1"/>
  <c r="G263" i="1" s="1"/>
  <c r="E63" i="1"/>
  <c r="H57" i="1"/>
  <c r="F121" i="1"/>
  <c r="G121" i="1" s="1"/>
  <c r="F334" i="1"/>
  <c r="G334" i="1" s="1"/>
  <c r="F24" i="1"/>
  <c r="G24" i="1" s="1"/>
  <c r="H284" i="1"/>
  <c r="F362" i="1"/>
  <c r="G362" i="1" s="1"/>
  <c r="F156" i="1"/>
  <c r="G156" i="1" s="1"/>
  <c r="F299" i="1"/>
  <c r="G299" i="1" s="1"/>
  <c r="E243" i="1"/>
  <c r="H14" i="1"/>
  <c r="F247" i="1"/>
  <c r="G247" i="1" s="1"/>
  <c r="E291" i="1"/>
  <c r="F94" i="1"/>
  <c r="G94" i="1" s="1"/>
  <c r="F266" i="1"/>
  <c r="G266" i="1" s="1"/>
  <c r="H140" i="1"/>
  <c r="H137" i="1"/>
  <c r="H78" i="1"/>
  <c r="H134" i="1"/>
  <c r="H72" i="1"/>
  <c r="F39" i="1"/>
  <c r="G39" i="1" s="1"/>
  <c r="H38" i="1"/>
  <c r="H280" i="1"/>
  <c r="F68" i="1"/>
  <c r="G68" i="1" s="1"/>
  <c r="H349" i="1"/>
  <c r="E204" i="1"/>
  <c r="F179" i="1"/>
  <c r="G179" i="1" s="1"/>
  <c r="F7" i="1"/>
  <c r="G7" i="1" s="1"/>
  <c r="F207" i="1"/>
  <c r="G207" i="1" s="1"/>
  <c r="F175" i="1"/>
  <c r="G175" i="1" s="1"/>
  <c r="F310" i="1"/>
  <c r="G310" i="1" s="1"/>
  <c r="H352" i="1"/>
  <c r="H28" i="1"/>
  <c r="F87" i="1"/>
  <c r="G87" i="1" s="1"/>
  <c r="H170" i="1"/>
  <c r="F103" i="1"/>
  <c r="G103" i="1" s="1"/>
  <c r="F16" i="1"/>
  <c r="G16" i="1" s="1"/>
  <c r="E151" i="1"/>
  <c r="E160" i="1"/>
  <c r="F123" i="1"/>
  <c r="G123" i="1" s="1"/>
  <c r="E188" i="1"/>
  <c r="H304" i="1"/>
  <c r="H232" i="1"/>
  <c r="F174" i="1"/>
  <c r="G174" i="1" s="1"/>
  <c r="E322" i="1"/>
  <c r="E86" i="1"/>
  <c r="H324" i="1"/>
  <c r="E17" i="1"/>
  <c r="E313" i="1"/>
  <c r="H70" i="1"/>
  <c r="H313" i="1"/>
  <c r="F32" i="1"/>
  <c r="G32" i="1" s="1"/>
  <c r="H334" i="1"/>
  <c r="F31" i="1"/>
  <c r="G31" i="1" s="1"/>
  <c r="E139" i="1"/>
  <c r="F95" i="1"/>
  <c r="G95" i="1" s="1"/>
  <c r="H175" i="1"/>
  <c r="H290" i="1"/>
  <c r="H323" i="1"/>
  <c r="F232" i="1"/>
  <c r="G232" i="1" s="1"/>
  <c r="H283" i="1"/>
  <c r="H356" i="1"/>
  <c r="H105" i="1"/>
  <c r="E68" i="1"/>
  <c r="E137" i="1"/>
  <c r="E24" i="1"/>
  <c r="E112" i="1"/>
  <c r="F57" i="1"/>
  <c r="G57" i="1" s="1"/>
  <c r="F21" i="1"/>
  <c r="G21" i="1" s="1"/>
  <c r="F217" i="1"/>
  <c r="G217" i="1" s="1"/>
  <c r="F325" i="1"/>
  <c r="G325" i="1" s="1"/>
  <c r="F201" i="1"/>
  <c r="G201" i="1" s="1"/>
  <c r="E113" i="1"/>
  <c r="E64" i="1"/>
  <c r="H27" i="1"/>
  <c r="E364" i="1"/>
  <c r="E281" i="1"/>
  <c r="F136" i="1"/>
  <c r="G136" i="1" s="1"/>
  <c r="H303" i="1"/>
  <c r="H245" i="1"/>
  <c r="E119" i="1"/>
  <c r="E105" i="1"/>
  <c r="E190" i="1"/>
  <c r="H41" i="1"/>
  <c r="F54" i="1"/>
  <c r="G54" i="1" s="1"/>
  <c r="F272" i="1"/>
  <c r="G272" i="1" s="1"/>
  <c r="E307" i="1"/>
  <c r="F20" i="1"/>
  <c r="G20" i="1" s="1"/>
  <c r="E353" i="1"/>
  <c r="E332" i="1"/>
  <c r="E108" i="1"/>
  <c r="E320" i="1"/>
  <c r="F160" i="1"/>
  <c r="G160" i="1" s="1"/>
  <c r="F321" i="1"/>
  <c r="G321" i="1" s="1"/>
  <c r="F82" i="1"/>
  <c r="G82" i="1" s="1"/>
  <c r="E337" i="1"/>
  <c r="H346" i="1"/>
  <c r="F187" i="1"/>
  <c r="G187" i="1" s="1"/>
  <c r="E94" i="1"/>
  <c r="F155" i="1"/>
  <c r="G155" i="1" s="1"/>
  <c r="E40" i="1"/>
  <c r="F42" i="1"/>
  <c r="G42" i="1" s="1"/>
  <c r="H276" i="1"/>
  <c r="F11" i="1"/>
  <c r="G11" i="1" s="1"/>
  <c r="H22" i="1"/>
  <c r="F228" i="1"/>
  <c r="G228" i="1" s="1"/>
  <c r="H195" i="1"/>
  <c r="F243" i="1"/>
  <c r="G243" i="1" s="1"/>
  <c r="H62" i="1"/>
  <c r="E183" i="1"/>
  <c r="E135" i="1"/>
  <c r="E67" i="1"/>
  <c r="E191" i="1"/>
  <c r="E306" i="1"/>
  <c r="H16" i="1"/>
  <c r="H225" i="1"/>
  <c r="H292" i="1"/>
  <c r="H158" i="1"/>
  <c r="H361" i="1"/>
  <c r="E213" i="1"/>
  <c r="H58" i="1"/>
  <c r="F70" i="1"/>
  <c r="G70" i="1" s="1"/>
  <c r="F311" i="1"/>
  <c r="G311" i="1" s="1"/>
  <c r="F36" i="1"/>
  <c r="G36" i="1" s="1"/>
  <c r="E87" i="1"/>
  <c r="F173" i="1"/>
  <c r="G173" i="1" s="1"/>
  <c r="E28" i="1"/>
  <c r="E265" i="1"/>
  <c r="H82" i="1"/>
  <c r="E20" i="1"/>
  <c r="F38" i="1"/>
  <c r="G38" i="1" s="1"/>
  <c r="E318" i="1"/>
  <c r="H247" i="1"/>
  <c r="E177" i="1"/>
  <c r="F282" i="1"/>
  <c r="G282" i="1" s="1"/>
  <c r="F312" i="1"/>
  <c r="G312" i="1" s="1"/>
  <c r="E219" i="1"/>
  <c r="F274" i="1"/>
  <c r="G274" i="1" s="1"/>
  <c r="H186" i="1"/>
  <c r="F194" i="1"/>
  <c r="G194" i="1" s="1"/>
  <c r="E99" i="1"/>
  <c r="E14" i="1"/>
  <c r="E357" i="1"/>
  <c r="H162" i="1"/>
  <c r="E71" i="1"/>
  <c r="F86" i="1"/>
  <c r="G86" i="1" s="1"/>
  <c r="H63" i="1"/>
  <c r="H187" i="1"/>
  <c r="F158" i="1"/>
  <c r="G158" i="1" s="1"/>
  <c r="H75" i="1"/>
  <c r="F220" i="1"/>
  <c r="G220" i="1" s="1"/>
  <c r="F284" i="1"/>
  <c r="G284" i="1" s="1"/>
  <c r="F126" i="1"/>
  <c r="G126" i="1" s="1"/>
  <c r="F316" i="1"/>
  <c r="G316" i="1" s="1"/>
  <c r="E348" i="1"/>
  <c r="H183" i="1"/>
  <c r="F268" i="1"/>
  <c r="G268" i="1" s="1"/>
  <c r="E210" i="1"/>
  <c r="F192" i="1"/>
  <c r="G192" i="1" s="1"/>
  <c r="H168" i="1"/>
  <c r="F252" i="1"/>
  <c r="G252" i="1" s="1"/>
  <c r="E82" i="1"/>
  <c r="F289" i="1"/>
  <c r="G289" i="1" s="1"/>
  <c r="E85" i="1"/>
  <c r="F76" i="1"/>
  <c r="G76" i="1" s="1"/>
  <c r="E249" i="1"/>
  <c r="H332" i="1"/>
  <c r="H360" i="1"/>
  <c r="H248" i="1"/>
  <c r="F26" i="1"/>
  <c r="G26" i="1" s="1"/>
  <c r="H265" i="1"/>
  <c r="F235" i="1"/>
  <c r="G235" i="1" s="1"/>
  <c r="H132" i="1"/>
  <c r="E327" i="1"/>
  <c r="H163" i="1"/>
  <c r="H136" i="1"/>
  <c r="H113" i="1"/>
  <c r="E241" i="1"/>
  <c r="F137" i="1"/>
  <c r="G137" i="1" s="1"/>
  <c r="E11" i="1"/>
  <c r="E263" i="1"/>
  <c r="F14" i="1"/>
  <c r="G14" i="1" s="1"/>
  <c r="F88" i="1"/>
  <c r="G88" i="1" s="1"/>
  <c r="H311" i="1"/>
  <c r="F200" i="1"/>
  <c r="G200" i="1" s="1"/>
  <c r="E163" i="1"/>
  <c r="H196" i="1"/>
  <c r="E358" i="1"/>
  <c r="E209" i="1"/>
  <c r="H167" i="1"/>
  <c r="E203" i="1"/>
  <c r="H348" i="1"/>
  <c r="H48" i="1"/>
  <c r="H199" i="1"/>
  <c r="F335" i="1"/>
  <c r="G335" i="1" s="1"/>
  <c r="H281" i="1"/>
  <c r="H252" i="1"/>
  <c r="E292" i="1"/>
  <c r="F49" i="1"/>
  <c r="G49" i="1" s="1"/>
  <c r="H65" i="1"/>
  <c r="H218" i="1"/>
  <c r="F356" i="1"/>
  <c r="G356" i="1" s="1"/>
  <c r="F295" i="1"/>
  <c r="G295" i="1" s="1"/>
  <c r="F257" i="1"/>
  <c r="G257" i="1" s="1"/>
  <c r="F198" i="1"/>
  <c r="G198" i="1" s="1"/>
  <c r="F22" i="1"/>
  <c r="G22" i="1" s="1"/>
  <c r="H156" i="1"/>
  <c r="F106" i="1"/>
  <c r="G106" i="1" s="1"/>
  <c r="F283" i="1"/>
  <c r="G283" i="1" s="1"/>
  <c r="E319" i="1"/>
  <c r="F145" i="1"/>
  <c r="G145" i="1" s="1"/>
  <c r="E362" i="1"/>
  <c r="F333" i="1"/>
  <c r="G333" i="1" s="1"/>
  <c r="F298" i="1"/>
  <c r="G298" i="1" s="1"/>
  <c r="H342" i="1"/>
  <c r="F206" i="1"/>
  <c r="G206" i="1" s="1"/>
  <c r="F332" i="1"/>
  <c r="G332" i="1" s="1"/>
  <c r="F12" i="1"/>
  <c r="G12" i="1" s="1"/>
  <c r="E117" i="1"/>
  <c r="F270" i="1"/>
  <c r="G270" i="1" s="1"/>
  <c r="E301" i="1"/>
  <c r="H222" i="1"/>
  <c r="F307" i="1"/>
  <c r="G307" i="1" s="1"/>
  <c r="H59" i="1"/>
  <c r="H144" i="1"/>
  <c r="H215" i="1"/>
  <c r="F170" i="1"/>
  <c r="G170" i="1" s="1"/>
  <c r="H297" i="1"/>
  <c r="F108" i="1"/>
  <c r="G108" i="1" s="1"/>
  <c r="H291" i="1"/>
  <c r="F112" i="1"/>
  <c r="G112" i="1" s="1"/>
  <c r="F360" i="1"/>
  <c r="G360" i="1" s="1"/>
  <c r="F234" i="1"/>
  <c r="G234" i="1" s="1"/>
  <c r="F352" i="1"/>
  <c r="G352" i="1" s="1"/>
  <c r="E175" i="1"/>
  <c r="F186" i="1"/>
  <c r="G186" i="1" s="1"/>
  <c r="F183" i="1"/>
  <c r="G183" i="1" s="1"/>
  <c r="H79" i="1"/>
  <c r="F350" i="1"/>
  <c r="G350" i="1" s="1"/>
  <c r="F324" i="1"/>
  <c r="G324" i="1" s="1"/>
  <c r="F71" i="1"/>
  <c r="G71" i="1" s="1"/>
  <c r="E8" i="1"/>
  <c r="E103" i="1"/>
  <c r="E360" i="1"/>
  <c r="H33" i="1"/>
  <c r="F98" i="1"/>
  <c r="G98" i="1" s="1"/>
  <c r="E228" i="1"/>
  <c r="E33" i="1"/>
  <c r="E346" i="1"/>
  <c r="E282" i="1"/>
  <c r="H46" i="1"/>
  <c r="E167" i="1"/>
  <c r="E127" i="1"/>
  <c r="E58" i="1"/>
  <c r="H289" i="1"/>
  <c r="E184" i="1"/>
  <c r="E296" i="1"/>
  <c r="E216" i="1"/>
  <c r="F149" i="1"/>
  <c r="G149" i="1" s="1"/>
  <c r="F105" i="1"/>
  <c r="G105" i="1" s="1"/>
  <c r="E194" i="1"/>
  <c r="H200" i="1"/>
  <c r="E106" i="1"/>
  <c r="H256" i="1"/>
  <c r="E283" i="1"/>
  <c r="E259" i="1"/>
  <c r="F47" i="1"/>
  <c r="G47" i="1" s="1"/>
  <c r="H213" i="1"/>
  <c r="E310" i="1"/>
  <c r="F116" i="1"/>
  <c r="G116" i="1" s="1"/>
  <c r="E93" i="1"/>
  <c r="F318" i="1"/>
  <c r="G318" i="1" s="1"/>
  <c r="E338" i="1"/>
  <c r="E114" i="1"/>
  <c r="E9" i="1"/>
  <c r="H64" i="1"/>
  <c r="E35" i="1"/>
  <c r="E39" i="1"/>
  <c r="H250" i="1"/>
  <c r="H35" i="1"/>
  <c r="E56" i="1"/>
  <c r="H310" i="1"/>
  <c r="E42" i="1"/>
  <c r="H66" i="1"/>
  <c r="E174" i="1"/>
  <c r="F240" i="1"/>
  <c r="G240" i="1" s="1"/>
  <c r="E7" i="1"/>
  <c r="H242" i="1"/>
  <c r="H9" i="1"/>
  <c r="E158" i="1"/>
  <c r="F195" i="1"/>
  <c r="G195" i="1" s="1"/>
  <c r="H102" i="1"/>
  <c r="H347" i="1"/>
  <c r="H320" i="1"/>
  <c r="H159" i="1"/>
  <c r="H55" i="1"/>
  <c r="H315" i="1"/>
  <c r="F27" i="1"/>
  <c r="G27" i="1" s="1"/>
  <c r="E97" i="1"/>
  <c r="F265" i="1"/>
  <c r="G265" i="1" s="1"/>
  <c r="F85" i="1"/>
  <c r="G85" i="1" s="1"/>
  <c r="H244" i="1"/>
  <c r="E70" i="1"/>
  <c r="H166" i="1"/>
  <c r="F181" i="1"/>
  <c r="G181" i="1" s="1"/>
  <c r="F58" i="1"/>
  <c r="G58" i="1" s="1"/>
  <c r="F249" i="1"/>
  <c r="G249" i="1" s="1"/>
  <c r="F83" i="1"/>
  <c r="G83" i="1" s="1"/>
  <c r="E298" i="1"/>
  <c r="H294" i="1"/>
  <c r="E233" i="1"/>
  <c r="H214" i="1"/>
  <c r="F315" i="1"/>
  <c r="G315" i="1" s="1"/>
  <c r="F190" i="1"/>
  <c r="G190" i="1" s="1"/>
  <c r="E54" i="1"/>
  <c r="E129" i="1"/>
  <c r="F214" i="1"/>
  <c r="G214" i="1" s="1"/>
  <c r="H210" i="1"/>
  <c r="H287" i="1"/>
  <c r="E133" i="1"/>
  <c r="H319" i="1"/>
  <c r="F245" i="1"/>
  <c r="G245" i="1" s="1"/>
  <c r="E278" i="1"/>
  <c r="E286" i="1"/>
  <c r="F250" i="1"/>
  <c r="G250" i="1" s="1"/>
  <c r="H154" i="1"/>
  <c r="E345" i="1"/>
  <c r="F51" i="1"/>
  <c r="G51" i="1" s="1"/>
  <c r="E118" i="1"/>
  <c r="E90" i="1"/>
  <c r="F276" i="1"/>
  <c r="G276" i="1" s="1"/>
  <c r="F100" i="1"/>
  <c r="G100" i="1" s="1"/>
  <c r="E246" i="1"/>
  <c r="F258" i="1"/>
  <c r="G258" i="1" s="1"/>
  <c r="D15" i="3"/>
  <c r="O15" i="3" s="1"/>
  <c r="N14" i="3"/>
  <c r="O7" i="3"/>
  <c r="C19" i="3"/>
  <c r="N7" i="3"/>
  <c r="Q364" i="1"/>
  <c r="Q15" i="1"/>
  <c r="E13" i="1" l="1"/>
  <c r="E157" i="1"/>
  <c r="E165" i="1"/>
  <c r="H237" i="1"/>
  <c r="F125" i="1"/>
  <c r="G125" i="1" s="1"/>
  <c r="F61" i="1"/>
  <c r="G61" i="1" s="1"/>
  <c r="F45" i="1"/>
  <c r="G45" i="1" s="1"/>
  <c r="H13" i="1"/>
  <c r="I13" i="1" s="1"/>
  <c r="F13" i="1"/>
  <c r="G13" i="1" s="1"/>
  <c r="E109" i="1"/>
  <c r="H117" i="1"/>
  <c r="I117" i="1" s="1"/>
  <c r="F261" i="1"/>
  <c r="G261" i="1" s="1"/>
  <c r="E221" i="1"/>
  <c r="F93" i="1"/>
  <c r="G93" i="1" s="1"/>
  <c r="H93" i="1"/>
  <c r="I93" i="1" s="1"/>
  <c r="E237" i="1"/>
  <c r="H261" i="1"/>
  <c r="I261" i="1" s="1"/>
  <c r="H37" i="1"/>
  <c r="I37" i="1" s="1"/>
  <c r="E261" i="1"/>
  <c r="F293" i="1"/>
  <c r="G293" i="1" s="1"/>
  <c r="F237" i="1"/>
  <c r="G237" i="1" s="1"/>
  <c r="H205" i="1"/>
  <c r="I205" i="1" s="1"/>
  <c r="H317" i="1"/>
  <c r="I317" i="1" s="1"/>
  <c r="F117" i="1"/>
  <c r="G117" i="1" s="1"/>
  <c r="R181" i="1"/>
  <c r="H181" i="1"/>
  <c r="I181" i="1" s="1"/>
  <c r="H69" i="1"/>
  <c r="I69" i="1" s="1"/>
  <c r="R69" i="1"/>
  <c r="R85" i="1"/>
  <c r="H85" i="1"/>
  <c r="I85" i="1" s="1"/>
  <c r="R53" i="1"/>
  <c r="H53" i="1"/>
  <c r="I53" i="1" s="1"/>
  <c r="R285" i="1"/>
  <c r="H285" i="1"/>
  <c r="I285" i="1" s="1"/>
  <c r="R197" i="1"/>
  <c r="E197" i="1"/>
  <c r="H197" i="1"/>
  <c r="I197" i="1" s="1"/>
  <c r="R29" i="1"/>
  <c r="E29" i="1"/>
  <c r="E341" i="1"/>
  <c r="H341" i="1"/>
  <c r="I341" i="1" s="1"/>
  <c r="R341" i="1"/>
  <c r="H29" i="1"/>
  <c r="I29" i="1" s="1"/>
  <c r="F141" i="1"/>
  <c r="G141" i="1" s="1"/>
  <c r="E141" i="1"/>
  <c r="E101" i="1"/>
  <c r="H165" i="1"/>
  <c r="I165" i="1" s="1"/>
  <c r="E125" i="1"/>
  <c r="R61" i="1"/>
  <c r="E61" i="1"/>
  <c r="R221" i="1"/>
  <c r="H221" i="1"/>
  <c r="I221" i="1" s="1"/>
  <c r="R229" i="1"/>
  <c r="H229" i="1"/>
  <c r="I229" i="1" s="1"/>
  <c r="E229" i="1"/>
  <c r="E205" i="1"/>
  <c r="R205" i="1"/>
  <c r="E285" i="1"/>
  <c r="R293" i="1"/>
  <c r="H293" i="1"/>
  <c r="I293" i="1" s="1"/>
  <c r="R109" i="1"/>
  <c r="H109" i="1"/>
  <c r="I109" i="1" s="1"/>
  <c r="E333" i="1"/>
  <c r="R333" i="1"/>
  <c r="R351" i="1"/>
  <c r="H351" i="1"/>
  <c r="I351" i="1" s="1"/>
  <c r="E351" i="1"/>
  <c r="R253" i="1"/>
  <c r="H253" i="1"/>
  <c r="I253" i="1" s="1"/>
  <c r="E253" i="1"/>
  <c r="F101" i="1"/>
  <c r="G101" i="1" s="1"/>
  <c r="H141" i="1"/>
  <c r="H101" i="1"/>
  <c r="I101" i="1" s="1"/>
  <c r="R45" i="1"/>
  <c r="H45" i="1"/>
  <c r="I45" i="1" s="1"/>
  <c r="R157" i="1"/>
  <c r="H157" i="1"/>
  <c r="I157" i="1" s="1"/>
  <c r="F29" i="1"/>
  <c r="G29" i="1" s="1"/>
  <c r="F341" i="1"/>
  <c r="G341" i="1" s="1"/>
  <c r="F197" i="1"/>
  <c r="G197" i="1" s="1"/>
  <c r="F253" i="1"/>
  <c r="G253" i="1" s="1"/>
  <c r="H335" i="1"/>
  <c r="I335" i="1" s="1"/>
  <c r="R37" i="1"/>
  <c r="E37" i="1"/>
  <c r="H21" i="1"/>
  <c r="I21" i="1" s="1"/>
  <c r="R21" i="1"/>
  <c r="R277" i="1"/>
  <c r="H277" i="1"/>
  <c r="I277" i="1" s="1"/>
  <c r="E277" i="1"/>
  <c r="E317" i="1"/>
  <c r="R317" i="1"/>
  <c r="R359" i="1"/>
  <c r="E359" i="1"/>
  <c r="H359" i="1"/>
  <c r="I359" i="1" s="1"/>
  <c r="R149" i="1"/>
  <c r="H149" i="1"/>
  <c r="I149" i="1" s="1"/>
  <c r="R309" i="1"/>
  <c r="E309" i="1"/>
  <c r="H309" i="1"/>
  <c r="I309" i="1" s="1"/>
  <c r="F165" i="1"/>
  <c r="G165" i="1" s="1"/>
  <c r="I168" i="1"/>
  <c r="I63" i="1"/>
  <c r="I303" i="1"/>
  <c r="I28" i="1"/>
  <c r="I137" i="1"/>
  <c r="I278" i="1"/>
  <c r="I258" i="1"/>
  <c r="I120" i="1"/>
  <c r="I186" i="1"/>
  <c r="I105" i="1"/>
  <c r="I324" i="1"/>
  <c r="I352" i="1"/>
  <c r="I140" i="1"/>
  <c r="I123" i="1"/>
  <c r="I255" i="1"/>
  <c r="I84" i="1"/>
  <c r="I273" i="1"/>
  <c r="I55" i="1"/>
  <c r="I158" i="1"/>
  <c r="I349" i="1"/>
  <c r="I25" i="1"/>
  <c r="I178" i="1"/>
  <c r="I77" i="1"/>
  <c r="I345" i="1"/>
  <c r="I160" i="1"/>
  <c r="I264" i="1"/>
  <c r="I287" i="1"/>
  <c r="I159" i="1"/>
  <c r="I242" i="1"/>
  <c r="I35" i="1"/>
  <c r="I256" i="1"/>
  <c r="I215" i="1"/>
  <c r="I167" i="1"/>
  <c r="I163" i="1"/>
  <c r="I332" i="1"/>
  <c r="I292" i="1"/>
  <c r="I62" i="1"/>
  <c r="I57" i="1"/>
  <c r="I90" i="1"/>
  <c r="I56" i="1"/>
  <c r="I18" i="1"/>
  <c r="I333" i="1"/>
  <c r="I330" i="1"/>
  <c r="I161" i="1"/>
  <c r="I235" i="1"/>
  <c r="I80" i="1"/>
  <c r="I177" i="1"/>
  <c r="I210" i="1"/>
  <c r="I294" i="1"/>
  <c r="I244" i="1"/>
  <c r="I320" i="1"/>
  <c r="I250" i="1"/>
  <c r="I289" i="1"/>
  <c r="I144" i="1"/>
  <c r="I252" i="1"/>
  <c r="I225" i="1"/>
  <c r="I356" i="1"/>
  <c r="I280" i="1"/>
  <c r="I308" i="1"/>
  <c r="I326" i="1"/>
  <c r="I298" i="1"/>
  <c r="I325" i="1"/>
  <c r="I67" i="1"/>
  <c r="I49" i="1"/>
  <c r="I312" i="1"/>
  <c r="I322" i="1"/>
  <c r="I246" i="1"/>
  <c r="I357" i="1"/>
  <c r="I96" i="1"/>
  <c r="I9" i="1"/>
  <c r="I136" i="1"/>
  <c r="I200" i="1"/>
  <c r="I79" i="1"/>
  <c r="I281" i="1"/>
  <c r="I132" i="1"/>
  <c r="I141" i="1"/>
  <c r="I16" i="1"/>
  <c r="I195" i="1"/>
  <c r="I41" i="1"/>
  <c r="I283" i="1"/>
  <c r="I334" i="1"/>
  <c r="I38" i="1"/>
  <c r="I212" i="1"/>
  <c r="I192" i="1"/>
  <c r="I193" i="1"/>
  <c r="I52" i="1"/>
  <c r="I329" i="1"/>
  <c r="I89" i="1"/>
  <c r="I226" i="1"/>
  <c r="I145" i="1"/>
  <c r="I94" i="1"/>
  <c r="I44" i="1"/>
  <c r="I142" i="1"/>
  <c r="I118" i="1"/>
  <c r="I194" i="1"/>
  <c r="I231" i="1"/>
  <c r="I237" i="1"/>
  <c r="I338" i="1"/>
  <c r="I347" i="1"/>
  <c r="I33" i="1"/>
  <c r="I291" i="1"/>
  <c r="I196" i="1"/>
  <c r="I162" i="1"/>
  <c r="I82" i="1"/>
  <c r="I211" i="1"/>
  <c r="I362" i="1"/>
  <c r="I254" i="1"/>
  <c r="I42" i="1"/>
  <c r="I337" i="1"/>
  <c r="I286" i="1"/>
  <c r="I24" i="1"/>
  <c r="I99" i="1"/>
  <c r="I296" i="1"/>
  <c r="I81" i="1"/>
  <c r="I15" i="1"/>
  <c r="I206" i="1"/>
  <c r="I95" i="1"/>
  <c r="I260" i="1"/>
  <c r="I214" i="1"/>
  <c r="I360" i="1"/>
  <c r="I276" i="1"/>
  <c r="I102" i="1"/>
  <c r="I66" i="1"/>
  <c r="I64" i="1"/>
  <c r="I213" i="1"/>
  <c r="I59" i="1"/>
  <c r="I218" i="1"/>
  <c r="I199" i="1"/>
  <c r="I265" i="1"/>
  <c r="I183" i="1"/>
  <c r="I75" i="1"/>
  <c r="I58" i="1"/>
  <c r="I22" i="1"/>
  <c r="I27" i="1"/>
  <c r="I323" i="1"/>
  <c r="I313" i="1"/>
  <c r="I232" i="1"/>
  <c r="I72" i="1"/>
  <c r="I284" i="1"/>
  <c r="I108" i="1"/>
  <c r="I344" i="1"/>
  <c r="I220" i="1"/>
  <c r="I112" i="1"/>
  <c r="I73" i="1"/>
  <c r="I124" i="1"/>
  <c r="I97" i="1"/>
  <c r="I152" i="1"/>
  <c r="I133" i="1"/>
  <c r="I223" i="1"/>
  <c r="I40" i="1"/>
  <c r="I307" i="1"/>
  <c r="I314" i="1"/>
  <c r="I61" i="1"/>
  <c r="I46" i="1"/>
  <c r="I297" i="1"/>
  <c r="I65" i="1"/>
  <c r="I48" i="1"/>
  <c r="I346" i="1"/>
  <c r="I290" i="1"/>
  <c r="I70" i="1"/>
  <c r="I304" i="1"/>
  <c r="I170" i="1"/>
  <c r="I134" i="1"/>
  <c r="I275" i="1"/>
  <c r="I176" i="1"/>
  <c r="I153" i="1"/>
  <c r="I36" i="1"/>
  <c r="I301" i="1"/>
  <c r="I208" i="1"/>
  <c r="I189" i="1"/>
  <c r="I340" i="1"/>
  <c r="I282" i="1"/>
  <c r="I74" i="1"/>
  <c r="I198" i="1"/>
  <c r="I166" i="1"/>
  <c r="I154" i="1"/>
  <c r="I319" i="1"/>
  <c r="I315" i="1"/>
  <c r="I310" i="1"/>
  <c r="I222" i="1"/>
  <c r="I342" i="1"/>
  <c r="I156" i="1"/>
  <c r="I348" i="1"/>
  <c r="I311" i="1"/>
  <c r="I113" i="1"/>
  <c r="I248" i="1"/>
  <c r="I187" i="1"/>
  <c r="I247" i="1"/>
  <c r="I361" i="1"/>
  <c r="I245" i="1"/>
  <c r="I175" i="1"/>
  <c r="I78" i="1"/>
  <c r="I14" i="1"/>
  <c r="I185" i="1"/>
  <c r="I239" i="1"/>
  <c r="I230" i="1"/>
  <c r="I125" i="1"/>
  <c r="I31" i="1"/>
  <c r="I150" i="1"/>
  <c r="I155" i="1"/>
  <c r="I115" i="1"/>
  <c r="I92" i="1"/>
  <c r="I207" i="1"/>
  <c r="D19" i="3"/>
  <c r="G364" i="1" l="1"/>
  <c r="I364" i="1"/>
  <c r="F8" i="3"/>
  <c r="G8" i="3" s="1"/>
  <c r="H8" i="3" s="1"/>
  <c r="I8" i="3" s="1"/>
  <c r="F11" i="3"/>
  <c r="G11" i="3" s="1"/>
  <c r="H11" i="3" s="1"/>
  <c r="I11" i="3" s="1"/>
  <c r="E15" i="3"/>
  <c r="F16" i="3"/>
  <c r="G16" i="3" s="1"/>
  <c r="H16" i="3" s="1"/>
  <c r="I16" i="3" s="1"/>
  <c r="E17" i="3"/>
  <c r="F13" i="3"/>
  <c r="G13" i="3" s="1"/>
  <c r="H13" i="3" s="1"/>
  <c r="I13" i="3" s="1"/>
  <c r="E11" i="3"/>
  <c r="E8" i="3"/>
  <c r="F9" i="3"/>
  <c r="G9" i="3" s="1"/>
  <c r="H9" i="3" s="1"/>
  <c r="I9" i="3" s="1"/>
  <c r="F12" i="3"/>
  <c r="G12" i="3" s="1"/>
  <c r="H12" i="3" s="1"/>
  <c r="I12" i="3" s="1"/>
  <c r="F15" i="3"/>
  <c r="G15" i="3" s="1"/>
  <c r="H15" i="3" s="1"/>
  <c r="I15" i="3" s="1"/>
  <c r="E9" i="3"/>
  <c r="E10" i="3"/>
  <c r="F17" i="3"/>
  <c r="G17" i="3" s="1"/>
  <c r="H17" i="3" s="1"/>
  <c r="I17" i="3" s="1"/>
  <c r="E16" i="3"/>
  <c r="F10" i="3"/>
  <c r="G10" i="3" s="1"/>
  <c r="H10" i="3" s="1"/>
  <c r="I10" i="3" s="1"/>
  <c r="F7" i="3"/>
  <c r="G7" i="3" s="1"/>
  <c r="E13" i="3"/>
  <c r="O19" i="3"/>
  <c r="O21" i="3" s="1"/>
  <c r="E19" i="3"/>
  <c r="E14" i="3"/>
  <c r="F14" i="3"/>
  <c r="G14" i="3" s="1"/>
  <c r="H14" i="3" s="1"/>
  <c r="I14" i="3" s="1"/>
  <c r="E12" i="3"/>
  <c r="E7" i="3"/>
  <c r="I366" i="1" l="1"/>
  <c r="I367" i="1"/>
  <c r="G19" i="3"/>
  <c r="H7" i="3"/>
  <c r="B4" i="1" l="1"/>
  <c r="J257" i="1"/>
  <c r="K257" i="1" s="1"/>
  <c r="L257" i="1" s="1"/>
  <c r="M257" i="1" s="1"/>
  <c r="N257" i="1" s="1"/>
  <c r="J204" i="1"/>
  <c r="K204" i="1" s="1"/>
  <c r="L204" i="1" s="1"/>
  <c r="M204" i="1" s="1"/>
  <c r="N204" i="1" s="1"/>
  <c r="J12" i="1"/>
  <c r="K12" i="1" s="1"/>
  <c r="L12" i="1" s="1"/>
  <c r="M12" i="1" s="1"/>
  <c r="N12" i="1" s="1"/>
  <c r="J219" i="1"/>
  <c r="K219" i="1" s="1"/>
  <c r="L219" i="1" s="1"/>
  <c r="M219" i="1" s="1"/>
  <c r="N219" i="1" s="1"/>
  <c r="J336" i="1"/>
  <c r="K336" i="1" s="1"/>
  <c r="L336" i="1" s="1"/>
  <c r="M336" i="1" s="1"/>
  <c r="N336" i="1" s="1"/>
  <c r="J288" i="1"/>
  <c r="K288" i="1" s="1"/>
  <c r="L288" i="1" s="1"/>
  <c r="M288" i="1" s="1"/>
  <c r="N288" i="1" s="1"/>
  <c r="J111" i="1"/>
  <c r="K111" i="1" s="1"/>
  <c r="L111" i="1" s="1"/>
  <c r="M111" i="1" s="1"/>
  <c r="N111" i="1" s="1"/>
  <c r="J173" i="1"/>
  <c r="K173" i="1" s="1"/>
  <c r="L173" i="1" s="1"/>
  <c r="M173" i="1" s="1"/>
  <c r="N173" i="1" s="1"/>
  <c r="J197" i="1"/>
  <c r="K197" i="1" s="1"/>
  <c r="L197" i="1" s="1"/>
  <c r="M197" i="1" s="1"/>
  <c r="N197" i="1" s="1"/>
  <c r="J270" i="1"/>
  <c r="K270" i="1" s="1"/>
  <c r="L270" i="1" s="1"/>
  <c r="M270" i="1" s="1"/>
  <c r="N270" i="1" s="1"/>
  <c r="J149" i="1"/>
  <c r="K149" i="1" s="1"/>
  <c r="L149" i="1" s="1"/>
  <c r="M149" i="1" s="1"/>
  <c r="N149" i="1" s="1"/>
  <c r="J268" i="1"/>
  <c r="K268" i="1" s="1"/>
  <c r="L268" i="1" s="1"/>
  <c r="M268" i="1" s="1"/>
  <c r="N268" i="1" s="1"/>
  <c r="J109" i="1"/>
  <c r="K109" i="1" s="1"/>
  <c r="L109" i="1" s="1"/>
  <c r="M109" i="1" s="1"/>
  <c r="N109" i="1" s="1"/>
  <c r="J83" i="1"/>
  <c r="K83" i="1" s="1"/>
  <c r="L83" i="1" s="1"/>
  <c r="M83" i="1" s="1"/>
  <c r="N83" i="1" s="1"/>
  <c r="J23" i="1"/>
  <c r="K23" i="1" s="1"/>
  <c r="L23" i="1" s="1"/>
  <c r="M23" i="1" s="1"/>
  <c r="N23" i="1" s="1"/>
  <c r="J85" i="1"/>
  <c r="K85" i="1" s="1"/>
  <c r="L85" i="1" s="1"/>
  <c r="M85" i="1" s="1"/>
  <c r="N85" i="1" s="1"/>
  <c r="J302" i="1"/>
  <c r="K302" i="1" s="1"/>
  <c r="L302" i="1" s="1"/>
  <c r="M302" i="1" s="1"/>
  <c r="N302" i="1" s="1"/>
  <c r="J343" i="1"/>
  <c r="K343" i="1" s="1"/>
  <c r="L343" i="1" s="1"/>
  <c r="M343" i="1" s="1"/>
  <c r="N343" i="1" s="1"/>
  <c r="J229" i="1"/>
  <c r="K229" i="1" s="1"/>
  <c r="L229" i="1" s="1"/>
  <c r="M229" i="1" s="1"/>
  <c r="N229" i="1" s="1"/>
  <c r="J354" i="1"/>
  <c r="K354" i="1" s="1"/>
  <c r="L354" i="1" s="1"/>
  <c r="M354" i="1" s="1"/>
  <c r="N354" i="1" s="1"/>
  <c r="J262" i="1"/>
  <c r="K262" i="1" s="1"/>
  <c r="L262" i="1" s="1"/>
  <c r="M262" i="1" s="1"/>
  <c r="N262" i="1" s="1"/>
  <c r="J138" i="1"/>
  <c r="K138" i="1" s="1"/>
  <c r="L138" i="1" s="1"/>
  <c r="M138" i="1" s="1"/>
  <c r="N138" i="1" s="1"/>
  <c r="J34" i="1"/>
  <c r="K34" i="1" s="1"/>
  <c r="L34" i="1" s="1"/>
  <c r="M34" i="1" s="1"/>
  <c r="N34" i="1" s="1"/>
  <c r="J11" i="1"/>
  <c r="K11" i="1" s="1"/>
  <c r="L11" i="1" s="1"/>
  <c r="M11" i="1" s="1"/>
  <c r="N11" i="1" s="1"/>
  <c r="J190" i="1"/>
  <c r="K190" i="1" s="1"/>
  <c r="L190" i="1" s="1"/>
  <c r="M190" i="1" s="1"/>
  <c r="N190" i="1" s="1"/>
  <c r="J203" i="1"/>
  <c r="K203" i="1" s="1"/>
  <c r="L203" i="1" s="1"/>
  <c r="M203" i="1" s="1"/>
  <c r="N203" i="1" s="1"/>
  <c r="J217" i="1"/>
  <c r="K217" i="1" s="1"/>
  <c r="L217" i="1" s="1"/>
  <c r="M217" i="1" s="1"/>
  <c r="N217" i="1" s="1"/>
  <c r="J188" i="1"/>
  <c r="K188" i="1" s="1"/>
  <c r="L188" i="1" s="1"/>
  <c r="M188" i="1" s="1"/>
  <c r="N188" i="1" s="1"/>
  <c r="J86" i="1"/>
  <c r="K86" i="1" s="1"/>
  <c r="L86" i="1" s="1"/>
  <c r="M86" i="1" s="1"/>
  <c r="N86" i="1" s="1"/>
  <c r="J267" i="1"/>
  <c r="K267" i="1" s="1"/>
  <c r="L267" i="1" s="1"/>
  <c r="M267" i="1" s="1"/>
  <c r="N267" i="1" s="1"/>
  <c r="J201" i="1"/>
  <c r="K201" i="1" s="1"/>
  <c r="L201" i="1" s="1"/>
  <c r="M201" i="1" s="1"/>
  <c r="N201" i="1" s="1"/>
  <c r="J53" i="1"/>
  <c r="K53" i="1" s="1"/>
  <c r="L53" i="1" s="1"/>
  <c r="M53" i="1" s="1"/>
  <c r="N53" i="1" s="1"/>
  <c r="J169" i="1"/>
  <c r="K169" i="1" s="1"/>
  <c r="L169" i="1" s="1"/>
  <c r="M169" i="1" s="1"/>
  <c r="N169" i="1" s="1"/>
  <c r="J306" i="1"/>
  <c r="K306" i="1" s="1"/>
  <c r="L306" i="1" s="1"/>
  <c r="M306" i="1" s="1"/>
  <c r="N306" i="1" s="1"/>
  <c r="J241" i="1"/>
  <c r="K241" i="1" s="1"/>
  <c r="L241" i="1" s="1"/>
  <c r="M241" i="1" s="1"/>
  <c r="N241" i="1" s="1"/>
  <c r="J279" i="1"/>
  <c r="K279" i="1" s="1"/>
  <c r="L279" i="1" s="1"/>
  <c r="M279" i="1" s="1"/>
  <c r="N279" i="1" s="1"/>
  <c r="J216" i="1"/>
  <c r="K216" i="1" s="1"/>
  <c r="L216" i="1" s="1"/>
  <c r="M216" i="1" s="1"/>
  <c r="N216" i="1" s="1"/>
  <c r="J103" i="1"/>
  <c r="K103" i="1" s="1"/>
  <c r="L103" i="1" s="1"/>
  <c r="M103" i="1" s="1"/>
  <c r="N103" i="1" s="1"/>
  <c r="J266" i="1"/>
  <c r="K266" i="1" s="1"/>
  <c r="L266" i="1" s="1"/>
  <c r="M266" i="1" s="1"/>
  <c r="N266" i="1" s="1"/>
  <c r="J172" i="1"/>
  <c r="K172" i="1" s="1"/>
  <c r="L172" i="1" s="1"/>
  <c r="M172" i="1" s="1"/>
  <c r="N172" i="1" s="1"/>
  <c r="J146" i="1"/>
  <c r="K146" i="1" s="1"/>
  <c r="L146" i="1" s="1"/>
  <c r="M146" i="1" s="1"/>
  <c r="N146" i="1" s="1"/>
  <c r="J164" i="1"/>
  <c r="K164" i="1" s="1"/>
  <c r="L164" i="1" s="1"/>
  <c r="M164" i="1" s="1"/>
  <c r="N164" i="1" s="1"/>
  <c r="J174" i="1"/>
  <c r="K174" i="1" s="1"/>
  <c r="L174" i="1" s="1"/>
  <c r="M174" i="1" s="1"/>
  <c r="N174" i="1" s="1"/>
  <c r="J91" i="1"/>
  <c r="K91" i="1" s="1"/>
  <c r="L91" i="1" s="1"/>
  <c r="M91" i="1" s="1"/>
  <c r="N91" i="1" s="1"/>
  <c r="J32" i="1"/>
  <c r="K32" i="1" s="1"/>
  <c r="L32" i="1" s="1"/>
  <c r="M32" i="1" s="1"/>
  <c r="N32" i="1" s="1"/>
  <c r="J179" i="1"/>
  <c r="K179" i="1" s="1"/>
  <c r="L179" i="1" s="1"/>
  <c r="M179" i="1" s="1"/>
  <c r="N179" i="1" s="1"/>
  <c r="J47" i="1"/>
  <c r="K47" i="1" s="1"/>
  <c r="L47" i="1" s="1"/>
  <c r="M47" i="1" s="1"/>
  <c r="N47" i="1" s="1"/>
  <c r="J106" i="1"/>
  <c r="K106" i="1" s="1"/>
  <c r="L106" i="1" s="1"/>
  <c r="M106" i="1" s="1"/>
  <c r="N106" i="1" s="1"/>
  <c r="J171" i="1"/>
  <c r="K171" i="1" s="1"/>
  <c r="L171" i="1" s="1"/>
  <c r="M171" i="1" s="1"/>
  <c r="N171" i="1" s="1"/>
  <c r="J139" i="1"/>
  <c r="K139" i="1" s="1"/>
  <c r="L139" i="1" s="1"/>
  <c r="M139" i="1" s="1"/>
  <c r="N139" i="1" s="1"/>
  <c r="J274" i="1"/>
  <c r="K274" i="1" s="1"/>
  <c r="L274" i="1" s="1"/>
  <c r="M274" i="1" s="1"/>
  <c r="N274" i="1" s="1"/>
  <c r="J98" i="1"/>
  <c r="K98" i="1" s="1"/>
  <c r="L98" i="1" s="1"/>
  <c r="M98" i="1" s="1"/>
  <c r="N98" i="1" s="1"/>
  <c r="J135" i="1"/>
  <c r="K135" i="1" s="1"/>
  <c r="L135" i="1" s="1"/>
  <c r="M135" i="1" s="1"/>
  <c r="N135" i="1" s="1"/>
  <c r="J234" i="1"/>
  <c r="K234" i="1" s="1"/>
  <c r="L234" i="1" s="1"/>
  <c r="M234" i="1" s="1"/>
  <c r="N234" i="1" s="1"/>
  <c r="J114" i="1"/>
  <c r="K114" i="1" s="1"/>
  <c r="L114" i="1" s="1"/>
  <c r="M114" i="1" s="1"/>
  <c r="N114" i="1" s="1"/>
  <c r="J100" i="1"/>
  <c r="K100" i="1" s="1"/>
  <c r="L100" i="1" s="1"/>
  <c r="M100" i="1" s="1"/>
  <c r="N100" i="1" s="1"/>
  <c r="J143" i="1"/>
  <c r="K143" i="1" s="1"/>
  <c r="L143" i="1" s="1"/>
  <c r="M143" i="1" s="1"/>
  <c r="N143" i="1" s="1"/>
  <c r="J87" i="1"/>
  <c r="K87" i="1" s="1"/>
  <c r="L87" i="1" s="1"/>
  <c r="M87" i="1" s="1"/>
  <c r="N87" i="1" s="1"/>
  <c r="J224" i="1"/>
  <c r="K224" i="1" s="1"/>
  <c r="L224" i="1" s="1"/>
  <c r="M224" i="1" s="1"/>
  <c r="N224" i="1" s="1"/>
  <c r="J19" i="1"/>
  <c r="K19" i="1" s="1"/>
  <c r="L19" i="1" s="1"/>
  <c r="M19" i="1" s="1"/>
  <c r="N19" i="1" s="1"/>
  <c r="J10" i="1"/>
  <c r="K10" i="1" s="1"/>
  <c r="L10" i="1" s="1"/>
  <c r="M10" i="1" s="1"/>
  <c r="N10" i="1" s="1"/>
  <c r="J71" i="1"/>
  <c r="K71" i="1" s="1"/>
  <c r="L71" i="1" s="1"/>
  <c r="M71" i="1" s="1"/>
  <c r="N71" i="1" s="1"/>
  <c r="J45" i="1"/>
  <c r="K45" i="1" s="1"/>
  <c r="L45" i="1" s="1"/>
  <c r="M45" i="1" s="1"/>
  <c r="N45" i="1" s="1"/>
  <c r="J88" i="1"/>
  <c r="K88" i="1" s="1"/>
  <c r="L88" i="1" s="1"/>
  <c r="M88" i="1" s="1"/>
  <c r="N88" i="1" s="1"/>
  <c r="J68" i="1"/>
  <c r="K68" i="1" s="1"/>
  <c r="L68" i="1" s="1"/>
  <c r="M68" i="1" s="1"/>
  <c r="N68" i="1" s="1"/>
  <c r="J104" i="1"/>
  <c r="K104" i="1" s="1"/>
  <c r="L104" i="1" s="1"/>
  <c r="M104" i="1" s="1"/>
  <c r="N104" i="1" s="1"/>
  <c r="J236" i="1"/>
  <c r="K236" i="1" s="1"/>
  <c r="L236" i="1" s="1"/>
  <c r="M236" i="1" s="1"/>
  <c r="N236" i="1" s="1"/>
  <c r="J17" i="1"/>
  <c r="K17" i="1" s="1"/>
  <c r="L17" i="1" s="1"/>
  <c r="M17" i="1" s="1"/>
  <c r="N17" i="1" s="1"/>
  <c r="J119" i="1"/>
  <c r="K119" i="1" s="1"/>
  <c r="L119" i="1" s="1"/>
  <c r="M119" i="1" s="1"/>
  <c r="N119" i="1" s="1"/>
  <c r="J126" i="1"/>
  <c r="K126" i="1" s="1"/>
  <c r="L126" i="1" s="1"/>
  <c r="M126" i="1" s="1"/>
  <c r="N126" i="1" s="1"/>
  <c r="J355" i="1"/>
  <c r="K355" i="1" s="1"/>
  <c r="L355" i="1" s="1"/>
  <c r="M355" i="1" s="1"/>
  <c r="N355" i="1" s="1"/>
  <c r="J110" i="1"/>
  <c r="K110" i="1" s="1"/>
  <c r="L110" i="1" s="1"/>
  <c r="M110" i="1" s="1"/>
  <c r="N110" i="1" s="1"/>
  <c r="J350" i="1"/>
  <c r="K350" i="1" s="1"/>
  <c r="L350" i="1" s="1"/>
  <c r="M350" i="1" s="1"/>
  <c r="N350" i="1" s="1"/>
  <c r="J130" i="1"/>
  <c r="K130" i="1" s="1"/>
  <c r="L130" i="1" s="1"/>
  <c r="M130" i="1" s="1"/>
  <c r="N130" i="1" s="1"/>
  <c r="J60" i="1"/>
  <c r="K60" i="1" s="1"/>
  <c r="L60" i="1" s="1"/>
  <c r="M60" i="1" s="1"/>
  <c r="N60" i="1" s="1"/>
  <c r="J180" i="1"/>
  <c r="K180" i="1" s="1"/>
  <c r="L180" i="1" s="1"/>
  <c r="M180" i="1" s="1"/>
  <c r="N180" i="1" s="1"/>
  <c r="J293" i="1"/>
  <c r="K293" i="1" s="1"/>
  <c r="L293" i="1" s="1"/>
  <c r="M293" i="1" s="1"/>
  <c r="N293" i="1" s="1"/>
  <c r="J316" i="1"/>
  <c r="K316" i="1" s="1"/>
  <c r="L316" i="1" s="1"/>
  <c r="M316" i="1" s="1"/>
  <c r="N316" i="1" s="1"/>
  <c r="J148" i="1"/>
  <c r="K148" i="1" s="1"/>
  <c r="L148" i="1" s="1"/>
  <c r="M148" i="1" s="1"/>
  <c r="N148" i="1" s="1"/>
  <c r="J285" i="1"/>
  <c r="K285" i="1" s="1"/>
  <c r="L285" i="1" s="1"/>
  <c r="M285" i="1" s="1"/>
  <c r="N285" i="1" s="1"/>
  <c r="J271" i="1"/>
  <c r="K271" i="1" s="1"/>
  <c r="L271" i="1" s="1"/>
  <c r="M271" i="1" s="1"/>
  <c r="N271" i="1" s="1"/>
  <c r="J272" i="1"/>
  <c r="K272" i="1" s="1"/>
  <c r="L272" i="1" s="1"/>
  <c r="M272" i="1" s="1"/>
  <c r="N272" i="1" s="1"/>
  <c r="J269" i="1"/>
  <c r="K269" i="1" s="1"/>
  <c r="L269" i="1" s="1"/>
  <c r="M269" i="1" s="1"/>
  <c r="N269" i="1" s="1"/>
  <c r="J263" i="1"/>
  <c r="K263" i="1" s="1"/>
  <c r="L263" i="1" s="1"/>
  <c r="M263" i="1" s="1"/>
  <c r="N263" i="1" s="1"/>
  <c r="J76" i="1"/>
  <c r="K76" i="1" s="1"/>
  <c r="L76" i="1" s="1"/>
  <c r="M76" i="1" s="1"/>
  <c r="N76" i="1" s="1"/>
  <c r="J21" i="1"/>
  <c r="K21" i="1" s="1"/>
  <c r="L21" i="1" s="1"/>
  <c r="M21" i="1" s="1"/>
  <c r="N21" i="1" s="1"/>
  <c r="J147" i="1"/>
  <c r="K147" i="1" s="1"/>
  <c r="L147" i="1" s="1"/>
  <c r="M147" i="1" s="1"/>
  <c r="N147" i="1" s="1"/>
  <c r="J202" i="1"/>
  <c r="K202" i="1" s="1"/>
  <c r="L202" i="1" s="1"/>
  <c r="M202" i="1" s="1"/>
  <c r="N202" i="1" s="1"/>
  <c r="J121" i="1"/>
  <c r="K121" i="1" s="1"/>
  <c r="L121" i="1" s="1"/>
  <c r="M121" i="1" s="1"/>
  <c r="N121" i="1" s="1"/>
  <c r="J30" i="1"/>
  <c r="K30" i="1" s="1"/>
  <c r="L30" i="1" s="1"/>
  <c r="M30" i="1" s="1"/>
  <c r="N30" i="1" s="1"/>
  <c r="J122" i="1"/>
  <c r="K122" i="1" s="1"/>
  <c r="L122" i="1" s="1"/>
  <c r="M122" i="1" s="1"/>
  <c r="N122" i="1" s="1"/>
  <c r="J54" i="1"/>
  <c r="K54" i="1" s="1"/>
  <c r="L54" i="1" s="1"/>
  <c r="M54" i="1" s="1"/>
  <c r="N54" i="1" s="1"/>
  <c r="J240" i="1"/>
  <c r="K240" i="1" s="1"/>
  <c r="L240" i="1" s="1"/>
  <c r="M240" i="1" s="1"/>
  <c r="N240" i="1" s="1"/>
  <c r="J358" i="1"/>
  <c r="K358" i="1" s="1"/>
  <c r="L358" i="1" s="1"/>
  <c r="M358" i="1" s="1"/>
  <c r="N358" i="1" s="1"/>
  <c r="J151" i="1"/>
  <c r="K151" i="1" s="1"/>
  <c r="L151" i="1" s="1"/>
  <c r="M151" i="1" s="1"/>
  <c r="N151" i="1" s="1"/>
  <c r="J331" i="1"/>
  <c r="K331" i="1" s="1"/>
  <c r="L331" i="1" s="1"/>
  <c r="M331" i="1" s="1"/>
  <c r="N331" i="1" s="1"/>
  <c r="J182" i="1"/>
  <c r="K182" i="1" s="1"/>
  <c r="L182" i="1" s="1"/>
  <c r="M182" i="1" s="1"/>
  <c r="N182" i="1" s="1"/>
  <c r="J43" i="1"/>
  <c r="K43" i="1" s="1"/>
  <c r="L43" i="1" s="1"/>
  <c r="M43" i="1" s="1"/>
  <c r="N43" i="1" s="1"/>
  <c r="J351" i="1"/>
  <c r="K351" i="1" s="1"/>
  <c r="L351" i="1" s="1"/>
  <c r="M351" i="1" s="1"/>
  <c r="N351" i="1" s="1"/>
  <c r="J209" i="1"/>
  <c r="K209" i="1" s="1"/>
  <c r="L209" i="1" s="1"/>
  <c r="M209" i="1" s="1"/>
  <c r="N209" i="1" s="1"/>
  <c r="J328" i="1"/>
  <c r="K328" i="1" s="1"/>
  <c r="L328" i="1" s="1"/>
  <c r="M328" i="1" s="1"/>
  <c r="N328" i="1" s="1"/>
  <c r="J26" i="1"/>
  <c r="K26" i="1" s="1"/>
  <c r="L26" i="1" s="1"/>
  <c r="M26" i="1" s="1"/>
  <c r="N26" i="1" s="1"/>
  <c r="J259" i="1"/>
  <c r="K259" i="1" s="1"/>
  <c r="L259" i="1" s="1"/>
  <c r="M259" i="1" s="1"/>
  <c r="N259" i="1" s="1"/>
  <c r="J191" i="1"/>
  <c r="K191" i="1" s="1"/>
  <c r="L191" i="1" s="1"/>
  <c r="M191" i="1" s="1"/>
  <c r="N191" i="1" s="1"/>
  <c r="J238" i="1"/>
  <c r="K238" i="1" s="1"/>
  <c r="L238" i="1" s="1"/>
  <c r="M238" i="1" s="1"/>
  <c r="N238" i="1" s="1"/>
  <c r="J8" i="1"/>
  <c r="K8" i="1" s="1"/>
  <c r="L8" i="1" s="1"/>
  <c r="M8" i="1" s="1"/>
  <c r="N8" i="1" s="1"/>
  <c r="J69" i="1"/>
  <c r="K69" i="1" s="1"/>
  <c r="L69" i="1" s="1"/>
  <c r="M69" i="1" s="1"/>
  <c r="N69" i="1" s="1"/>
  <c r="J128" i="1"/>
  <c r="K128" i="1" s="1"/>
  <c r="L128" i="1" s="1"/>
  <c r="M128" i="1" s="1"/>
  <c r="N128" i="1" s="1"/>
  <c r="J251" i="1"/>
  <c r="K251" i="1" s="1"/>
  <c r="L251" i="1" s="1"/>
  <c r="M251" i="1" s="1"/>
  <c r="N251" i="1" s="1"/>
  <c r="J321" i="1"/>
  <c r="K321" i="1" s="1"/>
  <c r="L321" i="1" s="1"/>
  <c r="M321" i="1" s="1"/>
  <c r="N321" i="1" s="1"/>
  <c r="J107" i="1"/>
  <c r="K107" i="1" s="1"/>
  <c r="L107" i="1" s="1"/>
  <c r="M107" i="1" s="1"/>
  <c r="N107" i="1" s="1"/>
  <c r="J20" i="1"/>
  <c r="K20" i="1" s="1"/>
  <c r="L20" i="1" s="1"/>
  <c r="M20" i="1" s="1"/>
  <c r="N20" i="1" s="1"/>
  <c r="J318" i="1"/>
  <c r="K318" i="1" s="1"/>
  <c r="L318" i="1" s="1"/>
  <c r="M318" i="1" s="1"/>
  <c r="N318" i="1" s="1"/>
  <c r="J243" i="1"/>
  <c r="K243" i="1" s="1"/>
  <c r="L243" i="1" s="1"/>
  <c r="M243" i="1" s="1"/>
  <c r="N243" i="1" s="1"/>
  <c r="J339" i="1"/>
  <c r="K339" i="1" s="1"/>
  <c r="L339" i="1" s="1"/>
  <c r="M339" i="1" s="1"/>
  <c r="N339" i="1" s="1"/>
  <c r="J253" i="1"/>
  <c r="K253" i="1" s="1"/>
  <c r="L253" i="1" s="1"/>
  <c r="M253" i="1" s="1"/>
  <c r="N253" i="1" s="1"/>
  <c r="J7" i="1"/>
  <c r="K7" i="1" s="1"/>
  <c r="J277" i="1"/>
  <c r="K277" i="1" s="1"/>
  <c r="L277" i="1" s="1"/>
  <c r="M277" i="1" s="1"/>
  <c r="N277" i="1" s="1"/>
  <c r="J157" i="1"/>
  <c r="K157" i="1" s="1"/>
  <c r="L157" i="1" s="1"/>
  <c r="M157" i="1" s="1"/>
  <c r="N157" i="1" s="1"/>
  <c r="J131" i="1"/>
  <c r="K131" i="1" s="1"/>
  <c r="L131" i="1" s="1"/>
  <c r="M131" i="1" s="1"/>
  <c r="N131" i="1" s="1"/>
  <c r="J305" i="1"/>
  <c r="K305" i="1" s="1"/>
  <c r="L305" i="1" s="1"/>
  <c r="M305" i="1" s="1"/>
  <c r="N305" i="1" s="1"/>
  <c r="J353" i="1"/>
  <c r="K353" i="1" s="1"/>
  <c r="L353" i="1" s="1"/>
  <c r="M353" i="1" s="1"/>
  <c r="N353" i="1" s="1"/>
  <c r="J341" i="1"/>
  <c r="K341" i="1" s="1"/>
  <c r="L341" i="1" s="1"/>
  <c r="M341" i="1" s="1"/>
  <c r="N341" i="1" s="1"/>
  <c r="J221" i="1"/>
  <c r="K221" i="1" s="1"/>
  <c r="L221" i="1" s="1"/>
  <c r="M221" i="1" s="1"/>
  <c r="N221" i="1" s="1"/>
  <c r="J50" i="1"/>
  <c r="K50" i="1" s="1"/>
  <c r="L50" i="1" s="1"/>
  <c r="M50" i="1" s="1"/>
  <c r="N50" i="1" s="1"/>
  <c r="J39" i="1"/>
  <c r="K39" i="1" s="1"/>
  <c r="L39" i="1" s="1"/>
  <c r="M39" i="1" s="1"/>
  <c r="N39" i="1" s="1"/>
  <c r="J227" i="1"/>
  <c r="K227" i="1" s="1"/>
  <c r="L227" i="1" s="1"/>
  <c r="M227" i="1" s="1"/>
  <c r="N227" i="1" s="1"/>
  <c r="J116" i="1"/>
  <c r="K116" i="1" s="1"/>
  <c r="L116" i="1" s="1"/>
  <c r="M116" i="1" s="1"/>
  <c r="N116" i="1" s="1"/>
  <c r="J295" i="1"/>
  <c r="K295" i="1" s="1"/>
  <c r="L295" i="1" s="1"/>
  <c r="M295" i="1" s="1"/>
  <c r="N295" i="1" s="1"/>
  <c r="J184" i="1"/>
  <c r="K184" i="1" s="1"/>
  <c r="L184" i="1" s="1"/>
  <c r="M184" i="1" s="1"/>
  <c r="N184" i="1" s="1"/>
  <c r="J309" i="1"/>
  <c r="K309" i="1" s="1"/>
  <c r="L309" i="1" s="1"/>
  <c r="M309" i="1" s="1"/>
  <c r="N309" i="1" s="1"/>
  <c r="J249" i="1"/>
  <c r="K249" i="1" s="1"/>
  <c r="L249" i="1" s="1"/>
  <c r="M249" i="1" s="1"/>
  <c r="N249" i="1" s="1"/>
  <c r="J181" i="1"/>
  <c r="K181" i="1" s="1"/>
  <c r="L181" i="1" s="1"/>
  <c r="M181" i="1" s="1"/>
  <c r="N181" i="1" s="1"/>
  <c r="J233" i="1"/>
  <c r="K233" i="1" s="1"/>
  <c r="L233" i="1" s="1"/>
  <c r="M233" i="1" s="1"/>
  <c r="N233" i="1" s="1"/>
  <c r="J127" i="1"/>
  <c r="K127" i="1" s="1"/>
  <c r="L127" i="1" s="1"/>
  <c r="M127" i="1" s="1"/>
  <c r="N127" i="1" s="1"/>
  <c r="J359" i="1"/>
  <c r="K359" i="1" s="1"/>
  <c r="L359" i="1" s="1"/>
  <c r="M359" i="1" s="1"/>
  <c r="N359" i="1" s="1"/>
  <c r="J327" i="1"/>
  <c r="K327" i="1" s="1"/>
  <c r="L327" i="1" s="1"/>
  <c r="M327" i="1" s="1"/>
  <c r="N327" i="1" s="1"/>
  <c r="J129" i="1"/>
  <c r="K129" i="1" s="1"/>
  <c r="L129" i="1" s="1"/>
  <c r="M129" i="1" s="1"/>
  <c r="N129" i="1" s="1"/>
  <c r="J300" i="1"/>
  <c r="K300" i="1" s="1"/>
  <c r="L300" i="1" s="1"/>
  <c r="M300" i="1" s="1"/>
  <c r="N300" i="1" s="1"/>
  <c r="J51" i="1"/>
  <c r="K51" i="1" s="1"/>
  <c r="L51" i="1" s="1"/>
  <c r="M51" i="1" s="1"/>
  <c r="N51" i="1" s="1"/>
  <c r="J299" i="1"/>
  <c r="K299" i="1" s="1"/>
  <c r="L299" i="1" s="1"/>
  <c r="M299" i="1" s="1"/>
  <c r="N299" i="1" s="1"/>
  <c r="J228" i="1"/>
  <c r="K228" i="1" s="1"/>
  <c r="L228" i="1" s="1"/>
  <c r="M228" i="1" s="1"/>
  <c r="N228" i="1" s="1"/>
  <c r="J303" i="1"/>
  <c r="K303" i="1" s="1"/>
  <c r="L303" i="1" s="1"/>
  <c r="M303" i="1" s="1"/>
  <c r="N303" i="1" s="1"/>
  <c r="J352" i="1"/>
  <c r="K352" i="1" s="1"/>
  <c r="L352" i="1" s="1"/>
  <c r="M352" i="1" s="1"/>
  <c r="N352" i="1" s="1"/>
  <c r="J178" i="1"/>
  <c r="K178" i="1" s="1"/>
  <c r="L178" i="1" s="1"/>
  <c r="M178" i="1" s="1"/>
  <c r="N178" i="1" s="1"/>
  <c r="J37" i="1"/>
  <c r="K37" i="1" s="1"/>
  <c r="L37" i="1" s="1"/>
  <c r="M37" i="1" s="1"/>
  <c r="N37" i="1" s="1"/>
  <c r="J215" i="1"/>
  <c r="K215" i="1" s="1"/>
  <c r="L215" i="1" s="1"/>
  <c r="M215" i="1" s="1"/>
  <c r="N215" i="1" s="1"/>
  <c r="J332" i="1"/>
  <c r="K332" i="1" s="1"/>
  <c r="L332" i="1" s="1"/>
  <c r="M332" i="1" s="1"/>
  <c r="N332" i="1" s="1"/>
  <c r="J325" i="1"/>
  <c r="K325" i="1" s="1"/>
  <c r="L325" i="1" s="1"/>
  <c r="M325" i="1" s="1"/>
  <c r="N325" i="1" s="1"/>
  <c r="J246" i="1"/>
  <c r="K246" i="1" s="1"/>
  <c r="L246" i="1" s="1"/>
  <c r="M246" i="1" s="1"/>
  <c r="N246" i="1" s="1"/>
  <c r="J334" i="1"/>
  <c r="K334" i="1" s="1"/>
  <c r="L334" i="1" s="1"/>
  <c r="M334" i="1" s="1"/>
  <c r="N334" i="1" s="1"/>
  <c r="J192" i="1"/>
  <c r="K192" i="1" s="1"/>
  <c r="L192" i="1" s="1"/>
  <c r="M192" i="1" s="1"/>
  <c r="N192" i="1" s="1"/>
  <c r="J162" i="1"/>
  <c r="K162" i="1" s="1"/>
  <c r="L162" i="1" s="1"/>
  <c r="M162" i="1" s="1"/>
  <c r="N162" i="1" s="1"/>
  <c r="J206" i="1"/>
  <c r="K206" i="1" s="1"/>
  <c r="L206" i="1" s="1"/>
  <c r="M206" i="1" s="1"/>
  <c r="N206" i="1" s="1"/>
  <c r="J214" i="1"/>
  <c r="K214" i="1" s="1"/>
  <c r="L214" i="1" s="1"/>
  <c r="M214" i="1" s="1"/>
  <c r="N214" i="1" s="1"/>
  <c r="J213" i="1"/>
  <c r="K213" i="1" s="1"/>
  <c r="L213" i="1" s="1"/>
  <c r="M213" i="1" s="1"/>
  <c r="N213" i="1" s="1"/>
  <c r="J220" i="1"/>
  <c r="K220" i="1" s="1"/>
  <c r="L220" i="1" s="1"/>
  <c r="M220" i="1" s="1"/>
  <c r="N220" i="1" s="1"/>
  <c r="J73" i="1"/>
  <c r="K73" i="1" s="1"/>
  <c r="L73" i="1" s="1"/>
  <c r="M73" i="1" s="1"/>
  <c r="N73" i="1" s="1"/>
  <c r="J61" i="1"/>
  <c r="K61" i="1" s="1"/>
  <c r="L61" i="1" s="1"/>
  <c r="M61" i="1" s="1"/>
  <c r="N61" i="1" s="1"/>
  <c r="J346" i="1"/>
  <c r="K346" i="1" s="1"/>
  <c r="L346" i="1" s="1"/>
  <c r="M346" i="1" s="1"/>
  <c r="N346" i="1" s="1"/>
  <c r="J170" i="1"/>
  <c r="K170" i="1" s="1"/>
  <c r="L170" i="1" s="1"/>
  <c r="M170" i="1" s="1"/>
  <c r="N170" i="1" s="1"/>
  <c r="J208" i="1"/>
  <c r="K208" i="1" s="1"/>
  <c r="L208" i="1" s="1"/>
  <c r="M208" i="1" s="1"/>
  <c r="N208" i="1" s="1"/>
  <c r="J74" i="1"/>
  <c r="K74" i="1" s="1"/>
  <c r="L74" i="1" s="1"/>
  <c r="M74" i="1" s="1"/>
  <c r="N74" i="1" s="1"/>
  <c r="J222" i="1"/>
  <c r="K222" i="1" s="1"/>
  <c r="L222" i="1" s="1"/>
  <c r="M222" i="1" s="1"/>
  <c r="N222" i="1" s="1"/>
  <c r="J14" i="1"/>
  <c r="K14" i="1" s="1"/>
  <c r="L14" i="1" s="1"/>
  <c r="M14" i="1" s="1"/>
  <c r="N14" i="1" s="1"/>
  <c r="J31" i="1"/>
  <c r="K31" i="1" s="1"/>
  <c r="L31" i="1" s="1"/>
  <c r="M31" i="1" s="1"/>
  <c r="N31" i="1" s="1"/>
  <c r="J155" i="1"/>
  <c r="K155" i="1" s="1"/>
  <c r="L155" i="1" s="1"/>
  <c r="M155" i="1" s="1"/>
  <c r="N155" i="1" s="1"/>
  <c r="J28" i="1"/>
  <c r="K28" i="1" s="1"/>
  <c r="L28" i="1" s="1"/>
  <c r="M28" i="1" s="1"/>
  <c r="N28" i="1" s="1"/>
  <c r="J77" i="1"/>
  <c r="K77" i="1" s="1"/>
  <c r="L77" i="1" s="1"/>
  <c r="M77" i="1" s="1"/>
  <c r="N77" i="1" s="1"/>
  <c r="J264" i="1"/>
  <c r="K264" i="1" s="1"/>
  <c r="L264" i="1" s="1"/>
  <c r="M264" i="1" s="1"/>
  <c r="N264" i="1" s="1"/>
  <c r="J161" i="1"/>
  <c r="K161" i="1" s="1"/>
  <c r="L161" i="1" s="1"/>
  <c r="M161" i="1" s="1"/>
  <c r="N161" i="1" s="1"/>
  <c r="J226" i="1"/>
  <c r="K226" i="1" s="1"/>
  <c r="L226" i="1" s="1"/>
  <c r="M226" i="1" s="1"/>
  <c r="N226" i="1" s="1"/>
  <c r="J231" i="1"/>
  <c r="K231" i="1" s="1"/>
  <c r="L231" i="1" s="1"/>
  <c r="M231" i="1" s="1"/>
  <c r="N231" i="1" s="1"/>
  <c r="J33" i="1"/>
  <c r="K33" i="1" s="1"/>
  <c r="L33" i="1" s="1"/>
  <c r="M33" i="1" s="1"/>
  <c r="N33" i="1" s="1"/>
  <c r="J196" i="1"/>
  <c r="K196" i="1" s="1"/>
  <c r="L196" i="1" s="1"/>
  <c r="M196" i="1" s="1"/>
  <c r="N196" i="1" s="1"/>
  <c r="J218" i="1"/>
  <c r="K218" i="1" s="1"/>
  <c r="L218" i="1" s="1"/>
  <c r="M218" i="1" s="1"/>
  <c r="N218" i="1" s="1"/>
  <c r="J22" i="1"/>
  <c r="K22" i="1" s="1"/>
  <c r="L22" i="1" s="1"/>
  <c r="M22" i="1" s="1"/>
  <c r="N22" i="1" s="1"/>
  <c r="J152" i="1"/>
  <c r="K152" i="1" s="1"/>
  <c r="L152" i="1" s="1"/>
  <c r="M152" i="1" s="1"/>
  <c r="N152" i="1" s="1"/>
  <c r="J48" i="1"/>
  <c r="K48" i="1" s="1"/>
  <c r="L48" i="1" s="1"/>
  <c r="M48" i="1" s="1"/>
  <c r="N48" i="1" s="1"/>
  <c r="J290" i="1"/>
  <c r="K290" i="1" s="1"/>
  <c r="L290" i="1" s="1"/>
  <c r="M290" i="1" s="1"/>
  <c r="N290" i="1" s="1"/>
  <c r="J36" i="1"/>
  <c r="K36" i="1" s="1"/>
  <c r="L36" i="1" s="1"/>
  <c r="M36" i="1" s="1"/>
  <c r="N36" i="1" s="1"/>
  <c r="J35" i="1"/>
  <c r="K35" i="1" s="1"/>
  <c r="L35" i="1" s="1"/>
  <c r="M35" i="1" s="1"/>
  <c r="N35" i="1" s="1"/>
  <c r="J298" i="1"/>
  <c r="K298" i="1" s="1"/>
  <c r="L298" i="1" s="1"/>
  <c r="M298" i="1" s="1"/>
  <c r="N298" i="1" s="1"/>
  <c r="J322" i="1"/>
  <c r="K322" i="1" s="1"/>
  <c r="L322" i="1" s="1"/>
  <c r="M322" i="1" s="1"/>
  <c r="N322" i="1" s="1"/>
  <c r="J29" i="1"/>
  <c r="K29" i="1" s="1"/>
  <c r="L29" i="1" s="1"/>
  <c r="M29" i="1" s="1"/>
  <c r="N29" i="1" s="1"/>
  <c r="J82" i="1"/>
  <c r="K82" i="1" s="1"/>
  <c r="L82" i="1" s="1"/>
  <c r="M82" i="1" s="1"/>
  <c r="N82" i="1" s="1"/>
  <c r="J24" i="1"/>
  <c r="K24" i="1" s="1"/>
  <c r="L24" i="1" s="1"/>
  <c r="M24" i="1" s="1"/>
  <c r="N24" i="1" s="1"/>
  <c r="J95" i="1"/>
  <c r="K95" i="1" s="1"/>
  <c r="L95" i="1" s="1"/>
  <c r="M95" i="1" s="1"/>
  <c r="N95" i="1" s="1"/>
  <c r="J108" i="1"/>
  <c r="K108" i="1" s="1"/>
  <c r="L108" i="1" s="1"/>
  <c r="M108" i="1" s="1"/>
  <c r="N108" i="1" s="1"/>
  <c r="J124" i="1"/>
  <c r="K124" i="1" s="1"/>
  <c r="L124" i="1" s="1"/>
  <c r="M124" i="1" s="1"/>
  <c r="N124" i="1" s="1"/>
  <c r="J117" i="1"/>
  <c r="K117" i="1" s="1"/>
  <c r="L117" i="1" s="1"/>
  <c r="M117" i="1" s="1"/>
  <c r="N117" i="1" s="1"/>
  <c r="J247" i="1"/>
  <c r="K247" i="1" s="1"/>
  <c r="L247" i="1" s="1"/>
  <c r="M247" i="1" s="1"/>
  <c r="N247" i="1" s="1"/>
  <c r="J115" i="1"/>
  <c r="K115" i="1" s="1"/>
  <c r="L115" i="1" s="1"/>
  <c r="M115" i="1" s="1"/>
  <c r="N115" i="1" s="1"/>
  <c r="J329" i="1"/>
  <c r="K329" i="1" s="1"/>
  <c r="L329" i="1" s="1"/>
  <c r="M329" i="1" s="1"/>
  <c r="N329" i="1" s="1"/>
  <c r="J199" i="1"/>
  <c r="K199" i="1" s="1"/>
  <c r="L199" i="1" s="1"/>
  <c r="M199" i="1" s="1"/>
  <c r="N199" i="1" s="1"/>
  <c r="J232" i="1"/>
  <c r="K232" i="1" s="1"/>
  <c r="L232" i="1" s="1"/>
  <c r="M232" i="1" s="1"/>
  <c r="N232" i="1" s="1"/>
  <c r="J189" i="1"/>
  <c r="K189" i="1" s="1"/>
  <c r="L189" i="1" s="1"/>
  <c r="M189" i="1" s="1"/>
  <c r="N189" i="1" s="1"/>
  <c r="J254" i="1"/>
  <c r="K254" i="1" s="1"/>
  <c r="L254" i="1" s="1"/>
  <c r="M254" i="1" s="1"/>
  <c r="N254" i="1" s="1"/>
  <c r="J261" i="1"/>
  <c r="K261" i="1" s="1"/>
  <c r="L261" i="1" s="1"/>
  <c r="M261" i="1" s="1"/>
  <c r="N261" i="1" s="1"/>
  <c r="J186" i="1"/>
  <c r="K186" i="1" s="1"/>
  <c r="L186" i="1" s="1"/>
  <c r="M186" i="1" s="1"/>
  <c r="N186" i="1" s="1"/>
  <c r="J255" i="1"/>
  <c r="K255" i="1" s="1"/>
  <c r="L255" i="1" s="1"/>
  <c r="M255" i="1" s="1"/>
  <c r="N255" i="1" s="1"/>
  <c r="J55" i="1"/>
  <c r="K55" i="1" s="1"/>
  <c r="L55" i="1" s="1"/>
  <c r="M55" i="1" s="1"/>
  <c r="N55" i="1" s="1"/>
  <c r="J349" i="1"/>
  <c r="K349" i="1" s="1"/>
  <c r="L349" i="1" s="1"/>
  <c r="M349" i="1" s="1"/>
  <c r="N349" i="1" s="1"/>
  <c r="J242" i="1"/>
  <c r="K242" i="1" s="1"/>
  <c r="L242" i="1" s="1"/>
  <c r="M242" i="1" s="1"/>
  <c r="N242" i="1" s="1"/>
  <c r="J90" i="1"/>
  <c r="K90" i="1" s="1"/>
  <c r="L90" i="1" s="1"/>
  <c r="M90" i="1" s="1"/>
  <c r="N90" i="1" s="1"/>
  <c r="J333" i="1"/>
  <c r="K333" i="1" s="1"/>
  <c r="L333" i="1" s="1"/>
  <c r="M333" i="1" s="1"/>
  <c r="N333" i="1" s="1"/>
  <c r="J294" i="1"/>
  <c r="K294" i="1" s="1"/>
  <c r="L294" i="1" s="1"/>
  <c r="M294" i="1" s="1"/>
  <c r="N294" i="1" s="1"/>
  <c r="J289" i="1"/>
  <c r="K289" i="1" s="1"/>
  <c r="L289" i="1" s="1"/>
  <c r="M289" i="1" s="1"/>
  <c r="N289" i="1" s="1"/>
  <c r="J280" i="1"/>
  <c r="K280" i="1" s="1"/>
  <c r="L280" i="1" s="1"/>
  <c r="M280" i="1" s="1"/>
  <c r="N280" i="1" s="1"/>
  <c r="J326" i="1"/>
  <c r="K326" i="1" s="1"/>
  <c r="L326" i="1" s="1"/>
  <c r="M326" i="1" s="1"/>
  <c r="N326" i="1" s="1"/>
  <c r="J312" i="1"/>
  <c r="K312" i="1" s="1"/>
  <c r="L312" i="1" s="1"/>
  <c r="M312" i="1" s="1"/>
  <c r="N312" i="1" s="1"/>
  <c r="J9" i="1"/>
  <c r="K9" i="1" s="1"/>
  <c r="L9" i="1" s="1"/>
  <c r="M9" i="1" s="1"/>
  <c r="N9" i="1" s="1"/>
  <c r="J141" i="1"/>
  <c r="K141" i="1" s="1"/>
  <c r="L141" i="1" s="1"/>
  <c r="M141" i="1" s="1"/>
  <c r="N141" i="1" s="1"/>
  <c r="J44" i="1"/>
  <c r="K44" i="1" s="1"/>
  <c r="L44" i="1" s="1"/>
  <c r="M44" i="1" s="1"/>
  <c r="N44" i="1" s="1"/>
  <c r="J211" i="1"/>
  <c r="K211" i="1" s="1"/>
  <c r="L211" i="1" s="1"/>
  <c r="M211" i="1" s="1"/>
  <c r="N211" i="1" s="1"/>
  <c r="J81" i="1"/>
  <c r="K81" i="1" s="1"/>
  <c r="L81" i="1" s="1"/>
  <c r="M81" i="1" s="1"/>
  <c r="N81" i="1" s="1"/>
  <c r="J58" i="1"/>
  <c r="K58" i="1" s="1"/>
  <c r="L58" i="1" s="1"/>
  <c r="M58" i="1" s="1"/>
  <c r="N58" i="1" s="1"/>
  <c r="J72" i="1"/>
  <c r="K72" i="1" s="1"/>
  <c r="L72" i="1" s="1"/>
  <c r="M72" i="1" s="1"/>
  <c r="N72" i="1" s="1"/>
  <c r="J40" i="1"/>
  <c r="K40" i="1" s="1"/>
  <c r="L40" i="1" s="1"/>
  <c r="M40" i="1" s="1"/>
  <c r="N40" i="1" s="1"/>
  <c r="J46" i="1"/>
  <c r="K46" i="1" s="1"/>
  <c r="L46" i="1" s="1"/>
  <c r="M46" i="1" s="1"/>
  <c r="N46" i="1" s="1"/>
  <c r="J275" i="1"/>
  <c r="K275" i="1" s="1"/>
  <c r="L275" i="1" s="1"/>
  <c r="M275" i="1" s="1"/>
  <c r="N275" i="1" s="1"/>
  <c r="J166" i="1"/>
  <c r="K166" i="1" s="1"/>
  <c r="L166" i="1" s="1"/>
  <c r="M166" i="1" s="1"/>
  <c r="N166" i="1" s="1"/>
  <c r="J311" i="1"/>
  <c r="K311" i="1" s="1"/>
  <c r="L311" i="1" s="1"/>
  <c r="M311" i="1" s="1"/>
  <c r="N311" i="1" s="1"/>
  <c r="J187" i="1"/>
  <c r="K187" i="1" s="1"/>
  <c r="L187" i="1" s="1"/>
  <c r="M187" i="1" s="1"/>
  <c r="N187" i="1" s="1"/>
  <c r="J245" i="1"/>
  <c r="K245" i="1" s="1"/>
  <c r="L245" i="1" s="1"/>
  <c r="M245" i="1" s="1"/>
  <c r="N245" i="1" s="1"/>
  <c r="J168" i="1"/>
  <c r="K168" i="1" s="1"/>
  <c r="L168" i="1" s="1"/>
  <c r="M168" i="1" s="1"/>
  <c r="N168" i="1" s="1"/>
  <c r="J80" i="1"/>
  <c r="K80" i="1" s="1"/>
  <c r="L80" i="1" s="1"/>
  <c r="M80" i="1" s="1"/>
  <c r="N80" i="1" s="1"/>
  <c r="J67" i="1"/>
  <c r="K67" i="1" s="1"/>
  <c r="L67" i="1" s="1"/>
  <c r="M67" i="1" s="1"/>
  <c r="N67" i="1" s="1"/>
  <c r="J41" i="1"/>
  <c r="K41" i="1" s="1"/>
  <c r="L41" i="1" s="1"/>
  <c r="M41" i="1" s="1"/>
  <c r="N41" i="1" s="1"/>
  <c r="J212" i="1"/>
  <c r="K212" i="1" s="1"/>
  <c r="L212" i="1" s="1"/>
  <c r="M212" i="1" s="1"/>
  <c r="N212" i="1" s="1"/>
  <c r="J42" i="1"/>
  <c r="K42" i="1" s="1"/>
  <c r="L42" i="1" s="1"/>
  <c r="M42" i="1" s="1"/>
  <c r="N42" i="1" s="1"/>
  <c r="J15" i="1"/>
  <c r="K15" i="1" s="1"/>
  <c r="L15" i="1" s="1"/>
  <c r="M15" i="1" s="1"/>
  <c r="N15" i="1" s="1"/>
  <c r="J183" i="1"/>
  <c r="K183" i="1" s="1"/>
  <c r="L183" i="1" s="1"/>
  <c r="M183" i="1" s="1"/>
  <c r="N183" i="1" s="1"/>
  <c r="J313" i="1"/>
  <c r="K313" i="1" s="1"/>
  <c r="L313" i="1" s="1"/>
  <c r="M313" i="1" s="1"/>
  <c r="N313" i="1" s="1"/>
  <c r="J342" i="1"/>
  <c r="K342" i="1" s="1"/>
  <c r="L342" i="1" s="1"/>
  <c r="M342" i="1" s="1"/>
  <c r="N342" i="1" s="1"/>
  <c r="J56" i="1"/>
  <c r="K56" i="1" s="1"/>
  <c r="L56" i="1" s="1"/>
  <c r="M56" i="1" s="1"/>
  <c r="N56" i="1" s="1"/>
  <c r="J142" i="1"/>
  <c r="K142" i="1" s="1"/>
  <c r="L142" i="1" s="1"/>
  <c r="M142" i="1" s="1"/>
  <c r="N142" i="1" s="1"/>
  <c r="J360" i="1"/>
  <c r="K360" i="1" s="1"/>
  <c r="L360" i="1" s="1"/>
  <c r="M360" i="1" s="1"/>
  <c r="N360" i="1" s="1"/>
  <c r="J284" i="1"/>
  <c r="K284" i="1" s="1"/>
  <c r="L284" i="1" s="1"/>
  <c r="M284" i="1" s="1"/>
  <c r="N284" i="1" s="1"/>
  <c r="J317" i="1"/>
  <c r="K317" i="1" s="1"/>
  <c r="L317" i="1" s="1"/>
  <c r="M317" i="1" s="1"/>
  <c r="N317" i="1" s="1"/>
  <c r="J307" i="1"/>
  <c r="K307" i="1" s="1"/>
  <c r="L307" i="1" s="1"/>
  <c r="M307" i="1" s="1"/>
  <c r="N307" i="1" s="1"/>
  <c r="J297" i="1"/>
  <c r="K297" i="1" s="1"/>
  <c r="L297" i="1" s="1"/>
  <c r="M297" i="1" s="1"/>
  <c r="N297" i="1" s="1"/>
  <c r="J134" i="1"/>
  <c r="K134" i="1" s="1"/>
  <c r="L134" i="1" s="1"/>
  <c r="M134" i="1" s="1"/>
  <c r="N134" i="1" s="1"/>
  <c r="J315" i="1"/>
  <c r="K315" i="1" s="1"/>
  <c r="L315" i="1" s="1"/>
  <c r="M315" i="1" s="1"/>
  <c r="N315" i="1" s="1"/>
  <c r="J113" i="1"/>
  <c r="K113" i="1" s="1"/>
  <c r="L113" i="1" s="1"/>
  <c r="M113" i="1" s="1"/>
  <c r="N113" i="1" s="1"/>
  <c r="J175" i="1"/>
  <c r="K175" i="1" s="1"/>
  <c r="L175" i="1" s="1"/>
  <c r="M175" i="1" s="1"/>
  <c r="N175" i="1" s="1"/>
  <c r="J230" i="1"/>
  <c r="K230" i="1" s="1"/>
  <c r="L230" i="1" s="1"/>
  <c r="M230" i="1" s="1"/>
  <c r="N230" i="1" s="1"/>
  <c r="J193" i="1"/>
  <c r="K193" i="1" s="1"/>
  <c r="L193" i="1" s="1"/>
  <c r="M193" i="1" s="1"/>
  <c r="N193" i="1" s="1"/>
  <c r="J150" i="1"/>
  <c r="K150" i="1" s="1"/>
  <c r="L150" i="1" s="1"/>
  <c r="M150" i="1" s="1"/>
  <c r="N150" i="1" s="1"/>
  <c r="J286" i="1"/>
  <c r="K286" i="1" s="1"/>
  <c r="L286" i="1" s="1"/>
  <c r="M286" i="1" s="1"/>
  <c r="N286" i="1" s="1"/>
  <c r="J75" i="1"/>
  <c r="K75" i="1" s="1"/>
  <c r="L75" i="1" s="1"/>
  <c r="M75" i="1" s="1"/>
  <c r="N75" i="1" s="1"/>
  <c r="J133" i="1"/>
  <c r="K133" i="1" s="1"/>
  <c r="L133" i="1" s="1"/>
  <c r="M133" i="1" s="1"/>
  <c r="N133" i="1" s="1"/>
  <c r="J154" i="1"/>
  <c r="K154" i="1" s="1"/>
  <c r="L154" i="1" s="1"/>
  <c r="M154" i="1" s="1"/>
  <c r="N154" i="1" s="1"/>
  <c r="J64" i="1"/>
  <c r="K64" i="1" s="1"/>
  <c r="L64" i="1" s="1"/>
  <c r="M64" i="1" s="1"/>
  <c r="N64" i="1" s="1"/>
  <c r="J65" i="1"/>
  <c r="K65" i="1" s="1"/>
  <c r="L65" i="1" s="1"/>
  <c r="M65" i="1" s="1"/>
  <c r="N65" i="1" s="1"/>
  <c r="J319" i="1"/>
  <c r="K319" i="1" s="1"/>
  <c r="L319" i="1" s="1"/>
  <c r="M319" i="1" s="1"/>
  <c r="N319" i="1" s="1"/>
  <c r="J258" i="1"/>
  <c r="K258" i="1" s="1"/>
  <c r="L258" i="1" s="1"/>
  <c r="M258" i="1" s="1"/>
  <c r="N258" i="1" s="1"/>
  <c r="J244" i="1"/>
  <c r="K244" i="1" s="1"/>
  <c r="L244" i="1" s="1"/>
  <c r="M244" i="1" s="1"/>
  <c r="N244" i="1" s="1"/>
  <c r="J102" i="1"/>
  <c r="K102" i="1" s="1"/>
  <c r="L102" i="1" s="1"/>
  <c r="M102" i="1" s="1"/>
  <c r="N102" i="1" s="1"/>
  <c r="J176" i="1"/>
  <c r="K176" i="1" s="1"/>
  <c r="L176" i="1" s="1"/>
  <c r="M176" i="1" s="1"/>
  <c r="N176" i="1" s="1"/>
  <c r="J156" i="1"/>
  <c r="K156" i="1" s="1"/>
  <c r="L156" i="1" s="1"/>
  <c r="M156" i="1" s="1"/>
  <c r="N156" i="1" s="1"/>
  <c r="J296" i="1"/>
  <c r="K296" i="1" s="1"/>
  <c r="L296" i="1" s="1"/>
  <c r="M296" i="1" s="1"/>
  <c r="N296" i="1" s="1"/>
  <c r="J63" i="1"/>
  <c r="K63" i="1" s="1"/>
  <c r="L63" i="1" s="1"/>
  <c r="M63" i="1" s="1"/>
  <c r="N63" i="1" s="1"/>
  <c r="J137" i="1"/>
  <c r="K137" i="1" s="1"/>
  <c r="L137" i="1" s="1"/>
  <c r="M137" i="1" s="1"/>
  <c r="N137" i="1" s="1"/>
  <c r="J140" i="1"/>
  <c r="K140" i="1" s="1"/>
  <c r="L140" i="1" s="1"/>
  <c r="M140" i="1" s="1"/>
  <c r="N140" i="1" s="1"/>
  <c r="J84" i="1"/>
  <c r="K84" i="1" s="1"/>
  <c r="L84" i="1" s="1"/>
  <c r="M84" i="1" s="1"/>
  <c r="N84" i="1" s="1"/>
  <c r="J345" i="1"/>
  <c r="K345" i="1" s="1"/>
  <c r="L345" i="1" s="1"/>
  <c r="M345" i="1" s="1"/>
  <c r="N345" i="1" s="1"/>
  <c r="J165" i="1"/>
  <c r="K165" i="1" s="1"/>
  <c r="L165" i="1" s="1"/>
  <c r="M165" i="1" s="1"/>
  <c r="N165" i="1" s="1"/>
  <c r="J167" i="1"/>
  <c r="K167" i="1" s="1"/>
  <c r="L167" i="1" s="1"/>
  <c r="M167" i="1" s="1"/>
  <c r="N167" i="1" s="1"/>
  <c r="J330" i="1"/>
  <c r="K330" i="1" s="1"/>
  <c r="L330" i="1" s="1"/>
  <c r="M330" i="1" s="1"/>
  <c r="N330" i="1" s="1"/>
  <c r="J177" i="1"/>
  <c r="K177" i="1" s="1"/>
  <c r="L177" i="1" s="1"/>
  <c r="M177" i="1" s="1"/>
  <c r="N177" i="1" s="1"/>
  <c r="J200" i="1"/>
  <c r="K200" i="1" s="1"/>
  <c r="L200" i="1" s="1"/>
  <c r="M200" i="1" s="1"/>
  <c r="N200" i="1" s="1"/>
  <c r="J281" i="1"/>
  <c r="K281" i="1" s="1"/>
  <c r="L281" i="1" s="1"/>
  <c r="M281" i="1" s="1"/>
  <c r="N281" i="1" s="1"/>
  <c r="J101" i="1"/>
  <c r="K101" i="1" s="1"/>
  <c r="L101" i="1" s="1"/>
  <c r="M101" i="1" s="1"/>
  <c r="N101" i="1" s="1"/>
  <c r="J38" i="1"/>
  <c r="K38" i="1" s="1"/>
  <c r="L38" i="1" s="1"/>
  <c r="M38" i="1" s="1"/>
  <c r="N38" i="1" s="1"/>
  <c r="J237" i="1"/>
  <c r="K237" i="1" s="1"/>
  <c r="L237" i="1" s="1"/>
  <c r="M237" i="1" s="1"/>
  <c r="N237" i="1" s="1"/>
  <c r="J93" i="1"/>
  <c r="K93" i="1" s="1"/>
  <c r="L93" i="1" s="1"/>
  <c r="M93" i="1" s="1"/>
  <c r="N93" i="1" s="1"/>
  <c r="J70" i="1"/>
  <c r="K70" i="1" s="1"/>
  <c r="L70" i="1" s="1"/>
  <c r="M70" i="1" s="1"/>
  <c r="N70" i="1" s="1"/>
  <c r="J282" i="1"/>
  <c r="K282" i="1" s="1"/>
  <c r="L282" i="1" s="1"/>
  <c r="M282" i="1" s="1"/>
  <c r="N282" i="1" s="1"/>
  <c r="J239" i="1"/>
  <c r="K239" i="1" s="1"/>
  <c r="L239" i="1" s="1"/>
  <c r="M239" i="1" s="1"/>
  <c r="N239" i="1" s="1"/>
  <c r="J105" i="1"/>
  <c r="K105" i="1" s="1"/>
  <c r="L105" i="1" s="1"/>
  <c r="M105" i="1" s="1"/>
  <c r="N105" i="1" s="1"/>
  <c r="J158" i="1"/>
  <c r="K158" i="1" s="1"/>
  <c r="L158" i="1" s="1"/>
  <c r="M158" i="1" s="1"/>
  <c r="N158" i="1" s="1"/>
  <c r="J25" i="1"/>
  <c r="K25" i="1" s="1"/>
  <c r="L25" i="1" s="1"/>
  <c r="M25" i="1" s="1"/>
  <c r="N25" i="1" s="1"/>
  <c r="J287" i="1"/>
  <c r="K287" i="1" s="1"/>
  <c r="L287" i="1" s="1"/>
  <c r="M287" i="1" s="1"/>
  <c r="N287" i="1" s="1"/>
  <c r="J256" i="1"/>
  <c r="K256" i="1" s="1"/>
  <c r="L256" i="1" s="1"/>
  <c r="M256" i="1" s="1"/>
  <c r="N256" i="1" s="1"/>
  <c r="J292" i="1"/>
  <c r="K292" i="1" s="1"/>
  <c r="L292" i="1" s="1"/>
  <c r="M292" i="1" s="1"/>
  <c r="N292" i="1" s="1"/>
  <c r="J235" i="1"/>
  <c r="K235" i="1" s="1"/>
  <c r="L235" i="1" s="1"/>
  <c r="M235" i="1" s="1"/>
  <c r="N235" i="1" s="1"/>
  <c r="J320" i="1"/>
  <c r="K320" i="1" s="1"/>
  <c r="L320" i="1" s="1"/>
  <c r="M320" i="1" s="1"/>
  <c r="N320" i="1" s="1"/>
  <c r="J144" i="1"/>
  <c r="K144" i="1" s="1"/>
  <c r="L144" i="1" s="1"/>
  <c r="M144" i="1" s="1"/>
  <c r="N144" i="1" s="1"/>
  <c r="J356" i="1"/>
  <c r="K356" i="1" s="1"/>
  <c r="L356" i="1" s="1"/>
  <c r="M356" i="1" s="1"/>
  <c r="N356" i="1" s="1"/>
  <c r="J357" i="1"/>
  <c r="K357" i="1" s="1"/>
  <c r="L357" i="1" s="1"/>
  <c r="M357" i="1" s="1"/>
  <c r="N357" i="1" s="1"/>
  <c r="J136" i="1"/>
  <c r="K136" i="1" s="1"/>
  <c r="L136" i="1" s="1"/>
  <c r="M136" i="1" s="1"/>
  <c r="N136" i="1" s="1"/>
  <c r="J16" i="1"/>
  <c r="K16" i="1" s="1"/>
  <c r="L16" i="1" s="1"/>
  <c r="M16" i="1" s="1"/>
  <c r="N16" i="1" s="1"/>
  <c r="J145" i="1"/>
  <c r="K145" i="1" s="1"/>
  <c r="L145" i="1" s="1"/>
  <c r="M145" i="1" s="1"/>
  <c r="N145" i="1" s="1"/>
  <c r="J291" i="1"/>
  <c r="K291" i="1" s="1"/>
  <c r="L291" i="1" s="1"/>
  <c r="M291" i="1" s="1"/>
  <c r="N291" i="1" s="1"/>
  <c r="J337" i="1"/>
  <c r="K337" i="1" s="1"/>
  <c r="L337" i="1" s="1"/>
  <c r="M337" i="1" s="1"/>
  <c r="N337" i="1" s="1"/>
  <c r="J99" i="1"/>
  <c r="K99" i="1" s="1"/>
  <c r="L99" i="1" s="1"/>
  <c r="M99" i="1" s="1"/>
  <c r="N99" i="1" s="1"/>
  <c r="J335" i="1"/>
  <c r="K335" i="1" s="1"/>
  <c r="L335" i="1" s="1"/>
  <c r="M335" i="1" s="1"/>
  <c r="N335" i="1" s="1"/>
  <c r="J260" i="1"/>
  <c r="K260" i="1" s="1"/>
  <c r="L260" i="1" s="1"/>
  <c r="M260" i="1" s="1"/>
  <c r="N260" i="1" s="1"/>
  <c r="J276" i="1"/>
  <c r="K276" i="1" s="1"/>
  <c r="L276" i="1" s="1"/>
  <c r="M276" i="1" s="1"/>
  <c r="N276" i="1" s="1"/>
  <c r="J66" i="1"/>
  <c r="K66" i="1" s="1"/>
  <c r="L66" i="1" s="1"/>
  <c r="M66" i="1" s="1"/>
  <c r="N66" i="1" s="1"/>
  <c r="J344" i="1"/>
  <c r="K344" i="1" s="1"/>
  <c r="L344" i="1" s="1"/>
  <c r="M344" i="1" s="1"/>
  <c r="N344" i="1" s="1"/>
  <c r="J112" i="1"/>
  <c r="K112" i="1" s="1"/>
  <c r="L112" i="1" s="1"/>
  <c r="M112" i="1" s="1"/>
  <c r="N112" i="1" s="1"/>
  <c r="J97" i="1"/>
  <c r="K97" i="1" s="1"/>
  <c r="L97" i="1" s="1"/>
  <c r="M97" i="1" s="1"/>
  <c r="N97" i="1" s="1"/>
  <c r="J314" i="1"/>
  <c r="K314" i="1" s="1"/>
  <c r="L314" i="1" s="1"/>
  <c r="M314" i="1" s="1"/>
  <c r="N314" i="1" s="1"/>
  <c r="J340" i="1"/>
  <c r="K340" i="1" s="1"/>
  <c r="L340" i="1" s="1"/>
  <c r="M340" i="1" s="1"/>
  <c r="N340" i="1" s="1"/>
  <c r="J198" i="1"/>
  <c r="K198" i="1" s="1"/>
  <c r="L198" i="1" s="1"/>
  <c r="M198" i="1" s="1"/>
  <c r="N198" i="1" s="1"/>
  <c r="J310" i="1"/>
  <c r="K310" i="1" s="1"/>
  <c r="L310" i="1" s="1"/>
  <c r="M310" i="1" s="1"/>
  <c r="N310" i="1" s="1"/>
  <c r="J248" i="1"/>
  <c r="K248" i="1" s="1"/>
  <c r="L248" i="1" s="1"/>
  <c r="M248" i="1" s="1"/>
  <c r="N248" i="1" s="1"/>
  <c r="J361" i="1"/>
  <c r="K361" i="1" s="1"/>
  <c r="L361" i="1" s="1"/>
  <c r="M361" i="1" s="1"/>
  <c r="N361" i="1" s="1"/>
  <c r="J185" i="1"/>
  <c r="K185" i="1" s="1"/>
  <c r="L185" i="1" s="1"/>
  <c r="M185" i="1" s="1"/>
  <c r="N185" i="1" s="1"/>
  <c r="J92" i="1"/>
  <c r="K92" i="1" s="1"/>
  <c r="L92" i="1" s="1"/>
  <c r="M92" i="1" s="1"/>
  <c r="N92" i="1" s="1"/>
  <c r="J120" i="1"/>
  <c r="K120" i="1" s="1"/>
  <c r="L120" i="1" s="1"/>
  <c r="M120" i="1" s="1"/>
  <c r="N120" i="1" s="1"/>
  <c r="J324" i="1"/>
  <c r="K324" i="1" s="1"/>
  <c r="L324" i="1" s="1"/>
  <c r="M324" i="1" s="1"/>
  <c r="N324" i="1" s="1"/>
  <c r="J160" i="1"/>
  <c r="K160" i="1" s="1"/>
  <c r="L160" i="1" s="1"/>
  <c r="M160" i="1" s="1"/>
  <c r="N160" i="1" s="1"/>
  <c r="J163" i="1"/>
  <c r="K163" i="1" s="1"/>
  <c r="L163" i="1" s="1"/>
  <c r="M163" i="1" s="1"/>
  <c r="N163" i="1" s="1"/>
  <c r="J57" i="1"/>
  <c r="K57" i="1" s="1"/>
  <c r="L57" i="1" s="1"/>
  <c r="M57" i="1" s="1"/>
  <c r="N57" i="1" s="1"/>
  <c r="J225" i="1"/>
  <c r="K225" i="1" s="1"/>
  <c r="L225" i="1" s="1"/>
  <c r="M225" i="1" s="1"/>
  <c r="N225" i="1" s="1"/>
  <c r="J308" i="1"/>
  <c r="K308" i="1" s="1"/>
  <c r="L308" i="1" s="1"/>
  <c r="M308" i="1" s="1"/>
  <c r="N308" i="1" s="1"/>
  <c r="J49" i="1"/>
  <c r="K49" i="1" s="1"/>
  <c r="L49" i="1" s="1"/>
  <c r="M49" i="1" s="1"/>
  <c r="N49" i="1" s="1"/>
  <c r="J132" i="1"/>
  <c r="K132" i="1" s="1"/>
  <c r="L132" i="1" s="1"/>
  <c r="M132" i="1" s="1"/>
  <c r="N132" i="1" s="1"/>
  <c r="J89" i="1"/>
  <c r="K89" i="1" s="1"/>
  <c r="L89" i="1" s="1"/>
  <c r="M89" i="1" s="1"/>
  <c r="N89" i="1" s="1"/>
  <c r="J118" i="1"/>
  <c r="K118" i="1" s="1"/>
  <c r="L118" i="1" s="1"/>
  <c r="M118" i="1" s="1"/>
  <c r="N118" i="1" s="1"/>
  <c r="J362" i="1"/>
  <c r="K362" i="1" s="1"/>
  <c r="L362" i="1" s="1"/>
  <c r="M362" i="1" s="1"/>
  <c r="N362" i="1" s="1"/>
  <c r="J59" i="1"/>
  <c r="K59" i="1" s="1"/>
  <c r="L59" i="1" s="1"/>
  <c r="M59" i="1" s="1"/>
  <c r="N59" i="1" s="1"/>
  <c r="J27" i="1"/>
  <c r="K27" i="1" s="1"/>
  <c r="L27" i="1" s="1"/>
  <c r="M27" i="1" s="1"/>
  <c r="N27" i="1" s="1"/>
  <c r="J223" i="1"/>
  <c r="K223" i="1" s="1"/>
  <c r="L223" i="1" s="1"/>
  <c r="M223" i="1" s="1"/>
  <c r="N223" i="1" s="1"/>
  <c r="J304" i="1"/>
  <c r="K304" i="1" s="1"/>
  <c r="L304" i="1" s="1"/>
  <c r="M304" i="1" s="1"/>
  <c r="N304" i="1" s="1"/>
  <c r="J153" i="1"/>
  <c r="K153" i="1" s="1"/>
  <c r="L153" i="1" s="1"/>
  <c r="M153" i="1" s="1"/>
  <c r="N153" i="1" s="1"/>
  <c r="J301" i="1"/>
  <c r="K301" i="1" s="1"/>
  <c r="L301" i="1" s="1"/>
  <c r="M301" i="1" s="1"/>
  <c r="N301" i="1" s="1"/>
  <c r="J78" i="1"/>
  <c r="K78" i="1" s="1"/>
  <c r="L78" i="1" s="1"/>
  <c r="M78" i="1" s="1"/>
  <c r="N78" i="1" s="1"/>
  <c r="J125" i="1"/>
  <c r="K125" i="1" s="1"/>
  <c r="L125" i="1" s="1"/>
  <c r="M125" i="1" s="1"/>
  <c r="N125" i="1" s="1"/>
  <c r="J123" i="1"/>
  <c r="K123" i="1" s="1"/>
  <c r="L123" i="1" s="1"/>
  <c r="M123" i="1" s="1"/>
  <c r="N123" i="1" s="1"/>
  <c r="J273" i="1"/>
  <c r="K273" i="1" s="1"/>
  <c r="L273" i="1" s="1"/>
  <c r="M273" i="1" s="1"/>
  <c r="N273" i="1" s="1"/>
  <c r="J159" i="1"/>
  <c r="K159" i="1" s="1"/>
  <c r="L159" i="1" s="1"/>
  <c r="M159" i="1" s="1"/>
  <c r="N159" i="1" s="1"/>
  <c r="J62" i="1"/>
  <c r="K62" i="1" s="1"/>
  <c r="L62" i="1" s="1"/>
  <c r="M62" i="1" s="1"/>
  <c r="N62" i="1" s="1"/>
  <c r="J210" i="1"/>
  <c r="K210" i="1" s="1"/>
  <c r="L210" i="1" s="1"/>
  <c r="M210" i="1" s="1"/>
  <c r="N210" i="1" s="1"/>
  <c r="J250" i="1"/>
  <c r="K250" i="1" s="1"/>
  <c r="L250" i="1" s="1"/>
  <c r="M250" i="1" s="1"/>
  <c r="N250" i="1" s="1"/>
  <c r="J252" i="1"/>
  <c r="K252" i="1" s="1"/>
  <c r="L252" i="1" s="1"/>
  <c r="M252" i="1" s="1"/>
  <c r="N252" i="1" s="1"/>
  <c r="J96" i="1"/>
  <c r="K96" i="1" s="1"/>
  <c r="L96" i="1" s="1"/>
  <c r="M96" i="1" s="1"/>
  <c r="N96" i="1" s="1"/>
  <c r="J79" i="1"/>
  <c r="K79" i="1" s="1"/>
  <c r="L79" i="1" s="1"/>
  <c r="M79" i="1" s="1"/>
  <c r="N79" i="1" s="1"/>
  <c r="J283" i="1"/>
  <c r="K283" i="1" s="1"/>
  <c r="L283" i="1" s="1"/>
  <c r="M283" i="1" s="1"/>
  <c r="N283" i="1" s="1"/>
  <c r="J194" i="1"/>
  <c r="K194" i="1" s="1"/>
  <c r="L194" i="1" s="1"/>
  <c r="M194" i="1" s="1"/>
  <c r="N194" i="1" s="1"/>
  <c r="J338" i="1"/>
  <c r="K338" i="1" s="1"/>
  <c r="L338" i="1" s="1"/>
  <c r="M338" i="1" s="1"/>
  <c r="N338" i="1" s="1"/>
  <c r="J13" i="1"/>
  <c r="K13" i="1" s="1"/>
  <c r="L13" i="1" s="1"/>
  <c r="M13" i="1" s="1"/>
  <c r="N13" i="1" s="1"/>
  <c r="J323" i="1"/>
  <c r="K323" i="1" s="1"/>
  <c r="L323" i="1" s="1"/>
  <c r="M323" i="1" s="1"/>
  <c r="N323" i="1" s="1"/>
  <c r="J205" i="1"/>
  <c r="K205" i="1" s="1"/>
  <c r="L205" i="1" s="1"/>
  <c r="M205" i="1" s="1"/>
  <c r="N205" i="1" s="1"/>
  <c r="J207" i="1"/>
  <c r="K207" i="1" s="1"/>
  <c r="L207" i="1" s="1"/>
  <c r="M207" i="1" s="1"/>
  <c r="N207" i="1" s="1"/>
  <c r="J278" i="1"/>
  <c r="K278" i="1" s="1"/>
  <c r="L278" i="1" s="1"/>
  <c r="M278" i="1" s="1"/>
  <c r="N278" i="1" s="1"/>
  <c r="J18" i="1"/>
  <c r="K18" i="1" s="1"/>
  <c r="L18" i="1" s="1"/>
  <c r="M18" i="1" s="1"/>
  <c r="N18" i="1" s="1"/>
  <c r="J195" i="1"/>
  <c r="K195" i="1" s="1"/>
  <c r="L195" i="1" s="1"/>
  <c r="M195" i="1" s="1"/>
  <c r="N195" i="1" s="1"/>
  <c r="J52" i="1"/>
  <c r="K52" i="1" s="1"/>
  <c r="L52" i="1" s="1"/>
  <c r="M52" i="1" s="1"/>
  <c r="N52" i="1" s="1"/>
  <c r="J94" i="1"/>
  <c r="K94" i="1" s="1"/>
  <c r="L94" i="1" s="1"/>
  <c r="M94" i="1" s="1"/>
  <c r="N94" i="1" s="1"/>
  <c r="J347" i="1"/>
  <c r="K347" i="1" s="1"/>
  <c r="L347" i="1" s="1"/>
  <c r="M347" i="1" s="1"/>
  <c r="N347" i="1" s="1"/>
  <c r="J265" i="1"/>
  <c r="K265" i="1" s="1"/>
  <c r="L265" i="1" s="1"/>
  <c r="M265" i="1" s="1"/>
  <c r="N265" i="1" s="1"/>
  <c r="J348" i="1"/>
  <c r="K348" i="1" s="1"/>
  <c r="L348" i="1" s="1"/>
  <c r="M348" i="1" s="1"/>
  <c r="N348" i="1" s="1"/>
  <c r="H19" i="3"/>
  <c r="I19" i="3" s="1"/>
  <c r="I7" i="3"/>
  <c r="K364" i="1" l="1"/>
  <c r="L7" i="1"/>
  <c r="J19" i="3"/>
  <c r="J17" i="3"/>
  <c r="J13" i="3"/>
  <c r="J16" i="3"/>
  <c r="J9" i="3"/>
  <c r="J15" i="3"/>
  <c r="J8" i="3"/>
  <c r="J10" i="3"/>
  <c r="J12" i="3"/>
  <c r="J14" i="3"/>
  <c r="J11" i="3"/>
  <c r="J7" i="3"/>
  <c r="L364" i="1" l="1"/>
  <c r="M7" i="1"/>
  <c r="N7" i="1" l="1"/>
  <c r="M364" i="1"/>
  <c r="N364" i="1" s="1"/>
  <c r="O364" i="1" l="1"/>
  <c r="O282" i="1"/>
  <c r="O196" i="1"/>
  <c r="O107" i="1"/>
  <c r="O47" i="1"/>
  <c r="O235" i="1"/>
  <c r="O212" i="1"/>
  <c r="O358" i="1"/>
  <c r="O138" i="1"/>
  <c r="O18" i="1"/>
  <c r="O360" i="1"/>
  <c r="O233" i="1"/>
  <c r="O248" i="1"/>
  <c r="O113" i="1"/>
  <c r="O36" i="1"/>
  <c r="O10" i="1"/>
  <c r="O163" i="1"/>
  <c r="O290" i="1"/>
  <c r="O253" i="1"/>
  <c r="O98" i="1"/>
  <c r="O310" i="1"/>
  <c r="O342" i="1"/>
  <c r="O351" i="1"/>
  <c r="O241" i="1"/>
  <c r="O136" i="1"/>
  <c r="O357" i="1"/>
  <c r="O24" i="1"/>
  <c r="O250" i="1"/>
  <c r="O101" i="1"/>
  <c r="O326" i="1"/>
  <c r="O37" i="1"/>
  <c r="O272" i="1"/>
  <c r="O343" i="1"/>
  <c r="O13" i="1"/>
  <c r="O105" i="1"/>
  <c r="O58" i="1"/>
  <c r="O162" i="1"/>
  <c r="O121" i="1"/>
  <c r="O190" i="1"/>
  <c r="O338" i="1"/>
  <c r="O239" i="1"/>
  <c r="O81" i="1"/>
  <c r="O192" i="1"/>
  <c r="O202" i="1"/>
  <c r="O11" i="1"/>
  <c r="O63" i="1"/>
  <c r="O155" i="1"/>
  <c r="O259" i="1"/>
  <c r="O266" i="1"/>
  <c r="O230" i="1"/>
  <c r="O333" i="1"/>
  <c r="O316" i="1"/>
  <c r="O83" i="1"/>
  <c r="O273" i="1"/>
  <c r="O166" i="1"/>
  <c r="O277" i="1"/>
  <c r="O66" i="1"/>
  <c r="O142" i="1"/>
  <c r="O231" i="1"/>
  <c r="O135" i="1"/>
  <c r="O237" i="1"/>
  <c r="O226" i="1"/>
  <c r="O128" i="1"/>
  <c r="O91" i="1"/>
  <c r="O133" i="1"/>
  <c r="O40" i="1"/>
  <c r="O122" i="1"/>
  <c r="O217" i="1"/>
  <c r="O287" i="1"/>
  <c r="O25" i="1"/>
  <c r="O161" i="1"/>
  <c r="O301" i="1"/>
  <c r="O84" i="1"/>
  <c r="O55" i="1"/>
  <c r="O129" i="1"/>
  <c r="O130" i="1"/>
  <c r="O270" i="1"/>
  <c r="O210" i="1"/>
  <c r="O281" i="1"/>
  <c r="O280" i="1"/>
  <c r="O178" i="1"/>
  <c r="O271" i="1"/>
  <c r="O302" i="1"/>
  <c r="O62" i="1"/>
  <c r="O200" i="1"/>
  <c r="O289" i="1"/>
  <c r="O311" i="1"/>
  <c r="O334" i="1"/>
  <c r="O147" i="1"/>
  <c r="O34" i="1"/>
  <c r="O225" i="1"/>
  <c r="O31" i="1"/>
  <c r="O71" i="1"/>
  <c r="O291" i="1"/>
  <c r="O361" i="1"/>
  <c r="O254" i="1"/>
  <c r="O278" i="1"/>
  <c r="O256" i="1"/>
  <c r="O275" i="1"/>
  <c r="O220" i="1"/>
  <c r="O328" i="1"/>
  <c r="O216" i="1"/>
  <c r="O46" i="1"/>
  <c r="O213" i="1"/>
  <c r="O54" i="1"/>
  <c r="O188" i="1"/>
  <c r="O78" i="1"/>
  <c r="O48" i="1"/>
  <c r="O60" i="1"/>
  <c r="O149" i="1"/>
  <c r="O67" i="1"/>
  <c r="O75" i="1"/>
  <c r="O300" i="1"/>
  <c r="O324" i="1"/>
  <c r="O286" i="1"/>
  <c r="O82" i="1"/>
  <c r="O353" i="1"/>
  <c r="O87" i="1"/>
  <c r="O194" i="1"/>
  <c r="O132" i="1"/>
  <c r="O258" i="1"/>
  <c r="O115" i="1"/>
  <c r="O295" i="1"/>
  <c r="O68" i="1"/>
  <c r="O257" i="1"/>
  <c r="O49" i="1"/>
  <c r="O319" i="1"/>
  <c r="O247" i="1"/>
  <c r="O116" i="1"/>
  <c r="O88" i="1"/>
  <c r="O294" i="1"/>
  <c r="O303" i="1"/>
  <c r="O148" i="1"/>
  <c r="O23" i="1"/>
  <c r="O344" i="1"/>
  <c r="O246" i="1"/>
  <c r="O234" i="1"/>
  <c r="O177" i="1"/>
  <c r="O145" i="1"/>
  <c r="O124" i="1"/>
  <c r="O79" i="1"/>
  <c r="O93" i="1"/>
  <c r="O141" i="1"/>
  <c r="O325" i="1"/>
  <c r="O240" i="1"/>
  <c r="O86" i="1"/>
  <c r="O9" i="1"/>
  <c r="O332" i="1"/>
  <c r="O263" i="1"/>
  <c r="O354" i="1"/>
  <c r="O160" i="1"/>
  <c r="O74" i="1"/>
  <c r="O236" i="1"/>
  <c r="O12" i="1"/>
  <c r="O265" i="1"/>
  <c r="O134" i="1"/>
  <c r="O341" i="1"/>
  <c r="O340" i="1"/>
  <c r="O297" i="1"/>
  <c r="O152" i="1"/>
  <c r="O243" i="1"/>
  <c r="O139" i="1"/>
  <c r="O96" i="1"/>
  <c r="O120" i="1"/>
  <c r="O150" i="1"/>
  <c r="O29" i="1"/>
  <c r="O305" i="1"/>
  <c r="O143" i="1"/>
  <c r="O159" i="1"/>
  <c r="O92" i="1"/>
  <c r="O193" i="1"/>
  <c r="O322" i="1"/>
  <c r="O131" i="1"/>
  <c r="O100" i="1"/>
  <c r="O261" i="1"/>
  <c r="O127" i="1"/>
  <c r="O355" i="1"/>
  <c r="O111" i="1"/>
  <c r="O70" i="1"/>
  <c r="O39" i="1"/>
  <c r="O179" i="1"/>
  <c r="O65" i="1"/>
  <c r="O292" i="1"/>
  <c r="O33" i="1"/>
  <c r="O123" i="1"/>
  <c r="O167" i="1"/>
  <c r="O90" i="1"/>
  <c r="O299" i="1"/>
  <c r="O76" i="1"/>
  <c r="O262" i="1"/>
  <c r="O242" i="1"/>
  <c r="O51" i="1"/>
  <c r="O308" i="1"/>
  <c r="O151" i="1"/>
  <c r="O175" i="1"/>
  <c r="O284" i="1"/>
  <c r="O21" i="1"/>
  <c r="O108" i="1"/>
  <c r="O119" i="1"/>
  <c r="O249" i="1"/>
  <c r="O219" i="1"/>
  <c r="O309" i="1"/>
  <c r="O207" i="1"/>
  <c r="O312" i="1"/>
  <c r="O356" i="1"/>
  <c r="O208" i="1"/>
  <c r="O306" i="1"/>
  <c r="O99" i="1"/>
  <c r="O77" i="1"/>
  <c r="O146" i="1"/>
  <c r="O337" i="1"/>
  <c r="O28" i="1"/>
  <c r="O110" i="1"/>
  <c r="O223" i="1"/>
  <c r="O165" i="1"/>
  <c r="O85" i="1"/>
  <c r="O112" i="1"/>
  <c r="O45" i="1"/>
  <c r="O35" i="1"/>
  <c r="O211" i="1"/>
  <c r="O59" i="1"/>
  <c r="O14" i="1"/>
  <c r="O32" i="1"/>
  <c r="O221" i="1"/>
  <c r="O348" i="1"/>
  <c r="O339" i="1"/>
  <c r="O362" i="1"/>
  <c r="O199" i="1"/>
  <c r="O158" i="1"/>
  <c r="O206" i="1"/>
  <c r="O203" i="1"/>
  <c r="O144" i="1"/>
  <c r="O170" i="1"/>
  <c r="O169" i="1"/>
  <c r="O320" i="1"/>
  <c r="O346" i="1"/>
  <c r="O106" i="1"/>
  <c r="O126" i="1"/>
  <c r="O168" i="1"/>
  <c r="O15" i="1"/>
  <c r="O42" i="1"/>
  <c r="O114" i="1"/>
  <c r="O321" i="1"/>
  <c r="O27" i="1"/>
  <c r="O57" i="1"/>
  <c r="O181" i="1"/>
  <c r="O109" i="1"/>
  <c r="O209" i="1"/>
  <c r="O252" i="1"/>
  <c r="O269" i="1"/>
  <c r="O315" i="1"/>
  <c r="O214" i="1"/>
  <c r="O244" i="1"/>
  <c r="O184" i="1"/>
  <c r="O204" i="1"/>
  <c r="O140" i="1"/>
  <c r="O327" i="1"/>
  <c r="O197" i="1"/>
  <c r="O137" i="1"/>
  <c r="O352" i="1"/>
  <c r="O172" i="1"/>
  <c r="O117" i="1"/>
  <c r="O201" i="1"/>
  <c r="O26" i="1"/>
  <c r="O330" i="1"/>
  <c r="O16" i="1"/>
  <c r="O50" i="1"/>
  <c r="O336" i="1"/>
  <c r="O180" i="1"/>
  <c r="O260" i="1"/>
  <c r="O224" i="1"/>
  <c r="O205" i="1"/>
  <c r="O69" i="1"/>
  <c r="O313" i="1"/>
  <c r="O8" i="1"/>
  <c r="O276" i="1"/>
  <c r="O307" i="1"/>
  <c r="O318" i="1"/>
  <c r="O125" i="1"/>
  <c r="O317" i="1"/>
  <c r="O359" i="1"/>
  <c r="O53" i="1"/>
  <c r="O298" i="1"/>
  <c r="O64" i="1"/>
  <c r="O156" i="1"/>
  <c r="O56" i="1"/>
  <c r="O17" i="1"/>
  <c r="O38" i="1"/>
  <c r="O274" i="1"/>
  <c r="O118" i="1"/>
  <c r="O347" i="1"/>
  <c r="O43" i="1"/>
  <c r="O183" i="1"/>
  <c r="O238" i="1"/>
  <c r="O176" i="1"/>
  <c r="O20" i="1"/>
  <c r="O61" i="1"/>
  <c r="O185" i="1"/>
  <c r="O103" i="1"/>
  <c r="O44" i="1"/>
  <c r="O154" i="1"/>
  <c r="O232" i="1"/>
  <c r="O19" i="1"/>
  <c r="O102" i="1"/>
  <c r="O174" i="1"/>
  <c r="O198" i="1"/>
  <c r="O323" i="1"/>
  <c r="O72" i="1"/>
  <c r="O30" i="1"/>
  <c r="O94" i="1"/>
  <c r="O245" i="1"/>
  <c r="O182" i="1"/>
  <c r="O52" i="1"/>
  <c r="O187" i="1"/>
  <c r="O191" i="1"/>
  <c r="O173" i="1"/>
  <c r="O227" i="1"/>
  <c r="O283" i="1"/>
  <c r="O267" i="1"/>
  <c r="O73" i="1"/>
  <c r="O41" i="1"/>
  <c r="O251" i="1"/>
  <c r="O95" i="1"/>
  <c r="O279" i="1"/>
  <c r="O349" i="1"/>
  <c r="O229" i="1"/>
  <c r="O345" i="1"/>
  <c r="O89" i="1"/>
  <c r="O329" i="1"/>
  <c r="O104" i="1"/>
  <c r="O153" i="1"/>
  <c r="O255" i="1"/>
  <c r="O350" i="1"/>
  <c r="O304" i="1"/>
  <c r="O186" i="1"/>
  <c r="O331" i="1"/>
  <c r="O157" i="1"/>
  <c r="O296" i="1"/>
  <c r="O288" i="1"/>
  <c r="O228" i="1"/>
  <c r="O189" i="1"/>
  <c r="O293" i="1"/>
  <c r="O222" i="1"/>
  <c r="O268" i="1"/>
  <c r="O215" i="1"/>
  <c r="O195" i="1"/>
  <c r="O80" i="1"/>
  <c r="O335" i="1"/>
  <c r="O264" i="1"/>
  <c r="O164" i="1"/>
  <c r="O314" i="1"/>
  <c r="O22" i="1"/>
  <c r="O171" i="1"/>
  <c r="O97" i="1"/>
  <c r="O218" i="1"/>
  <c r="O285" i="1"/>
  <c r="O7" i="1"/>
</calcChain>
</file>

<file path=xl/sharedStrings.xml><?xml version="1.0" encoding="utf-8"?>
<sst xmlns="http://schemas.openxmlformats.org/spreadsheetml/2006/main" count="499" uniqueCount="443">
  <si>
    <t>Nr</t>
  </si>
  <si>
    <t>Kommunenavn</t>
  </si>
  <si>
    <t>Skatt under 90% av landsgjennomsnittet</t>
  </si>
  <si>
    <t>Skatt og netto skatteutjevning</t>
  </si>
  <si>
    <t>Nto skatteutj.</t>
  </si>
  <si>
    <t>Innb.-</t>
  </si>
  <si>
    <t>Skatt</t>
  </si>
  <si>
    <t xml:space="preserve">Skatt </t>
  </si>
  <si>
    <t>1) Finansieringstrekk</t>
  </si>
  <si>
    <t>inntektsutjevning</t>
  </si>
  <si>
    <t>Tilleggskomp med 35%</t>
  </si>
  <si>
    <t>tall pr.</t>
  </si>
  <si>
    <t xml:space="preserve">   for perioden</t>
  </si>
  <si>
    <t>Pst av</t>
  </si>
  <si>
    <t>(trekk/komp 60%)</t>
  </si>
  <si>
    <t>Brutto</t>
  </si>
  <si>
    <t>Netto 1)</t>
  </si>
  <si>
    <t xml:space="preserve">(kol 5+9) </t>
  </si>
  <si>
    <t>(kol 1+10)</t>
  </si>
  <si>
    <t>pst av</t>
  </si>
  <si>
    <t>1000 kr</t>
  </si>
  <si>
    <t>kr pr innb</t>
  </si>
  <si>
    <t>landsgj.</t>
  </si>
  <si>
    <t>kr.pr.innb.</t>
  </si>
  <si>
    <t>landsgj</t>
  </si>
  <si>
    <t>i 1000 kr</t>
  </si>
  <si>
    <t>Oslo</t>
  </si>
  <si>
    <t>Eigersund</t>
  </si>
  <si>
    <t>Stavanger</t>
  </si>
  <si>
    <t>Haugesund</t>
  </si>
  <si>
    <t>Sandnes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</si>
  <si>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</si>
  <si>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</si>
  <si>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</si>
  <si>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</si>
  <si>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</si>
  <si>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</si>
  <si>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</si>
  <si>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</si>
  <si>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</si>
  <si>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</si>
  <si>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</si>
  <si>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</si>
  <si>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</si>
  <si>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</si>
  <si>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</si>
  <si>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</si>
  <si>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</si>
  <si>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</si>
  <si>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</si>
  <si>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Kristiansund</t>
  </si>
  <si>
    <t>Molde</t>
  </si>
  <si>
    <t>Ålesund</t>
  </si>
  <si>
    <t>Vanylven</t>
  </si>
  <si>
    <t>Sande</t>
  </si>
  <si>
    <t>Herøy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</si>
  <si>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</si>
  <si>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</si>
  <si>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</si>
  <si>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</si>
  <si>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</si>
  <si>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</si>
  <si>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</si>
  <si>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</si>
  <si>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</si>
  <si>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</si>
  <si>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</si>
  <si>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</si>
  <si>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</si>
  <si>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</si>
  <si>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</si>
  <si>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</si>
  <si>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</si>
  <si>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Volda</t>
  </si>
  <si>
    <t>Fjord</t>
  </si>
  <si>
    <t>Hustadvika</t>
  </si>
  <si>
    <t>Bodø</t>
  </si>
  <si>
    <t>Narvik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</si>
  <si>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</si>
  <si>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</si>
  <si>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</si>
  <si>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</si>
  <si>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</si>
  <si>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</si>
  <si>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</si>
  <si>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</si>
  <si>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</si>
  <si>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</si>
  <si>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</si>
  <si>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</si>
  <si>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</si>
  <si>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</si>
  <si>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</si>
  <si>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</si>
  <si>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</si>
  <si>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</si>
  <si>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</si>
  <si>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</si>
  <si>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</si>
  <si>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</si>
  <si>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</si>
  <si>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</si>
  <si>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</si>
  <si>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</si>
  <si>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</si>
  <si>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</si>
  <si>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</si>
  <si>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</si>
  <si>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</si>
  <si>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</si>
  <si>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Bø</t>
  </si>
  <si>
    <t>Øksnes</t>
  </si>
  <si>
    <t>Sortland</t>
  </si>
  <si>
    <t>Andøy</t>
  </si>
  <si>
    <t>Moskenes</t>
  </si>
  <si>
    <t>Hamarøy</t>
  </si>
  <si>
    <t>Halden</t>
  </si>
  <si>
    <t>Moss</t>
  </si>
  <si>
    <t>Sarpsborg</t>
  </si>
  <si>
    <t>Fredrikstad</t>
  </si>
  <si>
    <t>Drammen</t>
  </si>
  <si>
    <t>Kongsberg</t>
  </si>
  <si>
    <t>Ringerike</t>
  </si>
  <si>
    <t>Hvaler</t>
  </si>
  <si>
    <t>Aremark</t>
  </si>
  <si>
    <t>Marker</t>
  </si>
  <si>
    <t>Indre Østfold</t>
  </si>
  <si>
    <t>Skiptvet</t>
  </si>
  <si>
    <t>Rakkestad</t>
  </si>
  <si>
    <t>Råde</t>
  </si>
  <si>
    <t>Våler</t>
  </si>
  <si>
    <t>Vestby</t>
  </si>
  <si>
    <t>Nordre Follo</t>
  </si>
  <si>
    <t>Ås</t>
  </si>
  <si>
    <t>Frogn</t>
  </si>
  <si>
    <t>Nesodden</t>
  </si>
  <si>
    <t>Bærum</t>
  </si>
  <si>
    <t>Asker</t>
  </si>
  <si>
    <t>Aurskog-Høland</t>
  </si>
  <si>
    <t>Rælingen</t>
  </si>
  <si>
    <t>Enebakk</t>
  </si>
  <si>
    <t>Lørenskog</t>
  </si>
  <si>
    <t>Lillestrøm</t>
  </si>
  <si>
    <t>Nittedal</t>
  </si>
  <si>
    <t>Gjerdrum</t>
  </si>
  <si>
    <t>Ullensaker</t>
  </si>
  <si>
    <t>Nes</t>
  </si>
  <si>
    <t>Eidsvoll</t>
  </si>
  <si>
    <t>Nannestad</t>
  </si>
  <si>
    <t>Hurdal</t>
  </si>
  <si>
    <t>Hole</t>
  </si>
  <si>
    <t>Flå</t>
  </si>
  <si>
    <t>Nesbyen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</si>
  <si>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</si>
  <si>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</si>
  <si>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</si>
  <si>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</si>
  <si>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</si>
  <si>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</si>
  <si>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</si>
  <si>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</si>
  <si>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Lier</t>
  </si>
  <si>
    <t>Flesberg</t>
  </si>
  <si>
    <t>Rollag</t>
  </si>
  <si>
    <t>Nore og Uvdal</t>
  </si>
  <si>
    <t>Jevnaker</t>
  </si>
  <si>
    <t>Lunner</t>
  </si>
  <si>
    <t>Kongsvinger</t>
  </si>
  <si>
    <t>Hamar</t>
  </si>
  <si>
    <t>Lillehammer</t>
  </si>
  <si>
    <t>Gjøvik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</si>
  <si>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</si>
  <si>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</si>
  <si>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</si>
  <si>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</si>
  <si>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</si>
  <si>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</si>
  <si>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</si>
  <si>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</si>
  <si>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</si>
  <si>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</si>
  <si>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</si>
  <si>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</si>
  <si>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</si>
  <si>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</si>
  <si>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</si>
  <si>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</si>
  <si>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</si>
  <si>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</si>
  <si>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</si>
  <si>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</si>
  <si>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</si>
  <si>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</si>
  <si>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</si>
  <si>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</si>
  <si>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</si>
  <si>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</si>
  <si>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</si>
  <si>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</si>
  <si>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</si>
  <si>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</si>
  <si>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</si>
  <si>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</si>
  <si>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</si>
  <si>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</si>
  <si>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</si>
  <si>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</si>
  <si>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</si>
  <si>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</si>
  <si>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</si>
  <si>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</si>
  <si>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</si>
  <si>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Horten</t>
  </si>
  <si>
    <t>Holmestrand</t>
  </si>
  <si>
    <t>Tønsberg</t>
  </si>
  <si>
    <t>Sandefjord</t>
  </si>
  <si>
    <t>Larvik</t>
  </si>
  <si>
    <t>Porsgrunn</t>
  </si>
  <si>
    <t>Skien</t>
  </si>
  <si>
    <t>Notodden</t>
  </si>
  <si>
    <t>Færder</t>
  </si>
  <si>
    <t>Siljan</t>
  </si>
  <si>
    <t>Bamble</t>
  </si>
  <si>
    <t>Kragerø</t>
  </si>
  <si>
    <t>Drangedal</t>
  </si>
  <si>
    <t>Nome</t>
  </si>
  <si>
    <t>Midt-Telemark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</si>
  <si>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</si>
  <si>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</si>
  <si>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</si>
  <si>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</si>
  <si>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</si>
  <si>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</si>
  <si>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</si>
  <si>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</si>
  <si>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</si>
  <si>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</si>
  <si>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</si>
  <si>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Kristiansand</t>
  </si>
  <si>
    <t>Lindesnes</t>
  </si>
  <si>
    <t>Farsund</t>
  </si>
  <si>
    <t>Flekkefjord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</si>
  <si>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</si>
  <si>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</si>
  <si>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</si>
  <si>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</si>
  <si>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</si>
  <si>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</si>
  <si>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</si>
  <si>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</si>
  <si>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</si>
  <si>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</si>
  <si>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</si>
  <si>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</si>
  <si>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Vennesla</t>
  </si>
  <si>
    <t>Åseral</t>
  </si>
  <si>
    <t>Lyngdal</t>
  </si>
  <si>
    <t>Hægebostad</t>
  </si>
  <si>
    <t>Kvinesdal</t>
  </si>
  <si>
    <t>Sirdal</t>
  </si>
  <si>
    <t>Bergen</t>
  </si>
  <si>
    <t>Kinn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</si>
  <si>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</si>
  <si>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</si>
  <si>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</si>
  <si>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</si>
  <si>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</si>
  <si>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</si>
  <si>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</si>
  <si>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</si>
  <si>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</si>
  <si>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</si>
  <si>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</si>
  <si>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</si>
  <si>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</si>
  <si>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Bjørnafjorden</t>
  </si>
  <si>
    <t>Austevoll</t>
  </si>
  <si>
    <t>Øygarden</t>
  </si>
  <si>
    <t>Askøy</t>
  </si>
  <si>
    <t>Vaksdal</t>
  </si>
  <si>
    <t>Modalen</t>
  </si>
  <si>
    <t>Osterøy</t>
  </si>
  <si>
    <t>Alver</t>
  </si>
  <si>
    <t>Austrheim</t>
  </si>
  <si>
    <t>Fedje</t>
  </si>
  <si>
    <t>Masfjorden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</si>
  <si>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</si>
  <si>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</si>
  <si>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</si>
  <si>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</si>
  <si>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</si>
  <si>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</si>
  <si>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</si>
  <si>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</si>
  <si>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</si>
  <si>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</si>
  <si>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</si>
  <si>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</si>
  <si>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Sunnfjord</t>
  </si>
  <si>
    <t>Bremanger</t>
  </si>
  <si>
    <t>Stad</t>
  </si>
  <si>
    <t>Gloppen</t>
  </si>
  <si>
    <t>Stryn</t>
  </si>
  <si>
    <t>Trondheim</t>
  </si>
  <si>
    <t>Steinkjer</t>
  </si>
  <si>
    <t>Namsos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</si>
  <si>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</si>
  <si>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</si>
  <si>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</si>
  <si>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</si>
  <si>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</si>
  <si>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</si>
  <si>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</si>
  <si>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</si>
  <si>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</si>
  <si>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</si>
  <si>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</si>
  <si>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</si>
  <si>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</si>
  <si>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</si>
  <si>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</si>
  <si>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</si>
  <si>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</si>
  <si>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Snåsa</t>
  </si>
  <si>
    <t>Lierne</t>
  </si>
  <si>
    <t>Røyrvik</t>
  </si>
  <si>
    <t>Namsskogan</t>
  </si>
  <si>
    <t>Grong</t>
  </si>
  <si>
    <t>Høylandet</t>
  </si>
  <si>
    <t>Overhalla</t>
  </si>
  <si>
    <t>Flatanger</t>
  </si>
  <si>
    <t>Leka</t>
  </si>
  <si>
    <t>Inderøy</t>
  </si>
  <si>
    <t>Indre Fosen</t>
  </si>
  <si>
    <t>Heim</t>
  </si>
  <si>
    <t>Hitra</t>
  </si>
  <si>
    <t>Ørland</t>
  </si>
  <si>
    <t>Åfjord</t>
  </si>
  <si>
    <t>Orkland</t>
  </si>
  <si>
    <t>Nærøysund</t>
  </si>
  <si>
    <t>Rindal</t>
  </si>
  <si>
    <t>Tromsø</t>
  </si>
  <si>
    <t>Harstad</t>
  </si>
  <si>
    <t>Alta</t>
  </si>
  <si>
    <t>Vardø</t>
  </si>
  <si>
    <t>Vadsø</t>
  </si>
  <si>
    <t>Hammerfest</t>
  </si>
  <si>
    <t>Kvæfjord</t>
  </si>
  <si>
    <t>Tjeldsund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</si>
  <si>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</si>
  <si>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</si>
  <si>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</si>
  <si>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</si>
  <si>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</si>
  <si>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</si>
  <si>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</si>
  <si>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</si>
  <si>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Senja</t>
  </si>
  <si>
    <t>Balsfjord</t>
  </si>
  <si>
    <t>Karlsøy</t>
  </si>
  <si>
    <t>Lyngen</t>
  </si>
  <si>
    <t>Storfjord</t>
  </si>
  <si>
    <t>Kåfjord</t>
  </si>
  <si>
    <t>Skjervøy</t>
  </si>
  <si>
    <t>Nordreisa</t>
  </si>
  <si>
    <t>Kvænangen</t>
  </si>
  <si>
    <t>Kautokeino</t>
  </si>
  <si>
    <t>Loppa</t>
  </si>
  <si>
    <t>Hasvik</t>
  </si>
  <si>
    <t>Måsøy</t>
  </si>
  <si>
    <t>Nordkapp</t>
  </si>
  <si>
    <t>Porsanger</t>
  </si>
  <si>
    <t>Karasjok</t>
  </si>
  <si>
    <t>Lebesby</t>
  </si>
  <si>
    <t>Gamvik</t>
  </si>
  <si>
    <t>Berlevåg</t>
  </si>
  <si>
    <t>Tana</t>
  </si>
  <si>
    <t>Nesseby</t>
  </si>
  <si>
    <t>Båtsfjord</t>
  </si>
  <si>
    <t>Sør-Varanger</t>
  </si>
  <si>
    <t>Symmetrisk</t>
  </si>
  <si>
    <t>Hele landet</t>
  </si>
  <si>
    <t>i prosent</t>
  </si>
  <si>
    <t>Nr.</t>
  </si>
  <si>
    <t>Fylkeskommune</t>
  </si>
  <si>
    <t>Skatteutjevning (87,5 pst utjevning)</t>
  </si>
  <si>
    <t>Netto skatte-</t>
  </si>
  <si>
    <t>Endring fra i fjor</t>
  </si>
  <si>
    <t>utjevning for</t>
  </si>
  <si>
    <t xml:space="preserve">skatt </t>
  </si>
  <si>
    <t>1000 kr   1)</t>
  </si>
  <si>
    <t>kr pr innb.</t>
  </si>
  <si>
    <t>Januar</t>
  </si>
  <si>
    <t>Rogaland</t>
  </si>
  <si>
    <t>Møre og Romsdal</t>
  </si>
  <si>
    <t>Nordland</t>
  </si>
  <si>
    <t>Viken</t>
  </si>
  <si>
    <t>Innlandet</t>
  </si>
  <si>
    <t>Vestfold og Telemark</t>
  </si>
  <si>
    <t>Agder</t>
  </si>
  <si>
    <t>Vestland</t>
  </si>
  <si>
    <t>Trøndelag</t>
  </si>
  <si>
    <t>Troms og Finnmark</t>
  </si>
  <si>
    <t>Alle tall i 1000 kr</t>
  </si>
  <si>
    <t>Kommunene</t>
  </si>
  <si>
    <t>Fylkeskommunene</t>
  </si>
  <si>
    <t>Kommuner og fylkeskommuner i alt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</si>
  <si>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</si>
  <si>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</si>
  <si>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</si>
  <si>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</si>
  <si>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</si>
  <si>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</si>
  <si>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</si>
  <si>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</si>
  <si>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</si>
  <si>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</si>
  <si>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</si>
  <si>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Pst-vis endring</t>
  </si>
  <si>
    <t>fra året før</t>
  </si>
  <si>
    <t>Analyse pr måned:</t>
  </si>
  <si>
    <t>Hele året</t>
  </si>
  <si>
    <t>i kr pr innb.</t>
  </si>
  <si>
    <t xml:space="preserve">Finansieringstrekk i prosent av samlet skatteinngang </t>
  </si>
  <si>
    <t>2)</t>
  </si>
  <si>
    <t>1)</t>
  </si>
  <si>
    <t>Trekk for finansiering av inntektsutjevningen - kr pr innb:</t>
  </si>
  <si>
    <t>Skatt 2021</t>
  </si>
  <si>
    <t>Anslag NB2022</t>
  </si>
  <si>
    <t>Skatter 2022</t>
  </si>
  <si>
    <t>Skatt 2022</t>
  </si>
  <si>
    <t>Anslag RNB2022</t>
  </si>
  <si>
    <t>Anslag NB2023</t>
  </si>
  <si>
    <t>endring 21-22</t>
  </si>
  <si>
    <t>Anslag Budsjettvedtak</t>
  </si>
  <si>
    <t>2022   2)</t>
  </si>
  <si>
    <t>Endring fra 2021</t>
  </si>
  <si>
    <t>Skatt og netto skatteutjevning 2022</t>
  </si>
  <si>
    <t>Netto utjevn. 22</t>
  </si>
  <si>
    <t>Folketall 1.1.2022</t>
  </si>
  <si>
    <t>1.7.2022</t>
  </si>
  <si>
    <t>Utbetales/trekkes ved 8. termin rammetilskudd i september</t>
  </si>
  <si>
    <t>jan-jul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</si>
</sst>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 * #,##0_ ;_ * \-#,##0_ ;_ * &quot;-&quot;??_ ;_ @_ "/>
    <numFmt numFmtId="165" formatCode="&quot;kr&quot;\ #,##0.00;&quot;kr&quot;\ \-#,##0.00"/>
    <numFmt numFmtId="166" formatCode="_ * #,##0.00000000_ ;_ * \-#,##0.00000000_ ;_ * &quot;-&quot;??_ ;_ @_ "/>
    <numFmt numFmtId="167" formatCode="0.0\ %"/>
    <numFmt numFmtId="168" formatCode="_-* #,##0_-;\-* #,##0_-;_-* &quot;-&quot;??_-;_-@_-"/>
    <numFmt numFmtId="169" formatCode="&quot; &quot;#,##0.00&quot; &quot;;&quot; -&quot;#,##0.00&quot; &quot;;&quot; -&quot;00&quot; &quot;;&quot; &quot;@&quot; &quot;"/>
    <numFmt numFmtId="170" formatCode="#,##0_ ;\-#,##0\ "/>
    <numFmt numFmtId="171" formatCode="_ * #,##0.00_ ;_ * \-#,##0.00_ ;_ * &quot;-&quot;??_ ;_ @_ "/>
    <numFmt numFmtId="172" formatCode="&quot;kr&quot;\ #,##0;&quot;kr&quot;\ \-#,##0"/>
    <numFmt numFmtId="173" formatCode="0000"/>
    <numFmt numFmtId="174" formatCode="_ * #,##0.0_ ;_ * \-#,##0.0_ ;_ * &quot;-&quot;??_ ;_ @_ "/>
    <numFmt numFmtId="175" formatCode="_(* #,##0.00_);_(* \(#,##0.00\);_(* &quot;-&quot;??_);_(@_)"/>
    <numFmt numFmtId="176" formatCode="#,##0.0000"/>
    <numFmt numFmtId="177" formatCode="#,##0.000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ms Rmn"/>
    </font>
    <font>
      <sz val="10"/>
      <name val="MS Sans Serif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11"/>
      <color rgb="FF0070C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FF0000"/>
      <name val="DepCentury Old Style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i/>
      <sz val="9"/>
      <name val="Times New Roman"/>
      <family val="1"/>
    </font>
    <font>
      <sz val="10"/>
      <color rgb="FFFF0000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i/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9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B050"/>
      <name val="Calibri"/>
      <family val="2"/>
    </font>
    <font>
      <sz val="9"/>
      <color rgb="FF00B050"/>
      <name val="Calibri"/>
      <family val="2"/>
    </font>
    <font>
      <sz val="1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gray0625"/>
    </fill>
    <fill>
      <patternFill patternType="gray0625">
        <bgColor rgb="FFCCFFCC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gray0625">
        <bgColor theme="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6" tint="0.79998168889431442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C1C1C1"/>
      </right>
      <top/>
      <bottom style="thin">
        <color rgb="FFC1C1C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" fontId="4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0" fontId="12" fillId="0" borderId="0"/>
    <xf numFmtId="169" fontId="12" fillId="0" borderId="0" applyFont="0" applyFill="0" applyBorder="0" applyAlignment="0" applyProtection="0"/>
    <xf numFmtId="0" fontId="13" fillId="0" borderId="0" applyNumberFormat="0" applyBorder="0" applyProtection="0"/>
    <xf numFmtId="0" fontId="3" fillId="0" borderId="0"/>
    <xf numFmtId="171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1" fillId="0" borderId="0"/>
  </cellStyleXfs>
  <cellXfs count="278">
    <xf numFmtId="0" fontId="0" fillId="0" borderId="0" xfId="0"/>
    <xf numFmtId="3" fontId="0" fillId="0" borderId="0" xfId="0" applyNumberFormat="1"/>
    <xf numFmtId="0" fontId="6" fillId="0" borderId="1" xfId="2" applyFont="1" applyBorder="1" applyAlignment="1">
      <alignment horizontal="left"/>
    </xf>
    <xf numFmtId="0" fontId="6" fillId="0" borderId="0" xfId="2" applyFont="1" applyBorder="1" applyAlignment="1">
      <alignment horizontal="centerContinuous"/>
    </xf>
    <xf numFmtId="0" fontId="7" fillId="0" borderId="0" xfId="2" applyFont="1" applyBorder="1" applyAlignment="1">
      <alignment horizontal="center"/>
    </xf>
    <xf numFmtId="0" fontId="8" fillId="3" borderId="3" xfId="2" applyFont="1" applyFill="1" applyBorder="1" applyAlignment="1">
      <alignment horizontal="right"/>
    </xf>
    <xf numFmtId="0" fontId="8" fillId="3" borderId="3" xfId="2" applyFont="1" applyFill="1" applyBorder="1" applyAlignment="1">
      <alignment horizontal="center"/>
    </xf>
    <xf numFmtId="164" fontId="0" fillId="0" borderId="0" xfId="0" applyNumberFormat="1"/>
    <xf numFmtId="164" fontId="6" fillId="0" borderId="0" xfId="1" applyNumberFormat="1" applyFont="1"/>
    <xf numFmtId="3" fontId="0" fillId="0" borderId="0" xfId="0" applyNumberFormat="1" applyFill="1" applyBorder="1"/>
    <xf numFmtId="0" fontId="0" fillId="0" borderId="0" xfId="0" applyFill="1" applyBorder="1"/>
    <xf numFmtId="1" fontId="0" fillId="0" borderId="0" xfId="0" applyNumberFormat="1" applyFill="1" applyBorder="1"/>
    <xf numFmtId="0" fontId="0" fillId="0" borderId="0" xfId="0" applyFill="1"/>
    <xf numFmtId="3" fontId="0" fillId="0" borderId="0" xfId="0" applyNumberFormat="1" applyFill="1"/>
    <xf numFmtId="0" fontId="18" fillId="3" borderId="3" xfId="2" applyFont="1" applyFill="1" applyBorder="1" applyAlignment="1">
      <alignment horizontal="center"/>
    </xf>
    <xf numFmtId="0" fontId="9" fillId="0" borderId="0" xfId="2" applyFont="1" applyBorder="1" applyAlignment="1"/>
    <xf numFmtId="0" fontId="18" fillId="0" borderId="0" xfId="2" applyFont="1" applyBorder="1" applyAlignment="1">
      <alignment horizontal="right"/>
    </xf>
    <xf numFmtId="0" fontId="15" fillId="0" borderId="0" xfId="2" applyFont="1"/>
    <xf numFmtId="0" fontId="16" fillId="0" borderId="0" xfId="2" applyFont="1" applyFill="1"/>
    <xf numFmtId="0" fontId="19" fillId="8" borderId="0" xfId="0" applyFont="1" applyFill="1"/>
    <xf numFmtId="173" fontId="9" fillId="0" borderId="0" xfId="2" applyNumberFormat="1" applyFont="1" applyBorder="1"/>
    <xf numFmtId="0" fontId="9" fillId="0" borderId="0" xfId="2" applyFont="1" applyBorder="1"/>
    <xf numFmtId="0" fontId="0" fillId="8" borderId="0" xfId="0" applyFont="1" applyFill="1"/>
    <xf numFmtId="164" fontId="17" fillId="0" borderId="0" xfId="0" applyNumberFormat="1" applyFont="1"/>
    <xf numFmtId="0" fontId="10" fillId="0" borderId="4" xfId="2" applyFont="1" applyBorder="1"/>
    <xf numFmtId="0" fontId="9" fillId="0" borderId="4" xfId="2" applyFont="1" applyBorder="1"/>
    <xf numFmtId="3" fontId="0" fillId="8" borderId="4" xfId="0" applyNumberFormat="1" applyFont="1" applyFill="1" applyBorder="1"/>
    <xf numFmtId="1" fontId="6" fillId="0" borderId="0" xfId="9" applyNumberFormat="1" applyFont="1"/>
    <xf numFmtId="0" fontId="6" fillId="0" borderId="0" xfId="9" applyFont="1"/>
    <xf numFmtId="0" fontId="17" fillId="0" borderId="0" xfId="0" applyFont="1" applyFill="1" applyBorder="1" applyAlignment="1">
      <alignment horizontal="center"/>
    </xf>
    <xf numFmtId="0" fontId="18" fillId="0" borderId="0" xfId="2" applyFont="1" applyFill="1" applyBorder="1" applyAlignment="1">
      <alignment horizontal="center"/>
    </xf>
    <xf numFmtId="0" fontId="17" fillId="0" borderId="0" xfId="0" applyFont="1" applyFill="1" applyBorder="1"/>
    <xf numFmtId="164" fontId="0" fillId="0" borderId="0" xfId="0" applyNumberFormat="1" applyFill="1" applyBorder="1"/>
    <xf numFmtId="164" fontId="17" fillId="0" borderId="0" xfId="0" applyNumberFormat="1" applyFont="1" applyFill="1" applyBorder="1"/>
    <xf numFmtId="3" fontId="17" fillId="0" borderId="0" xfId="0" applyNumberFormat="1" applyFont="1" applyFill="1" applyBorder="1"/>
    <xf numFmtId="0" fontId="0" fillId="0" borderId="3" xfId="0" applyBorder="1"/>
    <xf numFmtId="167" fontId="0" fillId="0" borderId="0" xfId="0" applyNumberFormat="1"/>
    <xf numFmtId="167" fontId="0" fillId="0" borderId="0" xfId="5" applyNumberFormat="1" applyFont="1" applyBorder="1"/>
    <xf numFmtId="3" fontId="6" fillId="0" borderId="0" xfId="11" applyNumberFormat="1" applyFont="1" applyFill="1"/>
    <xf numFmtId="3" fontId="6" fillId="0" borderId="0" xfId="0" applyNumberFormat="1" applyFont="1" applyFill="1" applyBorder="1"/>
    <xf numFmtId="0" fontId="1" fillId="0" borderId="0" xfId="0" applyFont="1"/>
    <xf numFmtId="3" fontId="6" fillId="0" borderId="0" xfId="1" applyNumberFormat="1" applyFont="1" applyFill="1"/>
    <xf numFmtId="164" fontId="20" fillId="0" borderId="5" xfId="1" applyNumberFormat="1" applyFont="1" applyBorder="1"/>
    <xf numFmtId="164" fontId="1" fillId="0" borderId="0" xfId="0" applyNumberFormat="1" applyFont="1"/>
    <xf numFmtId="164" fontId="6" fillId="0" borderId="3" xfId="1" applyNumberFormat="1" applyFont="1" applyBorder="1"/>
    <xf numFmtId="3" fontId="6" fillId="0" borderId="3" xfId="11" applyNumberFormat="1" applyFont="1" applyFill="1" applyBorder="1"/>
    <xf numFmtId="164" fontId="20" fillId="0" borderId="6" xfId="1" applyNumberFormat="1" applyFont="1" applyBorder="1"/>
    <xf numFmtId="0" fontId="20" fillId="0" borderId="0" xfId="0" applyFont="1"/>
    <xf numFmtId="164" fontId="20" fillId="0" borderId="0" xfId="0" applyNumberFormat="1" applyFont="1"/>
    <xf numFmtId="164" fontId="6" fillId="0" borderId="1" xfId="1" applyNumberFormat="1" applyFont="1" applyBorder="1" applyAlignment="1">
      <alignment horizontal="center"/>
    </xf>
    <xf numFmtId="164" fontId="1" fillId="0" borderId="1" xfId="0" applyNumberFormat="1" applyFont="1" applyBorder="1"/>
    <xf numFmtId="0" fontId="1" fillId="0" borderId="3" xfId="0" applyFont="1" applyBorder="1" applyAlignment="1">
      <alignment horizontal="center"/>
    </xf>
    <xf numFmtId="167" fontId="6" fillId="0" borderId="0" xfId="5" applyNumberFormat="1" applyFont="1"/>
    <xf numFmtId="164" fontId="6" fillId="0" borderId="0" xfId="1" applyNumberFormat="1" applyFont="1" applyBorder="1"/>
    <xf numFmtId="167" fontId="6" fillId="0" borderId="0" xfId="5" applyNumberFormat="1" applyFont="1" applyBorder="1"/>
    <xf numFmtId="164" fontId="6" fillId="0" borderId="0" xfId="11" applyNumberFormat="1" applyFont="1"/>
    <xf numFmtId="164" fontId="6" fillId="0" borderId="7" xfId="1" applyNumberFormat="1" applyFont="1" applyBorder="1"/>
    <xf numFmtId="164" fontId="6" fillId="0" borderId="0" xfId="1" applyNumberFormat="1" applyFont="1" applyFill="1" applyBorder="1"/>
    <xf numFmtId="164" fontId="22" fillId="0" borderId="0" xfId="0" applyNumberFormat="1" applyFont="1"/>
    <xf numFmtId="0" fontId="6" fillId="0" borderId="0" xfId="0" applyFont="1"/>
    <xf numFmtId="164" fontId="11" fillId="0" borderId="0" xfId="0" applyNumberFormat="1" applyFont="1"/>
    <xf numFmtId="3" fontId="14" fillId="0" borderId="0" xfId="6" applyNumberFormat="1" applyFont="1" applyFill="1" applyBorder="1" applyAlignment="1">
      <alignment horizontal="right" vertical="center"/>
    </xf>
    <xf numFmtId="1" fontId="0" fillId="0" borderId="0" xfId="0" applyNumberFormat="1"/>
    <xf numFmtId="1" fontId="0" fillId="0" borderId="0" xfId="0" applyNumberFormat="1" applyFill="1"/>
    <xf numFmtId="4" fontId="0" fillId="0" borderId="0" xfId="0" applyNumberFormat="1" applyFill="1"/>
    <xf numFmtId="3" fontId="6" fillId="0" borderId="0" xfId="3" applyNumberFormat="1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1" fontId="14" fillId="0" borderId="0" xfId="6" applyNumberFormat="1" applyFont="1" applyFill="1" applyBorder="1" applyAlignment="1">
      <alignment horizontal="right" vertical="center"/>
    </xf>
    <xf numFmtId="0" fontId="6" fillId="0" borderId="1" xfId="2" applyFont="1" applyBorder="1"/>
    <xf numFmtId="3" fontId="6" fillId="8" borderId="1" xfId="3" applyNumberFormat="1" applyFont="1" applyFill="1" applyBorder="1" applyAlignment="1">
      <alignment horizontal="center"/>
    </xf>
    <xf numFmtId="49" fontId="6" fillId="8" borderId="0" xfId="3" quotePrefix="1" applyNumberFormat="1" applyFont="1" applyFill="1" applyBorder="1" applyAlignment="1">
      <alignment horizontal="center"/>
    </xf>
    <xf numFmtId="3" fontId="6" fillId="9" borderId="0" xfId="3" applyNumberFormat="1" applyFont="1" applyFill="1" applyBorder="1" applyAlignment="1">
      <alignment horizontal="center"/>
    </xf>
    <xf numFmtId="0" fontId="23" fillId="10" borderId="3" xfId="2" applyFont="1" applyFill="1" applyBorder="1" applyAlignment="1">
      <alignment horizontal="center"/>
    </xf>
    <xf numFmtId="164" fontId="6" fillId="0" borderId="0" xfId="7" applyNumberFormat="1" applyFont="1"/>
    <xf numFmtId="164" fontId="6" fillId="0" borderId="0" xfId="10" applyNumberFormat="1" applyFont="1"/>
    <xf numFmtId="3" fontId="6" fillId="0" borderId="0" xfId="3" applyNumberFormat="1" applyFont="1"/>
    <xf numFmtId="164" fontId="7" fillId="0" borderId="0" xfId="7" applyNumberFormat="1" applyFont="1" applyFill="1"/>
    <xf numFmtId="164" fontId="2" fillId="0" borderId="0" xfId="7" applyNumberFormat="1" applyFont="1"/>
    <xf numFmtId="174" fontId="6" fillId="0" borderId="0" xfId="7" applyNumberFormat="1" applyFont="1"/>
    <xf numFmtId="167" fontId="7" fillId="0" borderId="0" xfId="5" applyNumberFormat="1" applyFont="1" applyFill="1"/>
    <xf numFmtId="164" fontId="6" fillId="0" borderId="4" xfId="7" applyNumberFormat="1" applyFont="1" applyBorder="1"/>
    <xf numFmtId="167" fontId="6" fillId="0" borderId="4" xfId="5" applyNumberFormat="1" applyFont="1" applyBorder="1"/>
    <xf numFmtId="174" fontId="6" fillId="0" borderId="4" xfId="7" applyNumberFormat="1" applyFont="1" applyBorder="1"/>
    <xf numFmtId="3" fontId="6" fillId="0" borderId="4" xfId="3" applyNumberFormat="1" applyFont="1" applyBorder="1"/>
    <xf numFmtId="164" fontId="7" fillId="0" borderId="4" xfId="7" applyNumberFormat="1" applyFont="1" applyFill="1" applyBorder="1"/>
    <xf numFmtId="3" fontId="6" fillId="8" borderId="0" xfId="0" applyNumberFormat="1" applyFont="1" applyFill="1"/>
    <xf numFmtId="0" fontId="24" fillId="0" borderId="0" xfId="0" applyFont="1" applyFill="1" applyAlignment="1">
      <alignment horizontal="right"/>
    </xf>
    <xf numFmtId="0" fontId="24" fillId="0" borderId="0" xfId="0" applyFont="1" applyFill="1"/>
    <xf numFmtId="167" fontId="0" fillId="0" borderId="0" xfId="0" applyNumberFormat="1" applyFill="1"/>
    <xf numFmtId="176" fontId="0" fillId="0" borderId="0" xfId="0" applyNumberFormat="1"/>
    <xf numFmtId="177" fontId="0" fillId="0" borderId="0" xfId="0" applyNumberFormat="1" applyFill="1" applyBorder="1"/>
    <xf numFmtId="10" fontId="0" fillId="0" borderId="0" xfId="0" applyNumberFormat="1"/>
    <xf numFmtId="0" fontId="25" fillId="0" borderId="1" xfId="2" applyFont="1" applyBorder="1" applyAlignment="1">
      <alignment horizontal="left"/>
    </xf>
    <xf numFmtId="0" fontId="26" fillId="0" borderId="1" xfId="2" applyFont="1" applyBorder="1" applyAlignment="1">
      <alignment horizontal="center"/>
    </xf>
    <xf numFmtId="0" fontId="26" fillId="0" borderId="1" xfId="2" applyFont="1" applyBorder="1" applyAlignment="1">
      <alignment horizontal="center" wrapText="1"/>
    </xf>
    <xf numFmtId="3" fontId="25" fillId="2" borderId="1" xfId="3" applyNumberFormat="1" applyFont="1" applyFill="1" applyBorder="1" applyAlignment="1">
      <alignment horizontal="center"/>
    </xf>
    <xf numFmtId="3" fontId="25" fillId="0" borderId="1" xfId="3" applyNumberFormat="1" applyFont="1" applyFill="1" applyBorder="1" applyAlignment="1">
      <alignment horizontal="center"/>
    </xf>
    <xf numFmtId="164" fontId="25" fillId="0" borderId="1" xfId="1" applyNumberFormat="1" applyFont="1" applyFill="1" applyBorder="1" applyAlignment="1">
      <alignment horizontal="center"/>
    </xf>
    <xf numFmtId="0" fontId="27" fillId="0" borderId="0" xfId="2" applyFont="1" applyBorder="1" applyAlignment="1">
      <alignment horizontal="left"/>
    </xf>
    <xf numFmtId="0" fontId="25" fillId="0" borderId="0" xfId="2" applyFont="1" applyBorder="1"/>
    <xf numFmtId="0" fontId="25" fillId="0" borderId="0" xfId="2" applyFont="1" applyBorder="1" applyAlignment="1">
      <alignment horizontal="centerContinuous"/>
    </xf>
    <xf numFmtId="49" fontId="26" fillId="0" borderId="0" xfId="2" applyNumberFormat="1" applyFont="1" applyBorder="1" applyAlignment="1">
      <alignment horizontal="center"/>
    </xf>
    <xf numFmtId="0" fontId="26" fillId="0" borderId="0" xfId="2" applyFont="1" applyBorder="1" applyAlignment="1">
      <alignment horizontal="center"/>
    </xf>
    <xf numFmtId="3" fontId="25" fillId="2" borderId="0" xfId="3" applyNumberFormat="1" applyFont="1" applyFill="1" applyBorder="1" applyAlignment="1">
      <alignment horizontal="center"/>
    </xf>
    <xf numFmtId="164" fontId="25" fillId="0" borderId="0" xfId="1" applyNumberFormat="1" applyFont="1" applyFill="1" applyBorder="1" applyAlignment="1">
      <alignment horizontal="center"/>
    </xf>
    <xf numFmtId="0" fontId="27" fillId="0" borderId="0" xfId="2" applyFont="1" applyBorder="1"/>
    <xf numFmtId="0" fontId="25" fillId="0" borderId="0" xfId="2" applyFont="1" applyBorder="1" applyAlignment="1">
      <alignment horizontal="right"/>
    </xf>
    <xf numFmtId="3" fontId="25" fillId="0" borderId="0" xfId="3" applyNumberFormat="1" applyFont="1" applyBorder="1" applyAlignment="1">
      <alignment horizontal="center"/>
    </xf>
    <xf numFmtId="3" fontId="25" fillId="0" borderId="0" xfId="3" applyNumberFormat="1" applyFont="1" applyBorder="1" applyAlignment="1">
      <alignment horizontal="centerContinuous"/>
    </xf>
    <xf numFmtId="0" fontId="25" fillId="0" borderId="0" xfId="2" applyFont="1" applyBorder="1" applyAlignment="1">
      <alignment horizontal="center"/>
    </xf>
    <xf numFmtId="17" fontId="26" fillId="0" borderId="0" xfId="2" applyNumberFormat="1" applyFont="1" applyBorder="1" applyAlignment="1">
      <alignment horizontal="center"/>
    </xf>
    <xf numFmtId="3" fontId="25" fillId="6" borderId="0" xfId="3" applyNumberFormat="1" applyFont="1" applyFill="1" applyBorder="1" applyAlignment="1">
      <alignment horizontal="center"/>
    </xf>
    <xf numFmtId="0" fontId="25" fillId="6" borderId="0" xfId="2" applyFont="1" applyFill="1" applyBorder="1" applyAlignment="1">
      <alignment horizontal="center"/>
    </xf>
    <xf numFmtId="3" fontId="25" fillId="0" borderId="0" xfId="3" quotePrefix="1" applyNumberFormat="1" applyFont="1" applyFill="1" applyBorder="1" applyAlignment="1">
      <alignment horizontal="center"/>
    </xf>
    <xf numFmtId="165" fontId="26" fillId="2" borderId="2" xfId="2" applyNumberFormat="1" applyFont="1" applyFill="1" applyBorder="1" applyAlignment="1">
      <alignment horizontal="left"/>
    </xf>
    <xf numFmtId="0" fontId="25" fillId="0" borderId="0" xfId="4" applyFont="1" applyFill="1" applyBorder="1" applyAlignment="1">
      <alignment horizontal="center"/>
    </xf>
    <xf numFmtId="14" fontId="28" fillId="2" borderId="0" xfId="2" applyNumberFormat="1" applyFont="1" applyFill="1" applyBorder="1" applyAlignment="1">
      <alignment horizontal="center"/>
    </xf>
    <xf numFmtId="166" fontId="25" fillId="0" borderId="0" xfId="1" applyNumberFormat="1" applyFont="1" applyFill="1" applyBorder="1" applyAlignment="1">
      <alignment horizontal="center"/>
    </xf>
    <xf numFmtId="0" fontId="27" fillId="3" borderId="3" xfId="2" applyFont="1" applyFill="1" applyBorder="1" applyAlignment="1">
      <alignment horizontal="right"/>
    </xf>
    <xf numFmtId="0" fontId="27" fillId="3" borderId="3" xfId="2" applyFont="1" applyFill="1" applyBorder="1" applyAlignment="1">
      <alignment horizontal="center"/>
    </xf>
    <xf numFmtId="0" fontId="27" fillId="7" borderId="3" xfId="2" applyFont="1" applyFill="1" applyBorder="1" applyAlignment="1">
      <alignment horizontal="center"/>
    </xf>
    <xf numFmtId="0" fontId="27" fillId="4" borderId="3" xfId="2" applyFont="1" applyFill="1" applyBorder="1" applyAlignment="1">
      <alignment horizontal="center"/>
    </xf>
    <xf numFmtId="0" fontId="28" fillId="0" borderId="0" xfId="0" applyFont="1"/>
    <xf numFmtId="0" fontId="29" fillId="0" borderId="0" xfId="0" applyFont="1"/>
    <xf numFmtId="0" fontId="29" fillId="5" borderId="0" xfId="0" applyFont="1" applyFill="1"/>
    <xf numFmtId="168" fontId="25" fillId="0" borderId="0" xfId="1" applyNumberFormat="1" applyFont="1" applyBorder="1"/>
    <xf numFmtId="9" fontId="29" fillId="0" borderId="0" xfId="5" applyFont="1"/>
    <xf numFmtId="3" fontId="25" fillId="0" borderId="0" xfId="2" applyNumberFormat="1" applyFont="1" applyBorder="1"/>
    <xf numFmtId="164" fontId="25" fillId="0" borderId="0" xfId="1" applyNumberFormat="1" applyFont="1"/>
    <xf numFmtId="164" fontId="29" fillId="0" borderId="0" xfId="0" applyNumberFormat="1" applyFont="1"/>
    <xf numFmtId="167" fontId="29" fillId="0" borderId="0" xfId="5" applyNumberFormat="1" applyFont="1"/>
    <xf numFmtId="170" fontId="30" fillId="0" borderId="0" xfId="1" applyNumberFormat="1" applyFont="1"/>
    <xf numFmtId="3" fontId="25" fillId="2" borderId="0" xfId="8" applyNumberFormat="1" applyFont="1" applyFill="1" applyBorder="1" applyAlignment="1" applyProtection="1">
      <alignment horizontal="right"/>
    </xf>
    <xf numFmtId="167" fontId="29" fillId="0" borderId="0" xfId="5" applyNumberFormat="1" applyFont="1" applyFill="1"/>
    <xf numFmtId="167" fontId="25" fillId="0" borderId="0" xfId="5" applyNumberFormat="1" applyFont="1" applyFill="1"/>
    <xf numFmtId="0" fontId="30" fillId="0" borderId="4" xfId="0" applyFont="1" applyBorder="1"/>
    <xf numFmtId="3" fontId="30" fillId="0" borderId="4" xfId="0" applyNumberFormat="1" applyFont="1" applyBorder="1"/>
    <xf numFmtId="168" fontId="26" fillId="0" borderId="4" xfId="1" applyNumberFormat="1" applyFont="1" applyBorder="1"/>
    <xf numFmtId="167" fontId="30" fillId="0" borderId="4" xfId="5" applyNumberFormat="1" applyFont="1" applyBorder="1"/>
    <xf numFmtId="3" fontId="26" fillId="0" borderId="4" xfId="2" applyNumberFormat="1" applyFont="1" applyBorder="1"/>
    <xf numFmtId="3" fontId="31" fillId="0" borderId="4" xfId="2" applyNumberFormat="1" applyFont="1" applyBorder="1"/>
    <xf numFmtId="164" fontId="30" fillId="0" borderId="4" xfId="0" applyNumberFormat="1" applyFont="1" applyBorder="1"/>
    <xf numFmtId="170" fontId="30" fillId="0" borderId="4" xfId="1" applyNumberFormat="1" applyFont="1" applyBorder="1"/>
    <xf numFmtId="3" fontId="30" fillId="2" borderId="4" xfId="0" applyNumberFormat="1" applyFont="1" applyFill="1" applyBorder="1"/>
    <xf numFmtId="0" fontId="32" fillId="2" borderId="0" xfId="0" applyFont="1" applyFill="1" applyBorder="1" applyAlignment="1">
      <alignment horizontal="right"/>
    </xf>
    <xf numFmtId="0" fontId="33" fillId="2" borderId="0" xfId="2" applyFont="1" applyFill="1" applyBorder="1"/>
    <xf numFmtId="3" fontId="33" fillId="2" borderId="0" xfId="3" applyNumberFormat="1" applyFont="1" applyFill="1" applyBorder="1"/>
    <xf numFmtId="4" fontId="33" fillId="2" borderId="0" xfId="1" applyNumberFormat="1" applyFont="1" applyFill="1" applyBorder="1"/>
    <xf numFmtId="10" fontId="29" fillId="0" borderId="0" xfId="0" applyNumberFormat="1" applyFont="1"/>
    <xf numFmtId="0" fontId="34" fillId="2" borderId="0" xfId="0" applyFont="1" applyFill="1" applyAlignment="1">
      <alignment horizontal="right"/>
    </xf>
    <xf numFmtId="0" fontId="33" fillId="2" borderId="0" xfId="2" applyFont="1" applyFill="1"/>
    <xf numFmtId="167" fontId="33" fillId="2" borderId="0" xfId="5" applyNumberFormat="1" applyFont="1" applyFill="1"/>
    <xf numFmtId="0" fontId="34" fillId="2" borderId="0" xfId="0" applyFont="1" applyFill="1"/>
    <xf numFmtId="3" fontId="7" fillId="0" borderId="0" xfId="2" applyNumberFormat="1" applyFont="1" applyAlignment="1">
      <alignment horizontal="center"/>
    </xf>
    <xf numFmtId="3" fontId="6" fillId="0" borderId="0" xfId="1" applyNumberFormat="1" applyFont="1" applyFill="1" applyBorder="1"/>
    <xf numFmtId="0" fontId="7" fillId="0" borderId="3" xfId="2" applyFont="1" applyBorder="1" applyAlignment="1">
      <alignment horizontal="center"/>
    </xf>
    <xf numFmtId="3" fontId="6" fillId="8" borderId="3" xfId="3" applyNumberFormat="1" applyFont="1" applyFill="1" applyBorder="1" applyAlignment="1">
      <alignment horizontal="center"/>
    </xf>
    <xf numFmtId="0" fontId="6" fillId="0" borderId="3" xfId="0" applyFont="1" applyBorder="1"/>
    <xf numFmtId="0" fontId="6" fillId="0" borderId="3" xfId="2" applyFont="1" applyBorder="1"/>
    <xf numFmtId="172" fontId="6" fillId="0" borderId="3" xfId="2" applyNumberFormat="1" applyFont="1" applyBorder="1" applyAlignment="1">
      <alignment horizontal="left"/>
    </xf>
    <xf numFmtId="0" fontId="6" fillId="0" borderId="1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2" fillId="8" borderId="1" xfId="2" applyFont="1" applyFill="1" applyBorder="1" applyAlignment="1">
      <alignment horizontal="center"/>
    </xf>
    <xf numFmtId="0" fontId="6" fillId="0" borderId="1" xfId="0" applyFont="1" applyBorder="1"/>
    <xf numFmtId="0" fontId="6" fillId="9" borderId="1" xfId="0" applyFont="1" applyFill="1" applyBorder="1" applyAlignment="1">
      <alignment horizontal="center"/>
    </xf>
    <xf numFmtId="0" fontId="0" fillId="0" borderId="1" xfId="0" applyBorder="1"/>
    <xf numFmtId="0" fontId="17" fillId="0" borderId="1" xfId="0" applyFont="1" applyBorder="1" applyAlignment="1">
      <alignment horizontal="center"/>
    </xf>
    <xf numFmtId="3" fontId="6" fillId="9" borderId="10" xfId="3" applyNumberFormat="1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0" fillId="0" borderId="10" xfId="0" applyBorder="1"/>
    <xf numFmtId="0" fontId="0" fillId="0" borderId="0" xfId="0" applyBorder="1"/>
    <xf numFmtId="167" fontId="0" fillId="0" borderId="10" xfId="5" applyNumberFormat="1" applyFont="1" applyBorder="1"/>
    <xf numFmtId="10" fontId="0" fillId="0" borderId="12" xfId="5" applyNumberFormat="1" applyFont="1" applyBorder="1"/>
    <xf numFmtId="0" fontId="17" fillId="0" borderId="11" xfId="0" applyFont="1" applyBorder="1" applyAlignment="1">
      <alignment horizontal="center"/>
    </xf>
    <xf numFmtId="0" fontId="18" fillId="3" borderId="9" xfId="2" applyFont="1" applyFill="1" applyBorder="1" applyAlignment="1">
      <alignment horizontal="center"/>
    </xf>
    <xf numFmtId="0" fontId="17" fillId="0" borderId="10" xfId="0" applyFont="1" applyBorder="1"/>
    <xf numFmtId="0" fontId="17" fillId="0" borderId="0" xfId="0" applyFont="1" applyBorder="1"/>
    <xf numFmtId="168" fontId="10" fillId="0" borderId="0" xfId="1" applyNumberFormat="1" applyFont="1" applyBorder="1"/>
    <xf numFmtId="164" fontId="17" fillId="0" borderId="4" xfId="0" applyNumberFormat="1" applyFont="1" applyBorder="1"/>
    <xf numFmtId="167" fontId="0" fillId="0" borderId="4" xfId="5" applyNumberFormat="1" applyFont="1" applyBorder="1"/>
    <xf numFmtId="3" fontId="6" fillId="0" borderId="13" xfId="0" applyNumberFormat="1" applyFont="1" applyBorder="1" applyAlignment="1">
      <alignment horizontal="right" wrapText="1"/>
    </xf>
    <xf numFmtId="167" fontId="29" fillId="5" borderId="0" xfId="0" applyNumberFormat="1" applyFont="1" applyFill="1"/>
    <xf numFmtId="0" fontId="1" fillId="0" borderId="1" xfId="0" applyFont="1" applyBorder="1" applyAlignment="1">
      <alignment horizontal="center"/>
    </xf>
    <xf numFmtId="164" fontId="6" fillId="0" borderId="1" xfId="11" applyNumberFormat="1" applyFont="1" applyBorder="1"/>
    <xf numFmtId="0" fontId="1" fillId="0" borderId="1" xfId="0" applyFont="1" applyBorder="1"/>
    <xf numFmtId="167" fontId="6" fillId="0" borderId="1" xfId="5" applyNumberFormat="1" applyFont="1" applyBorder="1"/>
    <xf numFmtId="0" fontId="7" fillId="0" borderId="3" xfId="0" applyFont="1" applyBorder="1" applyAlignment="1">
      <alignment horizontal="center"/>
    </xf>
    <xf numFmtId="164" fontId="6" fillId="0" borderId="1" xfId="1" applyNumberFormat="1" applyFont="1" applyBorder="1"/>
    <xf numFmtId="0" fontId="1" fillId="0" borderId="3" xfId="0" applyFont="1" applyBorder="1"/>
    <xf numFmtId="3" fontId="21" fillId="0" borderId="0" xfId="0" applyNumberFormat="1" applyFont="1"/>
    <xf numFmtId="164" fontId="36" fillId="0" borderId="0" xfId="0" applyNumberFormat="1" applyFont="1"/>
    <xf numFmtId="3" fontId="6" fillId="0" borderId="15" xfId="1" applyNumberFormat="1" applyFont="1" applyBorder="1"/>
    <xf numFmtId="3" fontId="6" fillId="0" borderId="0" xfId="1" applyNumberFormat="1" applyFont="1"/>
    <xf numFmtId="0" fontId="1" fillId="0" borderId="0" xfId="0" applyFont="1" applyFill="1"/>
    <xf numFmtId="3" fontId="6" fillId="0" borderId="0" xfId="1" applyNumberFormat="1" applyFont="1" applyFill="1" applyAlignment="1">
      <alignment horizontal="right"/>
    </xf>
    <xf numFmtId="164" fontId="37" fillId="0" borderId="0" xfId="11" applyNumberFormat="1" applyFont="1"/>
    <xf numFmtId="164" fontId="38" fillId="0" borderId="0" xfId="0" applyNumberFormat="1" applyFont="1"/>
    <xf numFmtId="167" fontId="37" fillId="0" borderId="0" xfId="5" applyNumberFormat="1" applyFont="1"/>
    <xf numFmtId="164" fontId="20" fillId="0" borderId="0" xfId="1" applyNumberFormat="1" applyFont="1" applyBorder="1"/>
    <xf numFmtId="164" fontId="39" fillId="0" borderId="0" xfId="1" applyNumberFormat="1" applyFont="1" applyBorder="1"/>
    <xf numFmtId="164" fontId="37" fillId="0" borderId="0" xfId="1" applyNumberFormat="1" applyFont="1"/>
    <xf numFmtId="10" fontId="20" fillId="0" borderId="0" xfId="5" applyNumberFormat="1" applyFont="1"/>
    <xf numFmtId="167" fontId="1" fillId="0" borderId="0" xfId="0" applyNumberFormat="1" applyFont="1"/>
    <xf numFmtId="167" fontId="1" fillId="0" borderId="0" xfId="5" applyNumberFormat="1" applyFont="1"/>
    <xf numFmtId="167" fontId="20" fillId="0" borderId="0" xfId="5" applyNumberFormat="1" applyFont="1"/>
    <xf numFmtId="164" fontId="20" fillId="0" borderId="0" xfId="11" applyNumberFormat="1" applyFont="1"/>
    <xf numFmtId="0" fontId="40" fillId="0" borderId="0" xfId="0" applyFont="1"/>
    <xf numFmtId="3" fontId="40" fillId="0" borderId="0" xfId="0" applyNumberFormat="1" applyFont="1"/>
    <xf numFmtId="0" fontId="41" fillId="0" borderId="3" xfId="0" applyFont="1" applyBorder="1" applyAlignment="1">
      <alignment horizontal="center"/>
    </xf>
    <xf numFmtId="164" fontId="1" fillId="0" borderId="0" xfId="0" applyNumberFormat="1" applyFont="1" applyBorder="1"/>
    <xf numFmtId="167" fontId="1" fillId="0" borderId="0" xfId="5" applyNumberFormat="1" applyFont="1" applyBorder="1"/>
    <xf numFmtId="10" fontId="1" fillId="0" borderId="0" xfId="5" applyNumberFormat="1" applyFont="1"/>
    <xf numFmtId="164" fontId="1" fillId="0" borderId="4" xfId="0" applyNumberFormat="1" applyFont="1" applyBorder="1"/>
    <xf numFmtId="167" fontId="1" fillId="0" borderId="4" xfId="5" applyNumberFormat="1" applyFont="1" applyBorder="1"/>
    <xf numFmtId="167" fontId="1" fillId="0" borderId="1" xfId="0" applyNumberFormat="1" applyFont="1" applyBorder="1"/>
    <xf numFmtId="0" fontId="1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3" fontId="42" fillId="0" borderId="0" xfId="0" applyNumberFormat="1" applyFont="1" applyFill="1" applyAlignment="1">
      <alignment horizontal="right"/>
    </xf>
    <xf numFmtId="164" fontId="43" fillId="0" borderId="0" xfId="11" applyNumberFormat="1" applyFont="1" applyFill="1" applyAlignment="1">
      <alignment horizontal="right"/>
    </xf>
    <xf numFmtId="0" fontId="43" fillId="0" borderId="0" xfId="0" applyFont="1" applyFill="1" applyAlignment="1">
      <alignment horizontal="right"/>
    </xf>
    <xf numFmtId="164" fontId="43" fillId="0" borderId="0" xfId="0" applyNumberFormat="1" applyFont="1" applyFill="1" applyAlignment="1">
      <alignment horizontal="right"/>
    </xf>
    <xf numFmtId="164" fontId="43" fillId="0" borderId="0" xfId="1" applyNumberFormat="1" applyFont="1" applyFill="1" applyAlignment="1">
      <alignment horizontal="right"/>
    </xf>
    <xf numFmtId="3" fontId="20" fillId="0" borderId="0" xfId="0" applyNumberFormat="1" applyFont="1"/>
    <xf numFmtId="3" fontId="1" fillId="0" borderId="0" xfId="0" applyNumberFormat="1" applyFont="1"/>
    <xf numFmtId="3" fontId="6" fillId="0" borderId="0" xfId="1" applyNumberFormat="1" applyFont="1" applyBorder="1"/>
    <xf numFmtId="0" fontId="1" fillId="0" borderId="0" xfId="0" applyFont="1" applyBorder="1"/>
    <xf numFmtId="14" fontId="7" fillId="5" borderId="0" xfId="3" quotePrefix="1" applyNumberFormat="1" applyFont="1" applyFill="1" applyBorder="1" applyAlignment="1">
      <alignment horizontal="center"/>
    </xf>
    <xf numFmtId="164" fontId="20" fillId="0" borderId="3" xfId="1" applyNumberFormat="1" applyFont="1" applyBorder="1" applyAlignment="1">
      <alignment horizontal="center"/>
    </xf>
    <xf numFmtId="0" fontId="33" fillId="2" borderId="0" xfId="0" applyFont="1" applyFill="1"/>
    <xf numFmtId="3" fontId="6" fillId="0" borderId="17" xfId="11" applyNumberFormat="1" applyFont="1" applyFill="1" applyBorder="1"/>
    <xf numFmtId="3" fontId="35" fillId="0" borderId="4" xfId="0" applyNumberFormat="1" applyFont="1" applyBorder="1"/>
    <xf numFmtId="164" fontId="0" fillId="0" borderId="4" xfId="0" applyNumberFormat="1" applyBorder="1"/>
    <xf numFmtId="3" fontId="11" fillId="0" borderId="0" xfId="7" applyNumberFormat="1" applyFont="1" applyAlignment="1">
      <alignment horizontal="right" indent="1"/>
    </xf>
    <xf numFmtId="164" fontId="6" fillId="0" borderId="16" xfId="7" applyNumberFormat="1" applyFont="1" applyBorder="1" applyProtection="1"/>
    <xf numFmtId="164" fontId="6" fillId="0" borderId="16" xfId="7" applyNumberFormat="1" applyFont="1" applyFill="1" applyBorder="1" applyAlignment="1" applyProtection="1">
      <alignment horizontal="center"/>
    </xf>
    <xf numFmtId="164" fontId="6" fillId="0" borderId="0" xfId="7" applyNumberFormat="1" applyFont="1" applyBorder="1" applyProtection="1"/>
    <xf numFmtId="164" fontId="6" fillId="0" borderId="0" xfId="7" applyNumberFormat="1" applyFont="1" applyFill="1" applyBorder="1" applyAlignment="1" applyProtection="1">
      <alignment horizontal="center"/>
    </xf>
    <xf numFmtId="170" fontId="6" fillId="0" borderId="0" xfId="1" applyNumberFormat="1" applyFont="1" applyBorder="1"/>
    <xf numFmtId="164" fontId="6" fillId="0" borderId="8" xfId="1" applyNumberFormat="1" applyFont="1" applyBorder="1"/>
    <xf numFmtId="0" fontId="21" fillId="0" borderId="14" xfId="2" applyFont="1" applyFill="1" applyBorder="1"/>
    <xf numFmtId="164" fontId="1" fillId="0" borderId="0" xfId="5" applyNumberFormat="1" applyFont="1"/>
    <xf numFmtId="3" fontId="25" fillId="6" borderId="1" xfId="3" applyNumberFormat="1" applyFont="1" applyFill="1" applyBorder="1" applyAlignment="1">
      <alignment horizontal="center"/>
    </xf>
    <xf numFmtId="49" fontId="25" fillId="11" borderId="0" xfId="3" applyNumberFormat="1" applyFont="1" applyFill="1" applyBorder="1" applyAlignment="1">
      <alignment horizontal="center"/>
    </xf>
    <xf numFmtId="49" fontId="25" fillId="11" borderId="0" xfId="3" quotePrefix="1" applyNumberFormat="1" applyFont="1" applyFill="1" applyBorder="1" applyAlignment="1">
      <alignment horizontal="center"/>
    </xf>
    <xf numFmtId="3" fontId="25" fillId="0" borderId="0" xfId="3" applyNumberFormat="1" applyFont="1" applyBorder="1" applyAlignment="1">
      <alignment horizontal="center"/>
    </xf>
    <xf numFmtId="49" fontId="25" fillId="0" borderId="0" xfId="2" applyNumberFormat="1" applyFont="1" applyBorder="1" applyAlignment="1">
      <alignment horizontal="center"/>
    </xf>
    <xf numFmtId="0" fontId="25" fillId="0" borderId="0" xfId="2" applyNumberFormat="1" applyFont="1" applyBorder="1" applyAlignment="1">
      <alignment horizontal="center"/>
    </xf>
    <xf numFmtId="0" fontId="25" fillId="0" borderId="0" xfId="2" applyFont="1" applyBorder="1" applyAlignment="1">
      <alignment horizontal="center"/>
    </xf>
    <xf numFmtId="3" fontId="25" fillId="5" borderId="1" xfId="3" applyNumberFormat="1" applyFont="1" applyFill="1" applyBorder="1" applyAlignment="1">
      <alignment horizontal="center"/>
    </xf>
    <xf numFmtId="3" fontId="25" fillId="0" borderId="1" xfId="3" applyNumberFormat="1" applyFont="1" applyBorder="1" applyAlignment="1">
      <alignment horizontal="center"/>
    </xf>
    <xf numFmtId="0" fontId="25" fillId="0" borderId="1" xfId="2" applyFont="1" applyBorder="1" applyAlignment="1">
      <alignment horizontal="center"/>
    </xf>
    <xf numFmtId="3" fontId="25" fillId="6" borderId="0" xfId="3" applyNumberFormat="1" applyFont="1" applyFill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3" fontId="6" fillId="0" borderId="0" xfId="3" applyNumberFormat="1" applyFont="1" applyBorder="1" applyAlignment="1">
      <alignment horizontal="center"/>
    </xf>
    <xf numFmtId="3" fontId="6" fillId="0" borderId="0" xfId="3" quotePrefix="1" applyNumberFormat="1" applyFont="1" applyBorder="1" applyAlignment="1">
      <alignment horizontal="center"/>
    </xf>
    <xf numFmtId="3" fontId="6" fillId="0" borderId="0" xfId="2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3" fontId="6" fillId="0" borderId="1" xfId="3" applyNumberFormat="1" applyFont="1" applyBorder="1" applyAlignment="1">
      <alignment horizontal="center"/>
    </xf>
    <xf numFmtId="0" fontId="6" fillId="0" borderId="1" xfId="2" applyFont="1" applyBorder="1" applyAlignment="1">
      <alignment horizontal="center" wrapText="1"/>
    </xf>
    <xf numFmtId="0" fontId="6" fillId="9" borderId="10" xfId="0" applyFont="1" applyFill="1" applyBorder="1" applyAlignment="1">
      <alignment horizontal="center"/>
    </xf>
    <xf numFmtId="0" fontId="6" fillId="9" borderId="0" xfId="0" applyFont="1" applyFill="1" applyBorder="1" applyAlignment="1">
      <alignment horizontal="center"/>
    </xf>
    <xf numFmtId="3" fontId="6" fillId="0" borderId="3" xfId="3" applyNumberFormat="1" applyFont="1" applyBorder="1" applyAlignment="1">
      <alignment horizontal="center"/>
    </xf>
    <xf numFmtId="3" fontId="6" fillId="0" borderId="3" xfId="2" applyNumberFormat="1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3" fontId="6" fillId="9" borderId="9" xfId="3" applyNumberFormat="1" applyFont="1" applyFill="1" applyBorder="1" applyAlignment="1">
      <alignment horizontal="center"/>
    </xf>
    <xf numFmtId="3" fontId="6" fillId="9" borderId="3" xfId="3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" fontId="35" fillId="0" borderId="0" xfId="0" applyNumberFormat="1" applyFont="1"/>
    <xf numFmtId="3" fontId="44" fillId="0" borderId="0" xfId="1" applyNumberFormat="1" applyFont="1"/>
    <xf numFmtId="0" fontId="0" fillId="0" borderId="0" xfId="0" applyFont="1"/>
    <xf numFmtId="168" fontId="1" fillId="0" borderId="0" xfId="1" applyNumberFormat="1" applyFont="1"/>
  </cellXfs>
  <cellStyles count="13">
    <cellStyle name="Komma" xfId="1" builtinId="3"/>
    <cellStyle name="Komma 2" xfId="7" xr:uid="{EC602C58-7580-47B2-B498-B1E97BE359C7}"/>
    <cellStyle name="Normal" xfId="0" builtinId="0"/>
    <cellStyle name="Normal 2" xfId="4" xr:uid="{00000000-0005-0000-0000-000002000000}"/>
    <cellStyle name="Normal 2 2" xfId="8" xr:uid="{9E6F5070-3409-446B-83C2-B458A4E05EA4}"/>
    <cellStyle name="Normal 3" xfId="6" xr:uid="{2059A852-F784-4533-BC28-A20721E26FCF}"/>
    <cellStyle name="Normal 9" xfId="12" xr:uid="{62AAA706-6D88-467B-AF04-F80280B3D3CE}"/>
    <cellStyle name="Normal_innutj" xfId="2" xr:uid="{00000000-0005-0000-0000-000003000000}"/>
    <cellStyle name="Normal_TABELL1" xfId="9" xr:uid="{A1C4BA26-A61B-411F-92AF-498F6E660ACA}"/>
    <cellStyle name="Prosent" xfId="5" builtinId="5"/>
    <cellStyle name="Tusenskille_innutj" xfId="3" xr:uid="{00000000-0005-0000-0000-000004000000}"/>
    <cellStyle name="Tusenskille_sammenligningskatt08okt" xfId="11" xr:uid="{C640C5B1-DD01-4EFA-A317-120298FABF41}"/>
    <cellStyle name="Tusenskille_skatt04analyserev" xfId="10" xr:uid="{D8129143-4A6A-4CA6-9202-C5BF1BB25AFB}"/>
  </cellStyles>
  <dxfs count="0"/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2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 Møre og Romsdal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komm!$B$31:$B$56</c:f>
              <c:strCache>
                <c:ptCount val="26"/>
                <c:pt idx="0">
                  <c:v> Kristiansund </c:v>
                </c:pt>
                <c:pt idx="1">
                  <c:v> Molde </c:v>
                </c:pt>
                <c:pt idx="2">
                  <c:v> Ålesund </c:v>
                </c:pt>
                <c:pt idx="3">
                  <c:v> Vanylven </c:v>
                </c:pt>
                <c:pt idx="4">
                  <c:v> Sande </c:v>
                </c:pt>
                <c:pt idx="5">
                  <c:v> Herøy </c:v>
                </c:pt>
                <c:pt idx="6">
                  <c:v> Ulstein </c:v>
                </c:pt>
                <c:pt idx="7">
                  <c:v> Hareid </c:v>
                </c:pt>
                <c:pt idx="8">
                  <c:v> Ørsta </c:v>
                </c:pt>
                <c:pt idx="9">
                  <c:v> Stranda </c:v>
                </c:pt>
                <c:pt idx="10">
                  <c:v> Sykkylven </c:v>
                </c:pt>
                <c:pt idx="11">
                  <c:v> Sula </c:v>
                </c:pt>
                <c:pt idx="12">
                  <c:v> Giske </c:v>
                </c:pt>
                <c:pt idx="13">
                  <c:v> Vestnes </c:v>
                </c:pt>
                <c:pt idx="14">
                  <c:v> Rauma </c:v>
                </c:pt>
                <c:pt idx="15">
                  <c:v> Aukra </c:v>
                </c:pt>
                <c:pt idx="16">
                  <c:v> Averøy </c:v>
                </c:pt>
                <c:pt idx="17">
                  <c:v> Gjemnes </c:v>
                </c:pt>
                <c:pt idx="18">
                  <c:v> Tingvoll </c:v>
                </c:pt>
                <c:pt idx="19">
                  <c:v> Sunndal </c:v>
                </c:pt>
                <c:pt idx="20">
                  <c:v> Surnadal </c:v>
                </c:pt>
                <c:pt idx="21">
                  <c:v> Smøla </c:v>
                </c:pt>
                <c:pt idx="22">
                  <c:v> Aure </c:v>
                </c:pt>
                <c:pt idx="23">
                  <c:v> Volda </c:v>
                </c:pt>
                <c:pt idx="24">
                  <c:v> Fjord </c:v>
                </c:pt>
                <c:pt idx="25">
                  <c:v> Hustadvika </c:v>
                </c:pt>
              </c:strCache>
            </c:strRef>
          </c:cat>
          <c:val>
            <c:numRef>
              <c:f>komm!$E$31:$E$56</c:f>
              <c:numCache>
                <c:formatCode>0%</c:formatCode>
                <c:ptCount val="26"/>
                <c:pt idx="0">
                  <c:v>0.86187702257502596</c:v>
                </c:pt>
                <c:pt idx="1">
                  <c:v>0.93118604039392283</c:v>
                </c:pt>
                <c:pt idx="2">
                  <c:v>0.96787026326732162</c:v>
                </c:pt>
                <c:pt idx="3">
                  <c:v>0.85805878528333324</c:v>
                </c:pt>
                <c:pt idx="4">
                  <c:v>0.95945959578154572</c:v>
                </c:pt>
                <c:pt idx="5">
                  <c:v>1.0233188563065456</c:v>
                </c:pt>
                <c:pt idx="6">
                  <c:v>0.96625066157084194</c:v>
                </c:pt>
                <c:pt idx="7">
                  <c:v>0.79168086132595683</c:v>
                </c:pt>
                <c:pt idx="8">
                  <c:v>0.8030616697903894</c:v>
                </c:pt>
                <c:pt idx="9">
                  <c:v>0.87648367336399635</c:v>
                </c:pt>
                <c:pt idx="10">
                  <c:v>0.80444589772145614</c:v>
                </c:pt>
                <c:pt idx="11">
                  <c:v>0.80795812019549118</c:v>
                </c:pt>
                <c:pt idx="12">
                  <c:v>0.92773690741839476</c:v>
                </c:pt>
                <c:pt idx="13">
                  <c:v>0.89750877206660584</c:v>
                </c:pt>
                <c:pt idx="14">
                  <c:v>0.83170837326216629</c:v>
                </c:pt>
                <c:pt idx="15">
                  <c:v>0.9228300707734598</c:v>
                </c:pt>
                <c:pt idx="16">
                  <c:v>0.90361655355772064</c:v>
                </c:pt>
                <c:pt idx="17">
                  <c:v>0.71251509630834819</c:v>
                </c:pt>
                <c:pt idx="18">
                  <c:v>0.72856086978189061</c:v>
                </c:pt>
                <c:pt idx="19">
                  <c:v>0.95479011122614865</c:v>
                </c:pt>
                <c:pt idx="20">
                  <c:v>0.80383934355598274</c:v>
                </c:pt>
                <c:pt idx="21">
                  <c:v>0.83101551647210881</c:v>
                </c:pt>
                <c:pt idx="22">
                  <c:v>0.8389358176721825</c:v>
                </c:pt>
                <c:pt idx="23">
                  <c:v>0.74651254736731865</c:v>
                </c:pt>
                <c:pt idx="24">
                  <c:v>0.86383206777515353</c:v>
                </c:pt>
                <c:pt idx="25">
                  <c:v>0.79374557199628892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70-41F0-86D9-5D2517E5DB5D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komm!$B$31:$B$56</c:f>
              <c:strCache>
                <c:ptCount val="26"/>
                <c:pt idx="0">
                  <c:v> Kristiansund </c:v>
                </c:pt>
                <c:pt idx="1">
                  <c:v> Molde </c:v>
                </c:pt>
                <c:pt idx="2">
                  <c:v> Ålesund </c:v>
                </c:pt>
                <c:pt idx="3">
                  <c:v> Vanylven </c:v>
                </c:pt>
                <c:pt idx="4">
                  <c:v> Sande </c:v>
                </c:pt>
                <c:pt idx="5">
                  <c:v> Herøy </c:v>
                </c:pt>
                <c:pt idx="6">
                  <c:v> Ulstein </c:v>
                </c:pt>
                <c:pt idx="7">
                  <c:v> Hareid </c:v>
                </c:pt>
                <c:pt idx="8">
                  <c:v> Ørsta </c:v>
                </c:pt>
                <c:pt idx="9">
                  <c:v> Stranda </c:v>
                </c:pt>
                <c:pt idx="10">
                  <c:v> Sykkylven </c:v>
                </c:pt>
                <c:pt idx="11">
                  <c:v> Sula </c:v>
                </c:pt>
                <c:pt idx="12">
                  <c:v> Giske </c:v>
                </c:pt>
                <c:pt idx="13">
                  <c:v> Vestnes </c:v>
                </c:pt>
                <c:pt idx="14">
                  <c:v> Rauma </c:v>
                </c:pt>
                <c:pt idx="15">
                  <c:v> Aukra </c:v>
                </c:pt>
                <c:pt idx="16">
                  <c:v> Averøy </c:v>
                </c:pt>
                <c:pt idx="17">
                  <c:v> Gjemnes </c:v>
                </c:pt>
                <c:pt idx="18">
                  <c:v> Tingvoll </c:v>
                </c:pt>
                <c:pt idx="19">
                  <c:v> Sunndal </c:v>
                </c:pt>
                <c:pt idx="20">
                  <c:v> Surnadal </c:v>
                </c:pt>
                <c:pt idx="21">
                  <c:v> Smøla </c:v>
                </c:pt>
                <c:pt idx="22">
                  <c:v> Aure </c:v>
                </c:pt>
                <c:pt idx="23">
                  <c:v> Volda </c:v>
                </c:pt>
                <c:pt idx="24">
                  <c:v> Fjord </c:v>
                </c:pt>
                <c:pt idx="25">
                  <c:v> Hustadvika </c:v>
                </c:pt>
              </c:strCache>
            </c:strRef>
          </c:cat>
          <c:val>
            <c:numRef>
              <c:f>komm!$O$31:$O$56</c:f>
              <c:numCache>
                <c:formatCode>0.0\ %</c:formatCode>
                <c:ptCount val="26"/>
                <c:pt idx="0">
                  <c:v>0.9445497735046291</c:v>
                </c:pt>
                <c:pt idx="1">
                  <c:v>0.95893033853344689</c:v>
                </c:pt>
                <c:pt idx="2">
                  <c:v>0.97360402768280652</c:v>
                </c:pt>
                <c:pt idx="3">
                  <c:v>0.94435886164004468</c:v>
                </c:pt>
                <c:pt idx="4">
                  <c:v>0.97023976068849627</c:v>
                </c:pt>
                <c:pt idx="5">
                  <c:v>0.99578346489849623</c:v>
                </c:pt>
                <c:pt idx="6">
                  <c:v>0.97295618700421471</c:v>
                </c:pt>
                <c:pt idx="7">
                  <c:v>0.94103996544217572</c:v>
                </c:pt>
                <c:pt idx="8">
                  <c:v>0.94160900586539731</c:v>
                </c:pt>
                <c:pt idx="9">
                  <c:v>0.94528010604407764</c:v>
                </c:pt>
                <c:pt idx="10">
                  <c:v>0.94167821726195067</c:v>
                </c:pt>
                <c:pt idx="11">
                  <c:v>0.94185382838565246</c:v>
                </c:pt>
                <c:pt idx="12">
                  <c:v>0.95755068534323595</c:v>
                </c:pt>
                <c:pt idx="13">
                  <c:v>0.94633136097920834</c:v>
                </c:pt>
                <c:pt idx="14">
                  <c:v>0.94304134103898629</c:v>
                </c:pt>
                <c:pt idx="15">
                  <c:v>0.95558795068526181</c:v>
                </c:pt>
                <c:pt idx="16">
                  <c:v>0.94790254379896632</c:v>
                </c:pt>
                <c:pt idx="17">
                  <c:v>0.9370816771912952</c:v>
                </c:pt>
                <c:pt idx="18">
                  <c:v>0.93788396586497258</c:v>
                </c:pt>
                <c:pt idx="19">
                  <c:v>0.96837196686633731</c:v>
                </c:pt>
                <c:pt idx="20">
                  <c:v>0.94164788955367706</c:v>
                </c:pt>
                <c:pt idx="21">
                  <c:v>0.94300669819948346</c:v>
                </c:pt>
                <c:pt idx="22">
                  <c:v>0.94340271325948699</c:v>
                </c:pt>
                <c:pt idx="23">
                  <c:v>0.93878154974424377</c:v>
                </c:pt>
                <c:pt idx="24">
                  <c:v>0.94464752576463562</c:v>
                </c:pt>
                <c:pt idx="25">
                  <c:v>0.94114320097569226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70-41F0-86D9-5D2517E5D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Troms og Finnmark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komm!$B$324:$B$362</c:f>
              <c:strCache>
                <c:ptCount val="39"/>
                <c:pt idx="0">
                  <c:v> Tromsø </c:v>
                </c:pt>
                <c:pt idx="1">
                  <c:v> Harstad </c:v>
                </c:pt>
                <c:pt idx="2">
                  <c:v> Alta </c:v>
                </c:pt>
                <c:pt idx="3">
                  <c:v> Vardø </c:v>
                </c:pt>
                <c:pt idx="4">
                  <c:v> Vadsø </c:v>
                </c:pt>
                <c:pt idx="5">
                  <c:v> Hammerfest </c:v>
                </c:pt>
                <c:pt idx="6">
                  <c:v> Kvæfjord </c:v>
                </c:pt>
                <c:pt idx="7">
                  <c:v> Tjeldsund </c:v>
                </c:pt>
                <c:pt idx="8">
                  <c:v> Ibestad </c:v>
                </c:pt>
                <c:pt idx="9">
                  <c:v> Gratangen </c:v>
                </c:pt>
                <c:pt idx="10">
                  <c:v> Lavangen </c:v>
                </c:pt>
                <c:pt idx="11">
                  <c:v> Bardu </c:v>
                </c:pt>
                <c:pt idx="12">
                  <c:v> Salangen </c:v>
                </c:pt>
                <c:pt idx="13">
                  <c:v> Målselv </c:v>
                </c:pt>
                <c:pt idx="14">
                  <c:v> Sørreisa </c:v>
                </c:pt>
                <c:pt idx="15">
                  <c:v> Dyrøy </c:v>
                </c:pt>
                <c:pt idx="16">
                  <c:v> Senja </c:v>
                </c:pt>
                <c:pt idx="17">
                  <c:v> Balsfjord </c:v>
                </c:pt>
                <c:pt idx="18">
                  <c:v> Karlsøy </c:v>
                </c:pt>
                <c:pt idx="19">
                  <c:v> Lyngen </c:v>
                </c:pt>
                <c:pt idx="20">
                  <c:v> Storfjord </c:v>
                </c:pt>
                <c:pt idx="21">
                  <c:v> Kåfjord </c:v>
                </c:pt>
                <c:pt idx="22">
                  <c:v> Skjervøy </c:v>
                </c:pt>
                <c:pt idx="23">
                  <c:v> Nordreisa </c:v>
                </c:pt>
                <c:pt idx="24">
                  <c:v> Kvænangen </c:v>
                </c:pt>
                <c:pt idx="25">
                  <c:v> Kautokeino </c:v>
                </c:pt>
                <c:pt idx="26">
                  <c:v> Loppa </c:v>
                </c:pt>
                <c:pt idx="27">
                  <c:v> Hasvik </c:v>
                </c:pt>
                <c:pt idx="28">
                  <c:v> Måsøy </c:v>
                </c:pt>
                <c:pt idx="29">
                  <c:v> Nordkapp </c:v>
                </c:pt>
                <c:pt idx="30">
                  <c:v> Porsanger </c:v>
                </c:pt>
                <c:pt idx="31">
                  <c:v> Karasjok </c:v>
                </c:pt>
                <c:pt idx="32">
                  <c:v> Lebesby </c:v>
                </c:pt>
                <c:pt idx="33">
                  <c:v> Gamvik </c:v>
                </c:pt>
                <c:pt idx="34">
                  <c:v> Berlevåg </c:v>
                </c:pt>
                <c:pt idx="35">
                  <c:v> Tana </c:v>
                </c:pt>
                <c:pt idx="36">
                  <c:v> Nesseby </c:v>
                </c:pt>
                <c:pt idx="37">
                  <c:v> Båtsfjord </c:v>
                </c:pt>
                <c:pt idx="38">
                  <c:v> Sør-Varanger </c:v>
                </c:pt>
              </c:strCache>
            </c:strRef>
          </c:cat>
          <c:val>
            <c:numRef>
              <c:f>komm!$E$324:$E$362</c:f>
              <c:numCache>
                <c:formatCode>0%</c:formatCode>
                <c:ptCount val="39"/>
                <c:pt idx="0">
                  <c:v>0.95398668172542289</c:v>
                </c:pt>
                <c:pt idx="1">
                  <c:v>0.86613498953901857</c:v>
                </c:pt>
                <c:pt idx="2">
                  <c:v>0.83851856547319736</c:v>
                </c:pt>
                <c:pt idx="3">
                  <c:v>0.69838321807792469</c:v>
                </c:pt>
                <c:pt idx="4">
                  <c:v>0.80219569455867623</c:v>
                </c:pt>
                <c:pt idx="5">
                  <c:v>0.93486588670566406</c:v>
                </c:pt>
                <c:pt idx="6">
                  <c:v>0.71769393652577151</c:v>
                </c:pt>
                <c:pt idx="7">
                  <c:v>0.76916692465300962</c:v>
                </c:pt>
                <c:pt idx="8">
                  <c:v>0.96983981567438282</c:v>
                </c:pt>
                <c:pt idx="9">
                  <c:v>0.81127374709657318</c:v>
                </c:pt>
                <c:pt idx="10">
                  <c:v>0.65377478867618066</c:v>
                </c:pt>
                <c:pt idx="11">
                  <c:v>0.96511498884864022</c:v>
                </c:pt>
                <c:pt idx="12">
                  <c:v>0.73478590054499748</c:v>
                </c:pt>
                <c:pt idx="13">
                  <c:v>0.88453139333970332</c:v>
                </c:pt>
                <c:pt idx="14">
                  <c:v>0.82638560868256905</c:v>
                </c:pt>
                <c:pt idx="15">
                  <c:v>0.69338542025652861</c:v>
                </c:pt>
                <c:pt idx="16">
                  <c:v>0.85484495757886358</c:v>
                </c:pt>
                <c:pt idx="17">
                  <c:v>0.70221603640114805</c:v>
                </c:pt>
                <c:pt idx="18">
                  <c:v>0.77889280020215035</c:v>
                </c:pt>
                <c:pt idx="19">
                  <c:v>0.70964643193298538</c:v>
                </c:pt>
                <c:pt idx="20">
                  <c:v>0.8021177359866567</c:v>
                </c:pt>
                <c:pt idx="21">
                  <c:v>0.72200014677386382</c:v>
                </c:pt>
                <c:pt idx="22">
                  <c:v>0.74948307780724366</c:v>
                </c:pt>
                <c:pt idx="23">
                  <c:v>0.7449235519893288</c:v>
                </c:pt>
                <c:pt idx="24">
                  <c:v>0.77412276016454518</c:v>
                </c:pt>
                <c:pt idx="25">
                  <c:v>0.59655046705360593</c:v>
                </c:pt>
                <c:pt idx="26">
                  <c:v>0.71767544360363289</c:v>
                </c:pt>
                <c:pt idx="27">
                  <c:v>0.7598097349516173</c:v>
                </c:pt>
                <c:pt idx="28">
                  <c:v>0.86695757866418677</c:v>
                </c:pt>
                <c:pt idx="29">
                  <c:v>0.83704041497965676</c:v>
                </c:pt>
                <c:pt idx="30">
                  <c:v>0.75889015874110843</c:v>
                </c:pt>
                <c:pt idx="31">
                  <c:v>0.70372930049224036</c:v>
                </c:pt>
                <c:pt idx="32">
                  <c:v>0.89397190862247689</c:v>
                </c:pt>
                <c:pt idx="33">
                  <c:v>0.72065493027201277</c:v>
                </c:pt>
                <c:pt idx="34">
                  <c:v>0.89445945941528004</c:v>
                </c:pt>
                <c:pt idx="35">
                  <c:v>0.76746194271370505</c:v>
                </c:pt>
                <c:pt idx="36">
                  <c:v>0.7093144995983186</c:v>
                </c:pt>
                <c:pt idx="37">
                  <c:v>0.82345301824266526</c:v>
                </c:pt>
                <c:pt idx="38">
                  <c:v>0.81849968681648544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3-47EE-8561-99237CB8C599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komm!$B$324:$B$362</c:f>
              <c:strCache>
                <c:ptCount val="39"/>
                <c:pt idx="0">
                  <c:v> Tromsø </c:v>
                </c:pt>
                <c:pt idx="1">
                  <c:v> Harstad </c:v>
                </c:pt>
                <c:pt idx="2">
                  <c:v> Alta </c:v>
                </c:pt>
                <c:pt idx="3">
                  <c:v> Vardø </c:v>
                </c:pt>
                <c:pt idx="4">
                  <c:v> Vadsø </c:v>
                </c:pt>
                <c:pt idx="5">
                  <c:v> Hammerfest </c:v>
                </c:pt>
                <c:pt idx="6">
                  <c:v> Kvæfjord </c:v>
                </c:pt>
                <c:pt idx="7">
                  <c:v> Tjeldsund </c:v>
                </c:pt>
                <c:pt idx="8">
                  <c:v> Ibestad </c:v>
                </c:pt>
                <c:pt idx="9">
                  <c:v> Gratangen </c:v>
                </c:pt>
                <c:pt idx="10">
                  <c:v> Lavangen </c:v>
                </c:pt>
                <c:pt idx="11">
                  <c:v> Bardu </c:v>
                </c:pt>
                <c:pt idx="12">
                  <c:v> Salangen </c:v>
                </c:pt>
                <c:pt idx="13">
                  <c:v> Målselv </c:v>
                </c:pt>
                <c:pt idx="14">
                  <c:v> Sørreisa </c:v>
                </c:pt>
                <c:pt idx="15">
                  <c:v> Dyrøy </c:v>
                </c:pt>
                <c:pt idx="16">
                  <c:v> Senja </c:v>
                </c:pt>
                <c:pt idx="17">
                  <c:v> Balsfjord </c:v>
                </c:pt>
                <c:pt idx="18">
                  <c:v> Karlsøy </c:v>
                </c:pt>
                <c:pt idx="19">
                  <c:v> Lyngen </c:v>
                </c:pt>
                <c:pt idx="20">
                  <c:v> Storfjord </c:v>
                </c:pt>
                <c:pt idx="21">
                  <c:v> Kåfjord </c:v>
                </c:pt>
                <c:pt idx="22">
                  <c:v> Skjervøy </c:v>
                </c:pt>
                <c:pt idx="23">
                  <c:v> Nordreisa </c:v>
                </c:pt>
                <c:pt idx="24">
                  <c:v> Kvænangen </c:v>
                </c:pt>
                <c:pt idx="25">
                  <c:v> Kautokeino </c:v>
                </c:pt>
                <c:pt idx="26">
                  <c:v> Loppa </c:v>
                </c:pt>
                <c:pt idx="27">
                  <c:v> Hasvik </c:v>
                </c:pt>
                <c:pt idx="28">
                  <c:v> Måsøy </c:v>
                </c:pt>
                <c:pt idx="29">
                  <c:v> Nordkapp </c:v>
                </c:pt>
                <c:pt idx="30">
                  <c:v> Porsanger </c:v>
                </c:pt>
                <c:pt idx="31">
                  <c:v> Karasjok </c:v>
                </c:pt>
                <c:pt idx="32">
                  <c:v> Lebesby </c:v>
                </c:pt>
                <c:pt idx="33">
                  <c:v> Gamvik </c:v>
                </c:pt>
                <c:pt idx="34">
                  <c:v> Berlevåg </c:v>
                </c:pt>
                <c:pt idx="35">
                  <c:v> Tana </c:v>
                </c:pt>
                <c:pt idx="36">
                  <c:v> Nesseby </c:v>
                </c:pt>
                <c:pt idx="37">
                  <c:v> Båtsfjord </c:v>
                </c:pt>
                <c:pt idx="38">
                  <c:v> Sør-Varanger </c:v>
                </c:pt>
              </c:strCache>
            </c:strRef>
          </c:cat>
          <c:val>
            <c:numRef>
              <c:f>komm!$O$324:$O$362</c:f>
              <c:numCache>
                <c:formatCode>0.0\ %</c:formatCode>
                <c:ptCount val="39"/>
                <c:pt idx="0">
                  <c:v>0.96805059506604707</c:v>
                </c:pt>
                <c:pt idx="1">
                  <c:v>0.94476267185282881</c:v>
                </c:pt>
                <c:pt idx="2">
                  <c:v>0.94338185064953772</c:v>
                </c:pt>
                <c:pt idx="3">
                  <c:v>0.93637508327977426</c:v>
                </c:pt>
                <c:pt idx="4">
                  <c:v>0.94156570710381171</c:v>
                </c:pt>
                <c:pt idx="5">
                  <c:v>0.96040227705814363</c:v>
                </c:pt>
                <c:pt idx="6">
                  <c:v>0.93734061920216649</c:v>
                </c:pt>
                <c:pt idx="7">
                  <c:v>0.93991426860852845</c:v>
                </c:pt>
                <c:pt idx="8">
                  <c:v>0.97439184864563111</c:v>
                </c:pt>
                <c:pt idx="9">
                  <c:v>0.94201960973070664</c:v>
                </c:pt>
                <c:pt idx="10">
                  <c:v>0.93414466180968692</c:v>
                </c:pt>
                <c:pt idx="11">
                  <c:v>0.97250191791533414</c:v>
                </c:pt>
                <c:pt idx="12">
                  <c:v>0.93819521740312783</c:v>
                </c:pt>
                <c:pt idx="13">
                  <c:v>0.94568249204286303</c:v>
                </c:pt>
                <c:pt idx="14">
                  <c:v>0.94277520281000637</c:v>
                </c:pt>
                <c:pt idx="15">
                  <c:v>0.93612519338870437</c:v>
                </c:pt>
                <c:pt idx="16">
                  <c:v>0.94419817025482133</c:v>
                </c:pt>
                <c:pt idx="17">
                  <c:v>0.93656672419593534</c:v>
                </c:pt>
                <c:pt idx="18">
                  <c:v>0.94040056238598546</c:v>
                </c:pt>
                <c:pt idx="19">
                  <c:v>0.93693824397252723</c:v>
                </c:pt>
                <c:pt idx="20">
                  <c:v>0.94156180917521082</c:v>
                </c:pt>
                <c:pt idx="21">
                  <c:v>0.93755592971457091</c:v>
                </c:pt>
                <c:pt idx="22">
                  <c:v>0.93893007626623992</c:v>
                </c:pt>
                <c:pt idx="23">
                  <c:v>0.93870209997534437</c:v>
                </c:pt>
                <c:pt idx="24">
                  <c:v>0.94016206038410521</c:v>
                </c:pt>
                <c:pt idx="25">
                  <c:v>0.93128344572855826</c:v>
                </c:pt>
                <c:pt idx="26">
                  <c:v>0.9373396945560597</c:v>
                </c:pt>
                <c:pt idx="27">
                  <c:v>0.93944640912345878</c:v>
                </c:pt>
                <c:pt idx="28">
                  <c:v>0.94480380130908714</c:v>
                </c:pt>
                <c:pt idx="29">
                  <c:v>0.94330794312486077</c:v>
                </c:pt>
                <c:pt idx="30">
                  <c:v>0.93940043031293352</c:v>
                </c:pt>
                <c:pt idx="31">
                  <c:v>0.93664238740048988</c:v>
                </c:pt>
                <c:pt idx="32">
                  <c:v>0.94615451780700188</c:v>
                </c:pt>
                <c:pt idx="33">
                  <c:v>0.93748866888947846</c:v>
                </c:pt>
                <c:pt idx="34">
                  <c:v>0.94617889534664212</c:v>
                </c:pt>
                <c:pt idx="35">
                  <c:v>0.93982901951156306</c:v>
                </c:pt>
                <c:pt idx="36">
                  <c:v>0.93692164735579397</c:v>
                </c:pt>
                <c:pt idx="37">
                  <c:v>0.9426285732880112</c:v>
                </c:pt>
                <c:pt idx="38">
                  <c:v>0.94238090671670216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3-47EE-8561-99237CB8C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1"/>
              <a:t>Skatteinngang</a:t>
            </a:r>
            <a:r>
              <a:rPr lang="nb-NO" sz="1200" b="1" baseline="0"/>
              <a:t> - kommunene. Akkumulert endring fra året før i prosent.</a:t>
            </a:r>
            <a:endParaRPr lang="nb-NO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2019-2020</c:v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NB2022 </c:v>
                </c:pt>
                <c:pt idx="13">
                  <c:v> Anslag Budsjettvedtak </c:v>
                </c:pt>
                <c:pt idx="14">
                  <c:v> Anslag RNB2022 </c:v>
                </c:pt>
                <c:pt idx="15">
                  <c:v> Anslag NB2023 </c:v>
                </c:pt>
              </c:strCache>
            </c:strRef>
          </c:cat>
          <c:val>
            <c:numRef>
              <c:f>tabellalle!$C$24:$C$39</c:f>
              <c:numCache>
                <c:formatCode>0.0\ %</c:formatCode>
                <c:ptCount val="16"/>
                <c:pt idx="0">
                  <c:v>6.6961061728874824E-3</c:v>
                </c:pt>
                <c:pt idx="1">
                  <c:v>1.0327737969847123E-2</c:v>
                </c:pt>
                <c:pt idx="2">
                  <c:v>8.0149806077892169E-2</c:v>
                </c:pt>
                <c:pt idx="3">
                  <c:v>8.4302728586373638E-2</c:v>
                </c:pt>
                <c:pt idx="4">
                  <c:v>0.10262940860256554</c:v>
                </c:pt>
                <c:pt idx="5">
                  <c:v>0.1230328893920848</c:v>
                </c:pt>
                <c:pt idx="6">
                  <c:v>0.10965031611484194</c:v>
                </c:pt>
                <c:pt idx="7">
                  <c:v>0.11675989832566422</c:v>
                </c:pt>
                <c:pt idx="8">
                  <c:v>0.13355824738380964</c:v>
                </c:pt>
                <c:pt idx="9">
                  <c:v>0.13129314002925702</c:v>
                </c:pt>
                <c:pt idx="10">
                  <c:v>0.13751650730764295</c:v>
                </c:pt>
                <c:pt idx="11">
                  <c:v>0.160238236383168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7-462D-B832-01CBDA7CF2CC}"/>
            </c:ext>
          </c:extLst>
        </c:ser>
        <c:ser>
          <c:idx val="1"/>
          <c:order val="1"/>
          <c:tx>
            <c:v>2020-2021</c:v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AE7-462D-B832-01CBDA7CF2CC}"/>
              </c:ext>
            </c:extLst>
          </c:dPt>
          <c:dPt>
            <c:idx val="1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AE7-462D-B832-01CBDA7CF2C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D9A-4D9C-B79A-6F5C733A3C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NB2022 </c:v>
                </c:pt>
                <c:pt idx="13">
                  <c:v> Anslag Budsjettvedtak </c:v>
                </c:pt>
                <c:pt idx="14">
                  <c:v> Anslag RNB2022 </c:v>
                </c:pt>
                <c:pt idx="15">
                  <c:v> Anslag NB2023 </c:v>
                </c:pt>
              </c:strCache>
            </c:strRef>
          </c:cat>
          <c:val>
            <c:numRef>
              <c:f>tabellalle!$D$24:$D$39</c:f>
              <c:numCache>
                <c:formatCode>0.0\ %</c:formatCode>
                <c:ptCount val="16"/>
                <c:pt idx="0">
                  <c:v>0.19071798478692495</c:v>
                </c:pt>
                <c:pt idx="1">
                  <c:v>0.18706135092763768</c:v>
                </c:pt>
                <c:pt idx="2">
                  <c:v>8.88802359492845E-2</c:v>
                </c:pt>
                <c:pt idx="3">
                  <c:v>9.3784666680478412E-2</c:v>
                </c:pt>
                <c:pt idx="4">
                  <c:v>0.12414225621717354</c:v>
                </c:pt>
                <c:pt idx="5">
                  <c:v>0.13394565487367316</c:v>
                </c:pt>
                <c:pt idx="6">
                  <c:v>0.10559415528621811</c:v>
                </c:pt>
                <c:pt idx="12">
                  <c:v>-3.9067283493272834E-2</c:v>
                </c:pt>
                <c:pt idx="13">
                  <c:v>-2.141071893755523E-2</c:v>
                </c:pt>
                <c:pt idx="14">
                  <c:v>6.7589613877893376E-2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E7-462D-B832-01CBDA7CF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  <c:max val="0.2"/>
          <c:min val="-7.0000000000000007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1"/>
              <a:t>Skatteinngang</a:t>
            </a:r>
            <a:r>
              <a:rPr lang="nb-NO" sz="1200" b="1" baseline="0"/>
              <a:t> - fylkeskommunene. Akkumulert endring fra året før i prosent.</a:t>
            </a:r>
            <a:endParaRPr lang="nb-NO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2019-2020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NB2022 </c:v>
                </c:pt>
                <c:pt idx="13">
                  <c:v> Anslag Budsjettvedtak </c:v>
                </c:pt>
                <c:pt idx="14">
                  <c:v> Anslag RNB2022 </c:v>
                </c:pt>
                <c:pt idx="15">
                  <c:v> Anslag NB2023 </c:v>
                </c:pt>
              </c:strCache>
            </c:strRef>
          </c:cat>
          <c:val>
            <c:numRef>
              <c:f>tabellalle!$G$24:$G$39</c:f>
              <c:numCache>
                <c:formatCode>0.0\ %</c:formatCode>
                <c:ptCount val="16"/>
                <c:pt idx="0">
                  <c:v>-1.7725790945053971E-2</c:v>
                </c:pt>
                <c:pt idx="1">
                  <c:v>-1.3458364191117674E-2</c:v>
                </c:pt>
                <c:pt idx="2">
                  <c:v>6.759514606973048E-2</c:v>
                </c:pt>
                <c:pt idx="3">
                  <c:v>7.1834367502448093E-2</c:v>
                </c:pt>
                <c:pt idx="4">
                  <c:v>0.11231838616456015</c:v>
                </c:pt>
                <c:pt idx="5">
                  <c:v>0.13244872861006549</c:v>
                </c:pt>
                <c:pt idx="6">
                  <c:v>0.12233028852967505</c:v>
                </c:pt>
                <c:pt idx="7">
                  <c:v>0.12877488957197988</c:v>
                </c:pt>
                <c:pt idx="8">
                  <c:v>0.1478999722092284</c:v>
                </c:pt>
                <c:pt idx="9">
                  <c:v>0.14513109538463204</c:v>
                </c:pt>
                <c:pt idx="10">
                  <c:v>0.15594887385642472</c:v>
                </c:pt>
                <c:pt idx="11">
                  <c:v>0.17858896357787174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E-4104-BB67-50E50D1AB65B}"/>
            </c:ext>
          </c:extLst>
        </c:ser>
        <c:ser>
          <c:idx val="1"/>
          <c:order val="1"/>
          <c:tx>
            <c:v>2020-2021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25E-4104-BB67-50E50D1AB65B}"/>
              </c:ext>
            </c:extLst>
          </c:dPt>
          <c:dPt>
            <c:idx val="1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25E-4104-BB67-50E50D1AB65B}"/>
              </c:ext>
            </c:extLst>
          </c:dPt>
          <c:dPt>
            <c:idx val="1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0B7-4620-A356-06A2871C1D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NB2022 </c:v>
                </c:pt>
                <c:pt idx="13">
                  <c:v> Anslag Budsjettvedtak </c:v>
                </c:pt>
                <c:pt idx="14">
                  <c:v> Anslag RNB2022 </c:v>
                </c:pt>
                <c:pt idx="15">
                  <c:v> Anslag NB2023 </c:v>
                </c:pt>
              </c:strCache>
            </c:strRef>
          </c:cat>
          <c:val>
            <c:numRef>
              <c:f>tabellalle!$H$24:$H$39</c:f>
              <c:numCache>
                <c:formatCode>0.0\ %</c:formatCode>
                <c:ptCount val="16"/>
                <c:pt idx="0">
                  <c:v>0.21789441089515518</c:v>
                </c:pt>
                <c:pt idx="1">
                  <c:v>0.21441677471374504</c:v>
                </c:pt>
                <c:pt idx="2">
                  <c:v>7.772182725496124E-2</c:v>
                </c:pt>
                <c:pt idx="3">
                  <c:v>8.3334625997186745E-2</c:v>
                </c:pt>
                <c:pt idx="4">
                  <c:v>0.10399978749305865</c:v>
                </c:pt>
                <c:pt idx="5">
                  <c:v>0.11344475619176839</c:v>
                </c:pt>
                <c:pt idx="6">
                  <c:v>8.2000718368055961E-2</c:v>
                </c:pt>
                <c:pt idx="12">
                  <c:v>-4.5747695987477834E-2</c:v>
                </c:pt>
                <c:pt idx="13">
                  <c:v>-4.226047241224451E-2</c:v>
                </c:pt>
                <c:pt idx="14">
                  <c:v>4.5722084448955633E-2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5E-4104-BB67-50E50D1AB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  <c:max val="0.25"/>
          <c:min val="-7.0000000000000007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Rogaland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komm!$B$8:$B$30</c:f>
              <c:strCache>
                <c:ptCount val="23"/>
                <c:pt idx="0">
                  <c:v> Eigersund </c:v>
                </c:pt>
                <c:pt idx="1">
                  <c:v> Stavanger </c:v>
                </c:pt>
                <c:pt idx="2">
                  <c:v> Haugesund </c:v>
                </c:pt>
                <c:pt idx="3">
                  <c:v> Sandnes </c:v>
                </c:pt>
                <c:pt idx="4">
                  <c:v> Sokndal </c:v>
                </c:pt>
                <c:pt idx="5">
                  <c:v> Lund </c:v>
                </c:pt>
                <c:pt idx="6">
                  <c:v> Bjerkreim </c:v>
                </c:pt>
                <c:pt idx="7">
                  <c:v> Hå </c:v>
                </c:pt>
                <c:pt idx="8">
                  <c:v> Klepp </c:v>
                </c:pt>
                <c:pt idx="9">
                  <c:v> Time </c:v>
                </c:pt>
                <c:pt idx="10">
                  <c:v> Gjesdal </c:v>
                </c:pt>
                <c:pt idx="11">
                  <c:v> Sola </c:v>
                </c:pt>
                <c:pt idx="12">
                  <c:v> Randaberg </c:v>
                </c:pt>
                <c:pt idx="13">
                  <c:v> Strand </c:v>
                </c:pt>
                <c:pt idx="14">
                  <c:v> Hjelmeland </c:v>
                </c:pt>
                <c:pt idx="15">
                  <c:v> Suldal </c:v>
                </c:pt>
                <c:pt idx="16">
                  <c:v> Sauda </c:v>
                </c:pt>
                <c:pt idx="17">
                  <c:v> Kvitsøy </c:v>
                </c:pt>
                <c:pt idx="18">
                  <c:v> Bokn </c:v>
                </c:pt>
                <c:pt idx="19">
                  <c:v> Tysvær </c:v>
                </c:pt>
                <c:pt idx="20">
                  <c:v> Karmøy </c:v>
                </c:pt>
                <c:pt idx="21">
                  <c:v> Utsira </c:v>
                </c:pt>
                <c:pt idx="22">
                  <c:v> Vindafjord </c:v>
                </c:pt>
              </c:strCache>
            </c:strRef>
          </c:cat>
          <c:val>
            <c:numRef>
              <c:f>komm!$E$8:$E$30</c:f>
              <c:numCache>
                <c:formatCode>0%</c:formatCode>
                <c:ptCount val="23"/>
                <c:pt idx="0">
                  <c:v>0.99309377589115044</c:v>
                </c:pt>
                <c:pt idx="1">
                  <c:v>1.230737332473528</c:v>
                </c:pt>
                <c:pt idx="2">
                  <c:v>0.96202515089389606</c:v>
                </c:pt>
                <c:pt idx="3">
                  <c:v>0.99433586427191112</c:v>
                </c:pt>
                <c:pt idx="4">
                  <c:v>0.78504673273355918</c:v>
                </c:pt>
                <c:pt idx="5">
                  <c:v>0.80763381502397191</c:v>
                </c:pt>
                <c:pt idx="6">
                  <c:v>0.92429784169580997</c:v>
                </c:pt>
                <c:pt idx="7">
                  <c:v>0.80180281358240479</c:v>
                </c:pt>
                <c:pt idx="8">
                  <c:v>0.91147804799521048</c:v>
                </c:pt>
                <c:pt idx="9">
                  <c:v>1.0006667514945011</c:v>
                </c:pt>
                <c:pt idx="10">
                  <c:v>0.83780350711148888</c:v>
                </c:pt>
                <c:pt idx="11">
                  <c:v>1.2426795017686942</c:v>
                </c:pt>
                <c:pt idx="12">
                  <c:v>1.0670458817794861</c:v>
                </c:pt>
                <c:pt idx="13">
                  <c:v>0.85828437203425545</c:v>
                </c:pt>
                <c:pt idx="14">
                  <c:v>1.2366496379423879</c:v>
                </c:pt>
                <c:pt idx="15">
                  <c:v>1.3635304281872329</c:v>
                </c:pt>
                <c:pt idx="16">
                  <c:v>1.0101565153976801</c:v>
                </c:pt>
                <c:pt idx="17">
                  <c:v>0.88490940859430089</c:v>
                </c:pt>
                <c:pt idx="18">
                  <c:v>0.94664473522600279</c:v>
                </c:pt>
                <c:pt idx="19">
                  <c:v>0.8911733660526362</c:v>
                </c:pt>
                <c:pt idx="20">
                  <c:v>0.85092296264799505</c:v>
                </c:pt>
                <c:pt idx="21">
                  <c:v>0.91030183888174998</c:v>
                </c:pt>
                <c:pt idx="22">
                  <c:v>1.1787786779852889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7B-412B-9F12-F0B510206461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komm!$B$8:$B$30</c:f>
              <c:strCache>
                <c:ptCount val="23"/>
                <c:pt idx="0">
                  <c:v> Eigersund </c:v>
                </c:pt>
                <c:pt idx="1">
                  <c:v> Stavanger </c:v>
                </c:pt>
                <c:pt idx="2">
                  <c:v> Haugesund </c:v>
                </c:pt>
                <c:pt idx="3">
                  <c:v> Sandnes </c:v>
                </c:pt>
                <c:pt idx="4">
                  <c:v> Sokndal </c:v>
                </c:pt>
                <c:pt idx="5">
                  <c:v> Lund </c:v>
                </c:pt>
                <c:pt idx="6">
                  <c:v> Bjerkreim </c:v>
                </c:pt>
                <c:pt idx="7">
                  <c:v> Hå </c:v>
                </c:pt>
                <c:pt idx="8">
                  <c:v> Klepp </c:v>
                </c:pt>
                <c:pt idx="9">
                  <c:v> Time </c:v>
                </c:pt>
                <c:pt idx="10">
                  <c:v> Gjesdal </c:v>
                </c:pt>
                <c:pt idx="11">
                  <c:v> Sola </c:v>
                </c:pt>
                <c:pt idx="12">
                  <c:v> Randaberg </c:v>
                </c:pt>
                <c:pt idx="13">
                  <c:v> Strand </c:v>
                </c:pt>
                <c:pt idx="14">
                  <c:v> Hjelmeland </c:v>
                </c:pt>
                <c:pt idx="15">
                  <c:v> Suldal </c:v>
                </c:pt>
                <c:pt idx="16">
                  <c:v> Sauda </c:v>
                </c:pt>
                <c:pt idx="17">
                  <c:v> Kvitsøy </c:v>
                </c:pt>
                <c:pt idx="18">
                  <c:v> Bokn </c:v>
                </c:pt>
                <c:pt idx="19">
                  <c:v> Tysvær </c:v>
                </c:pt>
                <c:pt idx="20">
                  <c:v> Karmøy </c:v>
                </c:pt>
                <c:pt idx="21">
                  <c:v> Utsira </c:v>
                </c:pt>
                <c:pt idx="22">
                  <c:v> Vindafjord </c:v>
                </c:pt>
              </c:strCache>
            </c:strRef>
          </c:cat>
          <c:val>
            <c:numRef>
              <c:f>komm!$O$8:$O$30</c:f>
              <c:numCache>
                <c:formatCode>0.0\ %</c:formatCode>
                <c:ptCount val="23"/>
                <c:pt idx="0">
                  <c:v>0.983693432732338</c:v>
                </c:pt>
                <c:pt idx="1">
                  <c:v>1.0787508553652889</c:v>
                </c:pt>
                <c:pt idx="2">
                  <c:v>0.97126598273343645</c:v>
                </c:pt>
                <c:pt idx="3">
                  <c:v>0.98419026808464238</c:v>
                </c:pt>
                <c:pt idx="4">
                  <c:v>0.94070825901255606</c:v>
                </c:pt>
                <c:pt idx="5">
                  <c:v>0.94183761312707637</c:v>
                </c:pt>
                <c:pt idx="6">
                  <c:v>0.95617505905420197</c:v>
                </c:pt>
                <c:pt idx="7">
                  <c:v>0.94154606305499833</c:v>
                </c:pt>
                <c:pt idx="8">
                  <c:v>0.9510471415739622</c:v>
                </c:pt>
                <c:pt idx="9">
                  <c:v>0.98672262297367819</c:v>
                </c:pt>
                <c:pt idx="10">
                  <c:v>0.94334609773145239</c:v>
                </c:pt>
                <c:pt idx="11">
                  <c:v>1.0835277230833555</c:v>
                </c:pt>
                <c:pt idx="12">
                  <c:v>1.0132742750876722</c:v>
                </c:pt>
                <c:pt idx="13">
                  <c:v>0.94437014097759087</c:v>
                </c:pt>
                <c:pt idx="14">
                  <c:v>1.0811157775528331</c:v>
                </c:pt>
                <c:pt idx="15">
                  <c:v>1.1318680936507712</c:v>
                </c:pt>
                <c:pt idx="16">
                  <c:v>0.99051852853494993</c:v>
                </c:pt>
                <c:pt idx="17">
                  <c:v>0.94570139280559307</c:v>
                </c:pt>
                <c:pt idx="18">
                  <c:v>0.96511381646627903</c:v>
                </c:pt>
                <c:pt idx="19">
                  <c:v>0.94601459067850968</c:v>
                </c:pt>
                <c:pt idx="20">
                  <c:v>0.94400207050827778</c:v>
                </c:pt>
                <c:pt idx="21">
                  <c:v>0.95057665792857804</c:v>
                </c:pt>
                <c:pt idx="22">
                  <c:v>1.0579673935699936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7B-412B-9F12-F0B510206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.200000000000000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</a:t>
            </a:r>
          </a:p>
          <a:p>
            <a:pPr>
              <a:defRPr/>
            </a:pPr>
            <a:r>
              <a:rPr lang="nb-NO"/>
              <a:t>Prosent av landsgjennomsnittet. Nordland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komm!$B$57:$B$97</c:f>
              <c:strCache>
                <c:ptCount val="41"/>
                <c:pt idx="0">
                  <c:v> Bodø </c:v>
                </c:pt>
                <c:pt idx="1">
                  <c:v> Narvik </c:v>
                </c:pt>
                <c:pt idx="2">
                  <c:v> Bindal </c:v>
                </c:pt>
                <c:pt idx="3">
                  <c:v> Sømna </c:v>
                </c:pt>
                <c:pt idx="4">
                  <c:v> Brønnøy </c:v>
                </c:pt>
                <c:pt idx="5">
                  <c:v> Vega </c:v>
                </c:pt>
                <c:pt idx="6">
                  <c:v> Vevelstad </c:v>
                </c:pt>
                <c:pt idx="7">
                  <c:v> Herøy </c:v>
                </c:pt>
                <c:pt idx="8">
                  <c:v> Alstahaug </c:v>
                </c:pt>
                <c:pt idx="9">
                  <c:v> Leirfjord </c:v>
                </c:pt>
                <c:pt idx="10">
                  <c:v> Vefsn </c:v>
                </c:pt>
                <c:pt idx="11">
                  <c:v> Grane </c:v>
                </c:pt>
                <c:pt idx="12">
                  <c:v> Hattfjelldal </c:v>
                </c:pt>
                <c:pt idx="13">
                  <c:v> Dønna </c:v>
                </c:pt>
                <c:pt idx="14">
                  <c:v> Nesna </c:v>
                </c:pt>
                <c:pt idx="15">
                  <c:v> Hemnes </c:v>
                </c:pt>
                <c:pt idx="16">
                  <c:v> Rana </c:v>
                </c:pt>
                <c:pt idx="17">
                  <c:v> Lurøy </c:v>
                </c:pt>
                <c:pt idx="18">
                  <c:v> Træna </c:v>
                </c:pt>
                <c:pt idx="19">
                  <c:v> Rødøy </c:v>
                </c:pt>
                <c:pt idx="20">
                  <c:v> Meløy </c:v>
                </c:pt>
                <c:pt idx="21">
                  <c:v> Gildeskål </c:v>
                </c:pt>
                <c:pt idx="22">
                  <c:v> Beiarn </c:v>
                </c:pt>
                <c:pt idx="23">
                  <c:v> Saltdal </c:v>
                </c:pt>
                <c:pt idx="24">
                  <c:v> Fauske </c:v>
                </c:pt>
                <c:pt idx="25">
                  <c:v> Sørfold </c:v>
                </c:pt>
                <c:pt idx="26">
                  <c:v> Steigen </c:v>
                </c:pt>
                <c:pt idx="27">
                  <c:v> Lødingen </c:v>
                </c:pt>
                <c:pt idx="28">
                  <c:v> Evenes </c:v>
                </c:pt>
                <c:pt idx="29">
                  <c:v> Røst </c:v>
                </c:pt>
                <c:pt idx="30">
                  <c:v> Værøy </c:v>
                </c:pt>
                <c:pt idx="31">
                  <c:v> Flakstad </c:v>
                </c:pt>
                <c:pt idx="32">
                  <c:v> Vestvågøy </c:v>
                </c:pt>
                <c:pt idx="33">
                  <c:v> Vågan </c:v>
                </c:pt>
                <c:pt idx="34">
                  <c:v> Hadsel </c:v>
                </c:pt>
                <c:pt idx="35">
                  <c:v> Bø </c:v>
                </c:pt>
                <c:pt idx="36">
                  <c:v> Øksnes </c:v>
                </c:pt>
                <c:pt idx="37">
                  <c:v> Sortland </c:v>
                </c:pt>
                <c:pt idx="38">
                  <c:v> Andøy </c:v>
                </c:pt>
                <c:pt idx="39">
                  <c:v> Moskenes </c:v>
                </c:pt>
                <c:pt idx="40">
                  <c:v> Hamarøy </c:v>
                </c:pt>
              </c:strCache>
            </c:strRef>
          </c:cat>
          <c:val>
            <c:numRef>
              <c:f>komm!$E$57:$E$97</c:f>
              <c:numCache>
                <c:formatCode>0%</c:formatCode>
                <c:ptCount val="41"/>
                <c:pt idx="0">
                  <c:v>0.96186643705724395</c:v>
                </c:pt>
                <c:pt idx="1">
                  <c:v>0.86135074869896888</c:v>
                </c:pt>
                <c:pt idx="2">
                  <c:v>0.97646963672628151</c:v>
                </c:pt>
                <c:pt idx="3">
                  <c:v>0.78695179590235653</c:v>
                </c:pt>
                <c:pt idx="4">
                  <c:v>0.96777269005527611</c:v>
                </c:pt>
                <c:pt idx="5">
                  <c:v>0.88058071488333678</c:v>
                </c:pt>
                <c:pt idx="6">
                  <c:v>0.81437278404312474</c:v>
                </c:pt>
                <c:pt idx="7">
                  <c:v>0.90398663174305627</c:v>
                </c:pt>
                <c:pt idx="8">
                  <c:v>0.79547256526519872</c:v>
                </c:pt>
                <c:pt idx="9">
                  <c:v>0.64970756913761829</c:v>
                </c:pt>
                <c:pt idx="10">
                  <c:v>0.80167513505827692</c:v>
                </c:pt>
                <c:pt idx="11">
                  <c:v>0.74176678331348334</c:v>
                </c:pt>
                <c:pt idx="12">
                  <c:v>0.70240988096811652</c:v>
                </c:pt>
                <c:pt idx="13">
                  <c:v>0.9622170555298365</c:v>
                </c:pt>
                <c:pt idx="14">
                  <c:v>0.69428088215291206</c:v>
                </c:pt>
                <c:pt idx="15">
                  <c:v>0.9968399988117892</c:v>
                </c:pt>
                <c:pt idx="16">
                  <c:v>0.84015127940782797</c:v>
                </c:pt>
                <c:pt idx="17">
                  <c:v>1.2320034823538573</c:v>
                </c:pt>
                <c:pt idx="18">
                  <c:v>0.91494935847879322</c:v>
                </c:pt>
                <c:pt idx="19">
                  <c:v>0.76108577350070283</c:v>
                </c:pt>
                <c:pt idx="20">
                  <c:v>0.88593775061058133</c:v>
                </c:pt>
                <c:pt idx="21">
                  <c:v>0.87022804484143002</c:v>
                </c:pt>
                <c:pt idx="22">
                  <c:v>0.8359659708345466</c:v>
                </c:pt>
                <c:pt idx="23">
                  <c:v>0.75051509186105048</c:v>
                </c:pt>
                <c:pt idx="24">
                  <c:v>0.84214551545913496</c:v>
                </c:pt>
                <c:pt idx="25">
                  <c:v>1.043967939915823</c:v>
                </c:pt>
                <c:pt idx="26">
                  <c:v>0.83822059003874783</c:v>
                </c:pt>
                <c:pt idx="27">
                  <c:v>0.85618490995955299</c:v>
                </c:pt>
                <c:pt idx="28">
                  <c:v>0.72088972328828327</c:v>
                </c:pt>
                <c:pt idx="29">
                  <c:v>1.0187482833155428</c:v>
                </c:pt>
                <c:pt idx="30">
                  <c:v>0.96711749742998687</c:v>
                </c:pt>
                <c:pt idx="31">
                  <c:v>0.89529024897927167</c:v>
                </c:pt>
                <c:pt idx="32">
                  <c:v>0.81706927381637195</c:v>
                </c:pt>
                <c:pt idx="33">
                  <c:v>0.94366831395881123</c:v>
                </c:pt>
                <c:pt idx="34">
                  <c:v>1.0687641550822875</c:v>
                </c:pt>
                <c:pt idx="35">
                  <c:v>1.3989350689019233</c:v>
                </c:pt>
                <c:pt idx="36">
                  <c:v>0.89283890649220088</c:v>
                </c:pt>
                <c:pt idx="37">
                  <c:v>0.89787214682551464</c:v>
                </c:pt>
                <c:pt idx="38">
                  <c:v>0.86346073691348879</c:v>
                </c:pt>
                <c:pt idx="39">
                  <c:v>1.0484286402862319</c:v>
                </c:pt>
                <c:pt idx="40">
                  <c:v>0.80348066293886322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07-4AF0-9634-98E33D2DA2C5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komm!$B$57:$B$97</c:f>
              <c:strCache>
                <c:ptCount val="41"/>
                <c:pt idx="0">
                  <c:v> Bodø </c:v>
                </c:pt>
                <c:pt idx="1">
                  <c:v> Narvik </c:v>
                </c:pt>
                <c:pt idx="2">
                  <c:v> Bindal </c:v>
                </c:pt>
                <c:pt idx="3">
                  <c:v> Sømna </c:v>
                </c:pt>
                <c:pt idx="4">
                  <c:v> Brønnøy </c:v>
                </c:pt>
                <c:pt idx="5">
                  <c:v> Vega </c:v>
                </c:pt>
                <c:pt idx="6">
                  <c:v> Vevelstad </c:v>
                </c:pt>
                <c:pt idx="7">
                  <c:v> Herøy </c:v>
                </c:pt>
                <c:pt idx="8">
                  <c:v> Alstahaug </c:v>
                </c:pt>
                <c:pt idx="9">
                  <c:v> Leirfjord </c:v>
                </c:pt>
                <c:pt idx="10">
                  <c:v> Vefsn </c:v>
                </c:pt>
                <c:pt idx="11">
                  <c:v> Grane </c:v>
                </c:pt>
                <c:pt idx="12">
                  <c:v> Hattfjelldal </c:v>
                </c:pt>
                <c:pt idx="13">
                  <c:v> Dønna </c:v>
                </c:pt>
                <c:pt idx="14">
                  <c:v> Nesna </c:v>
                </c:pt>
                <c:pt idx="15">
                  <c:v> Hemnes </c:v>
                </c:pt>
                <c:pt idx="16">
                  <c:v> Rana </c:v>
                </c:pt>
                <c:pt idx="17">
                  <c:v> Lurøy </c:v>
                </c:pt>
                <c:pt idx="18">
                  <c:v> Træna </c:v>
                </c:pt>
                <c:pt idx="19">
                  <c:v> Rødøy </c:v>
                </c:pt>
                <c:pt idx="20">
                  <c:v> Meløy </c:v>
                </c:pt>
                <c:pt idx="21">
                  <c:v> Gildeskål </c:v>
                </c:pt>
                <c:pt idx="22">
                  <c:v> Beiarn </c:v>
                </c:pt>
                <c:pt idx="23">
                  <c:v> Saltdal </c:v>
                </c:pt>
                <c:pt idx="24">
                  <c:v> Fauske </c:v>
                </c:pt>
                <c:pt idx="25">
                  <c:v> Sørfold </c:v>
                </c:pt>
                <c:pt idx="26">
                  <c:v> Steigen </c:v>
                </c:pt>
                <c:pt idx="27">
                  <c:v> Lødingen </c:v>
                </c:pt>
                <c:pt idx="28">
                  <c:v> Evenes </c:v>
                </c:pt>
                <c:pt idx="29">
                  <c:v> Røst </c:v>
                </c:pt>
                <c:pt idx="30">
                  <c:v> Værøy </c:v>
                </c:pt>
                <c:pt idx="31">
                  <c:v> Flakstad </c:v>
                </c:pt>
                <c:pt idx="32">
                  <c:v> Vestvågøy </c:v>
                </c:pt>
                <c:pt idx="33">
                  <c:v> Vågan </c:v>
                </c:pt>
                <c:pt idx="34">
                  <c:v> Hadsel </c:v>
                </c:pt>
                <c:pt idx="35">
                  <c:v> Bø </c:v>
                </c:pt>
                <c:pt idx="36">
                  <c:v> Øksnes </c:v>
                </c:pt>
                <c:pt idx="37">
                  <c:v> Sortland </c:v>
                </c:pt>
                <c:pt idx="38">
                  <c:v> Andøy </c:v>
                </c:pt>
                <c:pt idx="39">
                  <c:v> Moskenes </c:v>
                </c:pt>
                <c:pt idx="40">
                  <c:v> Hamarøy </c:v>
                </c:pt>
              </c:strCache>
            </c:strRef>
          </c:cat>
          <c:val>
            <c:numRef>
              <c:f>komm!$O$57:$O$97</c:f>
              <c:numCache>
                <c:formatCode>0.0\ %</c:formatCode>
                <c:ptCount val="41"/>
                <c:pt idx="0">
                  <c:v>0.97120249719877572</c:v>
                </c:pt>
                <c:pt idx="1">
                  <c:v>0.9445234598108263</c:v>
                </c:pt>
                <c:pt idx="2">
                  <c:v>0.97704377706639056</c:v>
                </c:pt>
                <c:pt idx="3">
                  <c:v>0.940803512170996</c:v>
                </c:pt>
                <c:pt idx="4">
                  <c:v>0.97356499839798816</c:v>
                </c:pt>
                <c:pt idx="5">
                  <c:v>0.94548495812004474</c:v>
                </c:pt>
                <c:pt idx="6">
                  <c:v>0.94217456157803425</c:v>
                </c:pt>
                <c:pt idx="7">
                  <c:v>0.94805057507310053</c:v>
                </c:pt>
                <c:pt idx="8">
                  <c:v>0.94122955063913782</c:v>
                </c:pt>
                <c:pt idx="9">
                  <c:v>0.93394130083275873</c:v>
                </c:pt>
                <c:pt idx="10">
                  <c:v>0.94153967912879166</c:v>
                </c:pt>
                <c:pt idx="11">
                  <c:v>0.93854426154155202</c:v>
                </c:pt>
                <c:pt idx="12">
                  <c:v>0.9365764164242838</c:v>
                </c:pt>
                <c:pt idx="13">
                  <c:v>0.97134274458781267</c:v>
                </c:pt>
                <c:pt idx="14">
                  <c:v>0.93616996648352346</c:v>
                </c:pt>
                <c:pt idx="15">
                  <c:v>0.98519192190059368</c:v>
                </c:pt>
                <c:pt idx="16">
                  <c:v>0.9434634863462692</c:v>
                </c:pt>
                <c:pt idx="17">
                  <c:v>1.0792573153174205</c:v>
                </c:pt>
                <c:pt idx="18">
                  <c:v>0.95243566576739525</c:v>
                </c:pt>
                <c:pt idx="19">
                  <c:v>0.93951021105091315</c:v>
                </c:pt>
                <c:pt idx="20">
                  <c:v>0.94575280990640709</c:v>
                </c:pt>
                <c:pt idx="21">
                  <c:v>0.94496732461794952</c:v>
                </c:pt>
                <c:pt idx="22">
                  <c:v>0.94325422091760525</c:v>
                </c:pt>
                <c:pt idx="23">
                  <c:v>0.93898167696893042</c:v>
                </c:pt>
                <c:pt idx="24">
                  <c:v>0.9435631981488346</c:v>
                </c:pt>
                <c:pt idx="25">
                  <c:v>1.0040430983422071</c:v>
                </c:pt>
                <c:pt idx="26">
                  <c:v>0.94336695187781539</c:v>
                </c:pt>
                <c:pt idx="27">
                  <c:v>0.9442651678738555</c:v>
                </c:pt>
                <c:pt idx="28">
                  <c:v>0.93750040854029226</c:v>
                </c:pt>
                <c:pt idx="29">
                  <c:v>0.9939552357020951</c:v>
                </c:pt>
                <c:pt idx="30">
                  <c:v>0.97330292134787277</c:v>
                </c:pt>
                <c:pt idx="31">
                  <c:v>0.94622043482484153</c:v>
                </c:pt>
                <c:pt idx="32">
                  <c:v>0.94230938606669667</c:v>
                </c:pt>
                <c:pt idx="33">
                  <c:v>0.96392324795940265</c:v>
                </c:pt>
                <c:pt idx="34">
                  <c:v>1.013961584408793</c:v>
                </c:pt>
                <c:pt idx="35">
                  <c:v>1.1460299499366473</c:v>
                </c:pt>
                <c:pt idx="36">
                  <c:v>0.94609786770048787</c:v>
                </c:pt>
                <c:pt idx="37">
                  <c:v>0.94634952971715391</c:v>
                </c:pt>
                <c:pt idx="38">
                  <c:v>0.94462895922155232</c:v>
                </c:pt>
                <c:pt idx="39">
                  <c:v>1.0058273784903706</c:v>
                </c:pt>
                <c:pt idx="40">
                  <c:v>0.94162995552282092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07-4AF0-9634-98E33D2DA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8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0" i="0" baseline="0">
                <a:effectLst/>
              </a:rPr>
              <a:t>Skatt og skatteutjevning. Prosent av landsgjennomsnittet. Viken </a:t>
            </a:r>
            <a:endParaRPr lang="nb-N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pr. innb.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komm!$B$98:$B$148</c:f>
              <c:strCache>
                <c:ptCount val="51"/>
                <c:pt idx="0">
                  <c:v> Halden </c:v>
                </c:pt>
                <c:pt idx="1">
                  <c:v> Moss </c:v>
                </c:pt>
                <c:pt idx="2">
                  <c:v> Sarpsborg </c:v>
                </c:pt>
                <c:pt idx="3">
                  <c:v> Fredrikstad </c:v>
                </c:pt>
                <c:pt idx="4">
                  <c:v> Drammen </c:v>
                </c:pt>
                <c:pt idx="5">
                  <c:v> Kongsberg </c:v>
                </c:pt>
                <c:pt idx="6">
                  <c:v> Ringerike </c:v>
                </c:pt>
                <c:pt idx="7">
                  <c:v> Hvaler </c:v>
                </c:pt>
                <c:pt idx="8">
                  <c:v> Aremark </c:v>
                </c:pt>
                <c:pt idx="9">
                  <c:v> Marker </c:v>
                </c:pt>
                <c:pt idx="10">
                  <c:v> Indre Østfold </c:v>
                </c:pt>
                <c:pt idx="11">
                  <c:v> Skiptvet </c:v>
                </c:pt>
                <c:pt idx="12">
                  <c:v> Rakkestad </c:v>
                </c:pt>
                <c:pt idx="13">
                  <c:v> Råde </c:v>
                </c:pt>
                <c:pt idx="14">
                  <c:v> Våler </c:v>
                </c:pt>
                <c:pt idx="15">
                  <c:v> Vestby </c:v>
                </c:pt>
                <c:pt idx="16">
                  <c:v> Nordre Follo </c:v>
                </c:pt>
                <c:pt idx="17">
                  <c:v> Ås </c:v>
                </c:pt>
                <c:pt idx="18">
                  <c:v> Frogn </c:v>
                </c:pt>
                <c:pt idx="19">
                  <c:v> Nesodden </c:v>
                </c:pt>
                <c:pt idx="20">
                  <c:v> Bærum </c:v>
                </c:pt>
                <c:pt idx="21">
                  <c:v> Asker </c:v>
                </c:pt>
                <c:pt idx="22">
                  <c:v> Aurskog-Høland </c:v>
                </c:pt>
                <c:pt idx="23">
                  <c:v> Rælingen </c:v>
                </c:pt>
                <c:pt idx="24">
                  <c:v> Enebakk </c:v>
                </c:pt>
                <c:pt idx="25">
                  <c:v> Lørenskog </c:v>
                </c:pt>
                <c:pt idx="26">
                  <c:v> Lillestrøm </c:v>
                </c:pt>
                <c:pt idx="27">
                  <c:v> Nittedal </c:v>
                </c:pt>
                <c:pt idx="28">
                  <c:v> Gjerdrum </c:v>
                </c:pt>
                <c:pt idx="29">
                  <c:v> Ullensaker </c:v>
                </c:pt>
                <c:pt idx="30">
                  <c:v> Nes </c:v>
                </c:pt>
                <c:pt idx="31">
                  <c:v> Eidsvoll </c:v>
                </c:pt>
                <c:pt idx="32">
                  <c:v> Nannestad </c:v>
                </c:pt>
                <c:pt idx="33">
                  <c:v> Hurdal </c:v>
                </c:pt>
                <c:pt idx="34">
                  <c:v> Hole </c:v>
                </c:pt>
                <c:pt idx="35">
                  <c:v> Flå </c:v>
                </c:pt>
                <c:pt idx="36">
                  <c:v> Nesbyen </c:v>
                </c:pt>
                <c:pt idx="37">
                  <c:v> Gol </c:v>
                </c:pt>
                <c:pt idx="38">
                  <c:v> Hemsedal </c:v>
                </c:pt>
                <c:pt idx="39">
                  <c:v> Ål </c:v>
                </c:pt>
                <c:pt idx="40">
                  <c:v> Hol </c:v>
                </c:pt>
                <c:pt idx="41">
                  <c:v> Sigdal </c:v>
                </c:pt>
                <c:pt idx="42">
                  <c:v> Krødsherad </c:v>
                </c:pt>
                <c:pt idx="43">
                  <c:v> Modum </c:v>
                </c:pt>
                <c:pt idx="44">
                  <c:v> Øvre Eiker </c:v>
                </c:pt>
                <c:pt idx="45">
                  <c:v> Lier </c:v>
                </c:pt>
                <c:pt idx="46">
                  <c:v> Flesberg </c:v>
                </c:pt>
                <c:pt idx="47">
                  <c:v> Rollag </c:v>
                </c:pt>
                <c:pt idx="48">
                  <c:v> Nore og Uvdal </c:v>
                </c:pt>
                <c:pt idx="49">
                  <c:v> Jevnaker </c:v>
                </c:pt>
                <c:pt idx="50">
                  <c:v> Lunner </c:v>
                </c:pt>
              </c:strCache>
            </c:strRef>
          </c:cat>
          <c:val>
            <c:numRef>
              <c:f>komm!$E$98:$E$148</c:f>
              <c:numCache>
                <c:formatCode>0%</c:formatCode>
                <c:ptCount val="51"/>
                <c:pt idx="0">
                  <c:v>0.74432367579863634</c:v>
                </c:pt>
                <c:pt idx="1">
                  <c:v>0.91718643108984943</c:v>
                </c:pt>
                <c:pt idx="2">
                  <c:v>0.78162052905979496</c:v>
                </c:pt>
                <c:pt idx="3">
                  <c:v>0.83283435991530319</c:v>
                </c:pt>
                <c:pt idx="4">
                  <c:v>0.90856396938378969</c:v>
                </c:pt>
                <c:pt idx="5">
                  <c:v>0.99425877966610043</c:v>
                </c:pt>
                <c:pt idx="6">
                  <c:v>0.88297871904975933</c:v>
                </c:pt>
                <c:pt idx="7">
                  <c:v>1.0653249914683092</c:v>
                </c:pt>
                <c:pt idx="8">
                  <c:v>0.78531125229193754</c:v>
                </c:pt>
                <c:pt idx="9">
                  <c:v>0.78248640296273198</c:v>
                </c:pt>
                <c:pt idx="10">
                  <c:v>0.82288255831912771</c:v>
                </c:pt>
                <c:pt idx="11">
                  <c:v>0.77620742467529802</c:v>
                </c:pt>
                <c:pt idx="12">
                  <c:v>0.76557028184963394</c:v>
                </c:pt>
                <c:pt idx="13">
                  <c:v>0.84044964338365502</c:v>
                </c:pt>
                <c:pt idx="14">
                  <c:v>0.7992378578523226</c:v>
                </c:pt>
                <c:pt idx="15">
                  <c:v>0.94069151833226383</c:v>
                </c:pt>
                <c:pt idx="16">
                  <c:v>1.1041393051796435</c:v>
                </c:pt>
                <c:pt idx="17">
                  <c:v>0.90562435782066775</c:v>
                </c:pt>
                <c:pt idx="18">
                  <c:v>1.2000590077028752</c:v>
                </c:pt>
                <c:pt idx="19">
                  <c:v>1.0373598073108916</c:v>
                </c:pt>
                <c:pt idx="20">
                  <c:v>1.70760762121436</c:v>
                </c:pt>
                <c:pt idx="21">
                  <c:v>1.341279535136455</c:v>
                </c:pt>
                <c:pt idx="22">
                  <c:v>0.76101812361267762</c:v>
                </c:pt>
                <c:pt idx="23">
                  <c:v>0.96188753995190113</c:v>
                </c:pt>
                <c:pt idx="24">
                  <c:v>0.80657074231371739</c:v>
                </c:pt>
                <c:pt idx="25">
                  <c:v>0.99469582498014408</c:v>
                </c:pt>
                <c:pt idx="26">
                  <c:v>0.96333065526817896</c:v>
                </c:pt>
                <c:pt idx="27">
                  <c:v>1.0210154406723246</c:v>
                </c:pt>
                <c:pt idx="28">
                  <c:v>1.0452913147207201</c:v>
                </c:pt>
                <c:pt idx="29">
                  <c:v>0.88240508392197559</c:v>
                </c:pt>
                <c:pt idx="30">
                  <c:v>0.80778302196631457</c:v>
                </c:pt>
                <c:pt idx="31">
                  <c:v>0.77654278904963836</c:v>
                </c:pt>
                <c:pt idx="32">
                  <c:v>0.80386918227318016</c:v>
                </c:pt>
                <c:pt idx="33">
                  <c:v>0.69965154966469678</c:v>
                </c:pt>
                <c:pt idx="34">
                  <c:v>1.0623482226854382</c:v>
                </c:pt>
                <c:pt idx="35">
                  <c:v>1.0146371034581894</c:v>
                </c:pt>
                <c:pt idx="36">
                  <c:v>1.0003752458856647</c:v>
                </c:pt>
                <c:pt idx="37">
                  <c:v>0.99358632985993056</c:v>
                </c:pt>
                <c:pt idx="38">
                  <c:v>1.1792357748827864</c:v>
                </c:pt>
                <c:pt idx="39">
                  <c:v>0.97891040555355391</c:v>
                </c:pt>
                <c:pt idx="40">
                  <c:v>1.4758405320310033</c:v>
                </c:pt>
                <c:pt idx="41">
                  <c:v>0.9652258338371944</c:v>
                </c:pt>
                <c:pt idx="42">
                  <c:v>1.3480948080012425</c:v>
                </c:pt>
                <c:pt idx="43">
                  <c:v>0.82900969721744511</c:v>
                </c:pt>
                <c:pt idx="44">
                  <c:v>0.93381168613382615</c:v>
                </c:pt>
                <c:pt idx="45">
                  <c:v>1.0806588504436971</c:v>
                </c:pt>
                <c:pt idx="46">
                  <c:v>0.93730136695980992</c:v>
                </c:pt>
                <c:pt idx="47">
                  <c:v>0.92194698367749328</c:v>
                </c:pt>
                <c:pt idx="48">
                  <c:v>1.2379800091037918</c:v>
                </c:pt>
                <c:pt idx="49">
                  <c:v>0.82934689208909629</c:v>
                </c:pt>
                <c:pt idx="50">
                  <c:v>0.83471734721494273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AD-43A5-A41C-82AC81A14BD8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komm!$B$98:$B$148</c:f>
              <c:strCache>
                <c:ptCount val="51"/>
                <c:pt idx="0">
                  <c:v> Halden </c:v>
                </c:pt>
                <c:pt idx="1">
                  <c:v> Moss </c:v>
                </c:pt>
                <c:pt idx="2">
                  <c:v> Sarpsborg </c:v>
                </c:pt>
                <c:pt idx="3">
                  <c:v> Fredrikstad </c:v>
                </c:pt>
                <c:pt idx="4">
                  <c:v> Drammen </c:v>
                </c:pt>
                <c:pt idx="5">
                  <c:v> Kongsberg </c:v>
                </c:pt>
                <c:pt idx="6">
                  <c:v> Ringerike </c:v>
                </c:pt>
                <c:pt idx="7">
                  <c:v> Hvaler </c:v>
                </c:pt>
                <c:pt idx="8">
                  <c:v> Aremark </c:v>
                </c:pt>
                <c:pt idx="9">
                  <c:v> Marker </c:v>
                </c:pt>
                <c:pt idx="10">
                  <c:v> Indre Østfold </c:v>
                </c:pt>
                <c:pt idx="11">
                  <c:v> Skiptvet </c:v>
                </c:pt>
                <c:pt idx="12">
                  <c:v> Rakkestad </c:v>
                </c:pt>
                <c:pt idx="13">
                  <c:v> Råde </c:v>
                </c:pt>
                <c:pt idx="14">
                  <c:v> Våler </c:v>
                </c:pt>
                <c:pt idx="15">
                  <c:v> Vestby </c:v>
                </c:pt>
                <c:pt idx="16">
                  <c:v> Nordre Follo </c:v>
                </c:pt>
                <c:pt idx="17">
                  <c:v> Ås </c:v>
                </c:pt>
                <c:pt idx="18">
                  <c:v> Frogn </c:v>
                </c:pt>
                <c:pt idx="19">
                  <c:v> Nesodden </c:v>
                </c:pt>
                <c:pt idx="20">
                  <c:v> Bærum </c:v>
                </c:pt>
                <c:pt idx="21">
                  <c:v> Asker </c:v>
                </c:pt>
                <c:pt idx="22">
                  <c:v> Aurskog-Høland </c:v>
                </c:pt>
                <c:pt idx="23">
                  <c:v> Rælingen </c:v>
                </c:pt>
                <c:pt idx="24">
                  <c:v> Enebakk </c:v>
                </c:pt>
                <c:pt idx="25">
                  <c:v> Lørenskog </c:v>
                </c:pt>
                <c:pt idx="26">
                  <c:v> Lillestrøm </c:v>
                </c:pt>
                <c:pt idx="27">
                  <c:v> Nittedal </c:v>
                </c:pt>
                <c:pt idx="28">
                  <c:v> Gjerdrum </c:v>
                </c:pt>
                <c:pt idx="29">
                  <c:v> Ullensaker </c:v>
                </c:pt>
                <c:pt idx="30">
                  <c:v> Nes </c:v>
                </c:pt>
                <c:pt idx="31">
                  <c:v> Eidsvoll </c:v>
                </c:pt>
                <c:pt idx="32">
                  <c:v> Nannestad </c:v>
                </c:pt>
                <c:pt idx="33">
                  <c:v> Hurdal </c:v>
                </c:pt>
                <c:pt idx="34">
                  <c:v> Hole </c:v>
                </c:pt>
                <c:pt idx="35">
                  <c:v> Flå </c:v>
                </c:pt>
                <c:pt idx="36">
                  <c:v> Nesbyen </c:v>
                </c:pt>
                <c:pt idx="37">
                  <c:v> Gol </c:v>
                </c:pt>
                <c:pt idx="38">
                  <c:v> Hemsedal </c:v>
                </c:pt>
                <c:pt idx="39">
                  <c:v> Ål </c:v>
                </c:pt>
                <c:pt idx="40">
                  <c:v> Hol </c:v>
                </c:pt>
                <c:pt idx="41">
                  <c:v> Sigdal </c:v>
                </c:pt>
                <c:pt idx="42">
                  <c:v> Krødsherad </c:v>
                </c:pt>
                <c:pt idx="43">
                  <c:v> Modum </c:v>
                </c:pt>
                <c:pt idx="44">
                  <c:v> Øvre Eiker </c:v>
                </c:pt>
                <c:pt idx="45">
                  <c:v> Lier </c:v>
                </c:pt>
                <c:pt idx="46">
                  <c:v> Flesberg </c:v>
                </c:pt>
                <c:pt idx="47">
                  <c:v> Rollag </c:v>
                </c:pt>
                <c:pt idx="48">
                  <c:v> Nore og Uvdal </c:v>
                </c:pt>
                <c:pt idx="49">
                  <c:v> Jevnaker </c:v>
                </c:pt>
                <c:pt idx="50">
                  <c:v> Lunner </c:v>
                </c:pt>
              </c:strCache>
            </c:strRef>
          </c:cat>
          <c:val>
            <c:numRef>
              <c:f>komm!$O$98:$O$148</c:f>
              <c:numCache>
                <c:formatCode>0.0\ %</c:formatCode>
                <c:ptCount val="51"/>
                <c:pt idx="0">
                  <c:v>0.93867210616580976</c:v>
                </c:pt>
                <c:pt idx="1">
                  <c:v>0.95333049481181764</c:v>
                </c:pt>
                <c:pt idx="2">
                  <c:v>0.94053694882886751</c:v>
                </c:pt>
                <c:pt idx="3">
                  <c:v>0.94309764037164301</c:v>
                </c:pt>
                <c:pt idx="4">
                  <c:v>0.94988151012939381</c:v>
                </c:pt>
                <c:pt idx="5">
                  <c:v>0.98415943424231822</c:v>
                </c:pt>
                <c:pt idx="6">
                  <c:v>0.94560485832836594</c:v>
                </c:pt>
                <c:pt idx="7">
                  <c:v>1.0125859189632016</c:v>
                </c:pt>
                <c:pt idx="8">
                  <c:v>0.94072148499047481</c:v>
                </c:pt>
                <c:pt idx="9">
                  <c:v>0.94058024252401462</c:v>
                </c:pt>
                <c:pt idx="10">
                  <c:v>0.94260005029183436</c:v>
                </c:pt>
                <c:pt idx="11">
                  <c:v>0.94026629360964298</c:v>
                </c:pt>
                <c:pt idx="12">
                  <c:v>0.93973443646835952</c:v>
                </c:pt>
                <c:pt idx="13">
                  <c:v>0.9434784045450606</c:v>
                </c:pt>
                <c:pt idx="14">
                  <c:v>0.94141781526849411</c:v>
                </c:pt>
                <c:pt idx="15">
                  <c:v>0.96273252970878342</c:v>
                </c:pt>
                <c:pt idx="16">
                  <c:v>1.0281116444477354</c:v>
                </c:pt>
                <c:pt idx="17">
                  <c:v>0.94870566550414515</c:v>
                </c:pt>
                <c:pt idx="18">
                  <c:v>1.0664795254570281</c:v>
                </c:pt>
                <c:pt idx="19">
                  <c:v>1.0013998453002346</c:v>
                </c:pt>
                <c:pt idx="20">
                  <c:v>1.2694989708616218</c:v>
                </c:pt>
                <c:pt idx="21">
                  <c:v>1.12296773643046</c:v>
                </c:pt>
                <c:pt idx="22">
                  <c:v>0.9395068285565118</c:v>
                </c:pt>
                <c:pt idx="23">
                  <c:v>0.9712109383566383</c:v>
                </c:pt>
                <c:pt idx="24">
                  <c:v>0.94178445949156364</c:v>
                </c:pt>
                <c:pt idx="25">
                  <c:v>0.9843342523679357</c:v>
                </c:pt>
                <c:pt idx="26">
                  <c:v>0.97178818448314941</c:v>
                </c:pt>
                <c:pt idx="27">
                  <c:v>0.99486209864480768</c:v>
                </c:pt>
                <c:pt idx="28">
                  <c:v>1.004572448264166</c:v>
                </c:pt>
                <c:pt idx="29">
                  <c:v>0.94557617657197668</c:v>
                </c:pt>
                <c:pt idx="30">
                  <c:v>0.94184507347419388</c:v>
                </c:pt>
                <c:pt idx="31">
                  <c:v>0.94028306182835986</c:v>
                </c:pt>
                <c:pt idx="32">
                  <c:v>0.94164938148953703</c:v>
                </c:pt>
                <c:pt idx="33">
                  <c:v>0.93643849985911287</c:v>
                </c:pt>
                <c:pt idx="34">
                  <c:v>1.0113952114500531</c:v>
                </c:pt>
                <c:pt idx="35">
                  <c:v>0.99231076375915372</c:v>
                </c:pt>
                <c:pt idx="36">
                  <c:v>0.98660602073014381</c:v>
                </c:pt>
                <c:pt idx="37">
                  <c:v>0.98389045431985034</c:v>
                </c:pt>
                <c:pt idx="38">
                  <c:v>1.0581502323289926</c:v>
                </c:pt>
                <c:pt idx="39">
                  <c:v>0.9780200845972995</c:v>
                </c:pt>
                <c:pt idx="40">
                  <c:v>1.1767921351882793</c:v>
                </c:pt>
                <c:pt idx="41">
                  <c:v>0.97254625591075572</c:v>
                </c:pt>
                <c:pt idx="42">
                  <c:v>1.125693845576375</c:v>
                </c:pt>
                <c:pt idx="43">
                  <c:v>0.94290640723675023</c:v>
                </c:pt>
                <c:pt idx="44">
                  <c:v>0.95998059682940839</c:v>
                </c:pt>
                <c:pt idx="45">
                  <c:v>1.0187194625533567</c:v>
                </c:pt>
                <c:pt idx="46">
                  <c:v>0.96137646915980191</c:v>
                </c:pt>
                <c:pt idx="47">
                  <c:v>0.95523471584687503</c:v>
                </c:pt>
                <c:pt idx="48">
                  <c:v>1.0816479260173946</c:v>
                </c:pt>
                <c:pt idx="49">
                  <c:v>0.94292326698033269</c:v>
                </c:pt>
                <c:pt idx="50">
                  <c:v>0.9431917897366251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AD-43A5-A41C-82AC81A14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46144"/>
        <c:axId val="518044504"/>
      </c:lineChart>
      <c:catAx>
        <c:axId val="51804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4504"/>
        <c:crosses val="autoZero"/>
        <c:auto val="1"/>
        <c:lblAlgn val="ctr"/>
        <c:lblOffset val="100"/>
        <c:noMultiLvlLbl val="0"/>
      </c:catAx>
      <c:valAx>
        <c:axId val="518044504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Vestfold og Telemark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komm!$B$195:$B$217</c:f>
              <c:strCache>
                <c:ptCount val="23"/>
                <c:pt idx="0">
                  <c:v> Horten </c:v>
                </c:pt>
                <c:pt idx="1">
                  <c:v> Holmestrand </c:v>
                </c:pt>
                <c:pt idx="2">
                  <c:v> Tønsberg </c:v>
                </c:pt>
                <c:pt idx="3">
                  <c:v> Sandefjord </c:v>
                </c:pt>
                <c:pt idx="4">
                  <c:v> Larvik </c:v>
                </c:pt>
                <c:pt idx="5">
                  <c:v> Porsgrunn </c:v>
                </c:pt>
                <c:pt idx="6">
                  <c:v> Skien </c:v>
                </c:pt>
                <c:pt idx="7">
                  <c:v> Notodden </c:v>
                </c:pt>
                <c:pt idx="8">
                  <c:v> Færder </c:v>
                </c:pt>
                <c:pt idx="9">
                  <c:v> Siljan </c:v>
                </c:pt>
                <c:pt idx="10">
                  <c:v> Bamble </c:v>
                </c:pt>
                <c:pt idx="11">
                  <c:v> Kragerø </c:v>
                </c:pt>
                <c:pt idx="12">
                  <c:v> Drangedal </c:v>
                </c:pt>
                <c:pt idx="13">
                  <c:v> Nome </c:v>
                </c:pt>
                <c:pt idx="14">
                  <c:v> Midt-Telemark </c:v>
                </c:pt>
                <c:pt idx="15">
                  <c:v> Tinn </c:v>
                </c:pt>
                <c:pt idx="16">
                  <c:v> Hjartdal </c:v>
                </c:pt>
                <c:pt idx="17">
                  <c:v> Seljord </c:v>
                </c:pt>
                <c:pt idx="18">
                  <c:v> Kviteseid </c:v>
                </c:pt>
                <c:pt idx="19">
                  <c:v> Nissedal </c:v>
                </c:pt>
                <c:pt idx="20">
                  <c:v> Fyresdal </c:v>
                </c:pt>
                <c:pt idx="21">
                  <c:v> Tokke </c:v>
                </c:pt>
                <c:pt idx="22">
                  <c:v> Vinje </c:v>
                </c:pt>
              </c:strCache>
            </c:strRef>
          </c:cat>
          <c:val>
            <c:numRef>
              <c:f>komm!$E$195:$E$217</c:f>
              <c:numCache>
                <c:formatCode>0%</c:formatCode>
                <c:ptCount val="23"/>
                <c:pt idx="0">
                  <c:v>0.78849213133940355</c:v>
                </c:pt>
                <c:pt idx="1">
                  <c:v>0.87829428755770667</c:v>
                </c:pt>
                <c:pt idx="2">
                  <c:v>0.97764045025383228</c:v>
                </c:pt>
                <c:pt idx="3">
                  <c:v>0.86256724347642344</c:v>
                </c:pt>
                <c:pt idx="4">
                  <c:v>0.86040222787087661</c:v>
                </c:pt>
                <c:pt idx="5">
                  <c:v>0.88503960678600369</c:v>
                </c:pt>
                <c:pt idx="6">
                  <c:v>0.81598643759893308</c:v>
                </c:pt>
                <c:pt idx="7">
                  <c:v>0.80588616817317127</c:v>
                </c:pt>
                <c:pt idx="8">
                  <c:v>0.9883789406558614</c:v>
                </c:pt>
                <c:pt idx="9">
                  <c:v>0.78970174142869998</c:v>
                </c:pt>
                <c:pt idx="10">
                  <c:v>0.91785156956404435</c:v>
                </c:pt>
                <c:pt idx="11">
                  <c:v>0.80256844097589064</c:v>
                </c:pt>
                <c:pt idx="12">
                  <c:v>0.69359197057369726</c:v>
                </c:pt>
                <c:pt idx="13">
                  <c:v>0.74581823937103597</c:v>
                </c:pt>
                <c:pt idx="14">
                  <c:v>0.71577652116665547</c:v>
                </c:pt>
                <c:pt idx="15">
                  <c:v>1.2283357480428465</c:v>
                </c:pt>
                <c:pt idx="16">
                  <c:v>1.0090602136351265</c:v>
                </c:pt>
                <c:pt idx="17">
                  <c:v>0.84834220442969532</c:v>
                </c:pt>
                <c:pt idx="18">
                  <c:v>0.85448977761882228</c:v>
                </c:pt>
                <c:pt idx="19">
                  <c:v>0.93730848186772264</c:v>
                </c:pt>
                <c:pt idx="20">
                  <c:v>0.96272849182467723</c:v>
                </c:pt>
                <c:pt idx="21">
                  <c:v>1.3178885263692894</c:v>
                </c:pt>
                <c:pt idx="22">
                  <c:v>1.3949865144690534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76-48FB-8F56-A11AB084DA95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komm!$B$195:$B$217</c:f>
              <c:strCache>
                <c:ptCount val="23"/>
                <c:pt idx="0">
                  <c:v> Horten </c:v>
                </c:pt>
                <c:pt idx="1">
                  <c:v> Holmestrand </c:v>
                </c:pt>
                <c:pt idx="2">
                  <c:v> Tønsberg </c:v>
                </c:pt>
                <c:pt idx="3">
                  <c:v> Sandefjord </c:v>
                </c:pt>
                <c:pt idx="4">
                  <c:v> Larvik </c:v>
                </c:pt>
                <c:pt idx="5">
                  <c:v> Porsgrunn </c:v>
                </c:pt>
                <c:pt idx="6">
                  <c:v> Skien </c:v>
                </c:pt>
                <c:pt idx="7">
                  <c:v> Notodden </c:v>
                </c:pt>
                <c:pt idx="8">
                  <c:v> Færder </c:v>
                </c:pt>
                <c:pt idx="9">
                  <c:v> Siljan </c:v>
                </c:pt>
                <c:pt idx="10">
                  <c:v> Bamble </c:v>
                </c:pt>
                <c:pt idx="11">
                  <c:v> Kragerø </c:v>
                </c:pt>
                <c:pt idx="12">
                  <c:v> Drangedal </c:v>
                </c:pt>
                <c:pt idx="13">
                  <c:v> Nome </c:v>
                </c:pt>
                <c:pt idx="14">
                  <c:v> Midt-Telemark </c:v>
                </c:pt>
                <c:pt idx="15">
                  <c:v> Tinn </c:v>
                </c:pt>
                <c:pt idx="16">
                  <c:v> Hjartdal </c:v>
                </c:pt>
                <c:pt idx="17">
                  <c:v> Seljord </c:v>
                </c:pt>
                <c:pt idx="18">
                  <c:v> Kviteseid </c:v>
                </c:pt>
                <c:pt idx="19">
                  <c:v> Nissedal </c:v>
                </c:pt>
                <c:pt idx="20">
                  <c:v> Fyresdal </c:v>
                </c:pt>
                <c:pt idx="21">
                  <c:v> Tokke </c:v>
                </c:pt>
                <c:pt idx="22">
                  <c:v> Vinje </c:v>
                </c:pt>
              </c:strCache>
            </c:strRef>
          </c:cat>
          <c:val>
            <c:numRef>
              <c:f>komm!$O$195:$O$217</c:f>
              <c:numCache>
                <c:formatCode>0.0\ %</c:formatCode>
                <c:ptCount val="23"/>
                <c:pt idx="0">
                  <c:v>0.94088052894284813</c:v>
                </c:pt>
                <c:pt idx="1">
                  <c:v>0.94537063675376343</c:v>
                </c:pt>
                <c:pt idx="2">
                  <c:v>0.97751210247741094</c:v>
                </c:pt>
                <c:pt idx="3">
                  <c:v>0.944584284549699</c:v>
                </c:pt>
                <c:pt idx="4">
                  <c:v>0.94447603376942157</c:v>
                </c:pt>
                <c:pt idx="5">
                  <c:v>0.94570790271517824</c:v>
                </c:pt>
                <c:pt idx="6">
                  <c:v>0.94225524425582463</c:v>
                </c:pt>
                <c:pt idx="7">
                  <c:v>0.94175023078453646</c:v>
                </c:pt>
                <c:pt idx="8">
                  <c:v>0.98180749863822248</c:v>
                </c:pt>
                <c:pt idx="9">
                  <c:v>0.94094100944731296</c:v>
                </c:pt>
                <c:pt idx="10">
                  <c:v>0.9535965502014957</c:v>
                </c:pt>
                <c:pt idx="11">
                  <c:v>0.94158434442467254</c:v>
                </c:pt>
                <c:pt idx="12">
                  <c:v>0.93613552090456265</c:v>
                </c:pt>
                <c:pt idx="13">
                  <c:v>0.93874683434442985</c:v>
                </c:pt>
                <c:pt idx="14">
                  <c:v>0.93724474843421068</c:v>
                </c:pt>
                <c:pt idx="15">
                  <c:v>1.0777902215930164</c:v>
                </c:pt>
                <c:pt idx="16">
                  <c:v>0.99008000782992855</c:v>
                </c:pt>
                <c:pt idx="17">
                  <c:v>0.94387303259736266</c:v>
                </c:pt>
                <c:pt idx="18">
                  <c:v>0.94418041125681895</c:v>
                </c:pt>
                <c:pt idx="19">
                  <c:v>0.96137931512296704</c:v>
                </c:pt>
                <c:pt idx="20">
                  <c:v>0.9715473191057491</c:v>
                </c:pt>
                <c:pt idx="21">
                  <c:v>1.1136113329235937</c:v>
                </c:pt>
                <c:pt idx="22">
                  <c:v>1.1444505281634991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76-48FB-8F56-A11AB084D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.200000000000000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</a:t>
            </a:r>
            <a:r>
              <a:rPr lang="nb-NO" baseline="0"/>
              <a:t> </a:t>
            </a:r>
            <a:r>
              <a:rPr lang="nb-NO"/>
              <a:t>Innlandet</a:t>
            </a:r>
          </a:p>
        </c:rich>
      </c:tx>
      <c:layout>
        <c:manualLayout>
          <c:xMode val="edge"/>
          <c:yMode val="edge"/>
          <c:x val="0.31285249343832022"/>
          <c:y val="2.38703039890376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komm!$B$149:$B$194</c:f>
              <c:strCache>
                <c:ptCount val="46"/>
                <c:pt idx="0">
                  <c:v> Kongsvinger </c:v>
                </c:pt>
                <c:pt idx="1">
                  <c:v> Hamar </c:v>
                </c:pt>
                <c:pt idx="2">
                  <c:v> Lillehammer </c:v>
                </c:pt>
                <c:pt idx="3">
                  <c:v> Gjøvik </c:v>
                </c:pt>
                <c:pt idx="4">
                  <c:v> Ringsaker </c:v>
                </c:pt>
                <c:pt idx="5">
                  <c:v> Løten </c:v>
                </c:pt>
                <c:pt idx="6">
                  <c:v> Stange </c:v>
                </c:pt>
                <c:pt idx="7">
                  <c:v> Nord-Odal </c:v>
                </c:pt>
                <c:pt idx="8">
                  <c:v> Sør-Odal </c:v>
                </c:pt>
                <c:pt idx="9">
                  <c:v> Eidskog </c:v>
                </c:pt>
                <c:pt idx="10">
                  <c:v> Grue </c:v>
                </c:pt>
                <c:pt idx="11">
                  <c:v> Åsnes </c:v>
                </c:pt>
                <c:pt idx="12">
                  <c:v> Våler </c:v>
                </c:pt>
                <c:pt idx="13">
                  <c:v> Elverum </c:v>
                </c:pt>
                <c:pt idx="14">
                  <c:v> Trysil </c:v>
                </c:pt>
                <c:pt idx="15">
                  <c:v> Åmot </c:v>
                </c:pt>
                <c:pt idx="16">
                  <c:v> Stor-Elvdal </c:v>
                </c:pt>
                <c:pt idx="17">
                  <c:v> Rendalen </c:v>
                </c:pt>
                <c:pt idx="18">
                  <c:v> Engerdal </c:v>
                </c:pt>
                <c:pt idx="19">
                  <c:v> Tolga </c:v>
                </c:pt>
                <c:pt idx="20">
                  <c:v> Tynset </c:v>
                </c:pt>
                <c:pt idx="21">
                  <c:v> Alvdal </c:v>
                </c:pt>
                <c:pt idx="22">
                  <c:v> Folldal </c:v>
                </c:pt>
                <c:pt idx="23">
                  <c:v> Os </c:v>
                </c:pt>
                <c:pt idx="24">
                  <c:v> Dovre </c:v>
                </c:pt>
                <c:pt idx="25">
                  <c:v> Lesja </c:v>
                </c:pt>
                <c:pt idx="26">
                  <c:v> Skjåk </c:v>
                </c:pt>
                <c:pt idx="27">
                  <c:v> Lom </c:v>
                </c:pt>
                <c:pt idx="28">
                  <c:v> Vågå </c:v>
                </c:pt>
                <c:pt idx="29">
                  <c:v> Nord-Fron </c:v>
                </c:pt>
                <c:pt idx="30">
                  <c:v> Sel </c:v>
                </c:pt>
                <c:pt idx="31">
                  <c:v> Sør-Fron </c:v>
                </c:pt>
                <c:pt idx="32">
                  <c:v> Ringebu </c:v>
                </c:pt>
                <c:pt idx="33">
                  <c:v> Øyer </c:v>
                </c:pt>
                <c:pt idx="34">
                  <c:v> Gausdal </c:v>
                </c:pt>
                <c:pt idx="35">
                  <c:v> Østre Toten </c:v>
                </c:pt>
                <c:pt idx="36">
                  <c:v> Vestre Toten </c:v>
                </c:pt>
                <c:pt idx="37">
                  <c:v> Gran </c:v>
                </c:pt>
                <c:pt idx="38">
                  <c:v> Søndre Land </c:v>
                </c:pt>
                <c:pt idx="39">
                  <c:v> Nordre Land </c:v>
                </c:pt>
                <c:pt idx="40">
                  <c:v> Sør-Aurdal </c:v>
                </c:pt>
                <c:pt idx="41">
                  <c:v> Etnedal </c:v>
                </c:pt>
                <c:pt idx="42">
                  <c:v> Nord-Aurdal </c:v>
                </c:pt>
                <c:pt idx="43">
                  <c:v> Vestre Slidre </c:v>
                </c:pt>
                <c:pt idx="44">
                  <c:v> Øystre Slidre </c:v>
                </c:pt>
                <c:pt idx="45">
                  <c:v> Vang </c:v>
                </c:pt>
              </c:strCache>
            </c:strRef>
          </c:cat>
          <c:val>
            <c:numRef>
              <c:f>komm!$E$149:$E$194</c:f>
              <c:numCache>
                <c:formatCode>0%</c:formatCode>
                <c:ptCount val="46"/>
                <c:pt idx="0">
                  <c:v>0.822977348411846</c:v>
                </c:pt>
                <c:pt idx="1">
                  <c:v>0.889980967951988</c:v>
                </c:pt>
                <c:pt idx="2">
                  <c:v>0.89550171739054973</c:v>
                </c:pt>
                <c:pt idx="3">
                  <c:v>0.80882690679632485</c:v>
                </c:pt>
                <c:pt idx="4">
                  <c:v>0.76148680172497096</c:v>
                </c:pt>
                <c:pt idx="5">
                  <c:v>0.7054546818915447</c:v>
                </c:pt>
                <c:pt idx="6">
                  <c:v>0.75212004025937096</c:v>
                </c:pt>
                <c:pt idx="7">
                  <c:v>0.6679454618481282</c:v>
                </c:pt>
                <c:pt idx="8">
                  <c:v>0.7766000074057452</c:v>
                </c:pt>
                <c:pt idx="9">
                  <c:v>0.66656407535934348</c:v>
                </c:pt>
                <c:pt idx="10">
                  <c:v>0.70540071376962354</c:v>
                </c:pt>
                <c:pt idx="11">
                  <c:v>0.67325068328283277</c:v>
                </c:pt>
                <c:pt idx="12">
                  <c:v>0.70641916938830052</c:v>
                </c:pt>
                <c:pt idx="13">
                  <c:v>0.77151245197168838</c:v>
                </c:pt>
                <c:pt idx="14">
                  <c:v>0.7902170237908096</c:v>
                </c:pt>
                <c:pt idx="15">
                  <c:v>0.79340860303252414</c:v>
                </c:pt>
                <c:pt idx="16">
                  <c:v>0.71260443566754184</c:v>
                </c:pt>
                <c:pt idx="17">
                  <c:v>0.74377998973333426</c:v>
                </c:pt>
                <c:pt idx="18">
                  <c:v>0.66165812514176348</c:v>
                </c:pt>
                <c:pt idx="19">
                  <c:v>0.63148426903382804</c:v>
                </c:pt>
                <c:pt idx="20">
                  <c:v>0.75779419551054683</c:v>
                </c:pt>
                <c:pt idx="21">
                  <c:v>0.76288761597942656</c:v>
                </c:pt>
                <c:pt idx="22">
                  <c:v>0.70042231348518968</c:v>
                </c:pt>
                <c:pt idx="23">
                  <c:v>0.78057856458479058</c:v>
                </c:pt>
                <c:pt idx="24">
                  <c:v>0.6870077608272378</c:v>
                </c:pt>
                <c:pt idx="25">
                  <c:v>0.74868662862586488</c:v>
                </c:pt>
                <c:pt idx="26">
                  <c:v>0.88777689144516481</c:v>
                </c:pt>
                <c:pt idx="27">
                  <c:v>0.71667959467063425</c:v>
                </c:pt>
                <c:pt idx="28">
                  <c:v>0.67379195448877993</c:v>
                </c:pt>
                <c:pt idx="29">
                  <c:v>0.88372554682610782</c:v>
                </c:pt>
                <c:pt idx="30">
                  <c:v>0.64296805720969241</c:v>
                </c:pt>
                <c:pt idx="31">
                  <c:v>0.82801471983157093</c:v>
                </c:pt>
                <c:pt idx="32">
                  <c:v>0.80013850333092218</c:v>
                </c:pt>
                <c:pt idx="33">
                  <c:v>0.89781689196081138</c:v>
                </c:pt>
                <c:pt idx="34">
                  <c:v>0.80053486605009916</c:v>
                </c:pt>
                <c:pt idx="35">
                  <c:v>0.77582287463404209</c:v>
                </c:pt>
                <c:pt idx="36">
                  <c:v>0.72366307180758516</c:v>
                </c:pt>
                <c:pt idx="37">
                  <c:v>0.82333521892573613</c:v>
                </c:pt>
                <c:pt idx="38">
                  <c:v>0.66511979692575529</c:v>
                </c:pt>
                <c:pt idx="39">
                  <c:v>0.71046497330589564</c:v>
                </c:pt>
                <c:pt idx="40">
                  <c:v>0.69348310464013641</c:v>
                </c:pt>
                <c:pt idx="41">
                  <c:v>0.70593423449139858</c:v>
                </c:pt>
                <c:pt idx="42">
                  <c:v>0.84108347428289942</c:v>
                </c:pt>
                <c:pt idx="43">
                  <c:v>0.91599786055487642</c:v>
                </c:pt>
                <c:pt idx="44">
                  <c:v>0.92409098412504276</c:v>
                </c:pt>
                <c:pt idx="45">
                  <c:v>0.84208372200084813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41-4CD3-9F2E-7DF10C760C77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komm!$B$149:$B$194</c:f>
              <c:strCache>
                <c:ptCount val="46"/>
                <c:pt idx="0">
                  <c:v> Kongsvinger </c:v>
                </c:pt>
                <c:pt idx="1">
                  <c:v> Hamar </c:v>
                </c:pt>
                <c:pt idx="2">
                  <c:v> Lillehammer </c:v>
                </c:pt>
                <c:pt idx="3">
                  <c:v> Gjøvik </c:v>
                </c:pt>
                <c:pt idx="4">
                  <c:v> Ringsaker </c:v>
                </c:pt>
                <c:pt idx="5">
                  <c:v> Løten </c:v>
                </c:pt>
                <c:pt idx="6">
                  <c:v> Stange </c:v>
                </c:pt>
                <c:pt idx="7">
                  <c:v> Nord-Odal </c:v>
                </c:pt>
                <c:pt idx="8">
                  <c:v> Sør-Odal </c:v>
                </c:pt>
                <c:pt idx="9">
                  <c:v> Eidskog </c:v>
                </c:pt>
                <c:pt idx="10">
                  <c:v> Grue </c:v>
                </c:pt>
                <c:pt idx="11">
                  <c:v> Åsnes </c:v>
                </c:pt>
                <c:pt idx="12">
                  <c:v> Våler </c:v>
                </c:pt>
                <c:pt idx="13">
                  <c:v> Elverum </c:v>
                </c:pt>
                <c:pt idx="14">
                  <c:v> Trysil </c:v>
                </c:pt>
                <c:pt idx="15">
                  <c:v> Åmot </c:v>
                </c:pt>
                <c:pt idx="16">
                  <c:v> Stor-Elvdal </c:v>
                </c:pt>
                <c:pt idx="17">
                  <c:v> Rendalen </c:v>
                </c:pt>
                <c:pt idx="18">
                  <c:v> Engerdal </c:v>
                </c:pt>
                <c:pt idx="19">
                  <c:v> Tolga </c:v>
                </c:pt>
                <c:pt idx="20">
                  <c:v> Tynset </c:v>
                </c:pt>
                <c:pt idx="21">
                  <c:v> Alvdal </c:v>
                </c:pt>
                <c:pt idx="22">
                  <c:v> Folldal </c:v>
                </c:pt>
                <c:pt idx="23">
                  <c:v> Os </c:v>
                </c:pt>
                <c:pt idx="24">
                  <c:v> Dovre </c:v>
                </c:pt>
                <c:pt idx="25">
                  <c:v> Lesja </c:v>
                </c:pt>
                <c:pt idx="26">
                  <c:v> Skjåk </c:v>
                </c:pt>
                <c:pt idx="27">
                  <c:v> Lom </c:v>
                </c:pt>
                <c:pt idx="28">
                  <c:v> Vågå </c:v>
                </c:pt>
                <c:pt idx="29">
                  <c:v> Nord-Fron </c:v>
                </c:pt>
                <c:pt idx="30">
                  <c:v> Sel </c:v>
                </c:pt>
                <c:pt idx="31">
                  <c:v> Sør-Fron </c:v>
                </c:pt>
                <c:pt idx="32">
                  <c:v> Ringebu </c:v>
                </c:pt>
                <c:pt idx="33">
                  <c:v> Øyer </c:v>
                </c:pt>
                <c:pt idx="34">
                  <c:v> Gausdal </c:v>
                </c:pt>
                <c:pt idx="35">
                  <c:v> Østre Toten </c:v>
                </c:pt>
                <c:pt idx="36">
                  <c:v> Vestre Toten </c:v>
                </c:pt>
                <c:pt idx="37">
                  <c:v> Gran </c:v>
                </c:pt>
                <c:pt idx="38">
                  <c:v> Søndre Land </c:v>
                </c:pt>
                <c:pt idx="39">
                  <c:v> Nordre Land </c:v>
                </c:pt>
                <c:pt idx="40">
                  <c:v> Sør-Aurdal </c:v>
                </c:pt>
                <c:pt idx="41">
                  <c:v> Etnedal </c:v>
                </c:pt>
                <c:pt idx="42">
                  <c:v> Nord-Aurdal </c:v>
                </c:pt>
                <c:pt idx="43">
                  <c:v> Vestre Slidre </c:v>
                </c:pt>
                <c:pt idx="44">
                  <c:v> Øystre Slidre </c:v>
                </c:pt>
                <c:pt idx="45">
                  <c:v> Vang </c:v>
                </c:pt>
              </c:strCache>
            </c:strRef>
          </c:cat>
          <c:val>
            <c:numRef>
              <c:f>komm!$O$149:$O$194</c:f>
              <c:numCache>
                <c:formatCode>0.0\ %</c:formatCode>
                <c:ptCount val="46"/>
                <c:pt idx="0">
                  <c:v>0.94260478979647022</c:v>
                </c:pt>
                <c:pt idx="1">
                  <c:v>0.94595497077347723</c:v>
                </c:pt>
                <c:pt idx="2">
                  <c:v>0.9462310082454054</c:v>
                </c:pt>
                <c:pt idx="3">
                  <c:v>0.94189726771569426</c:v>
                </c:pt>
                <c:pt idx="4">
                  <c:v>0.93953026246212656</c:v>
                </c:pt>
                <c:pt idx="5">
                  <c:v>0.93672865647045511</c:v>
                </c:pt>
                <c:pt idx="6">
                  <c:v>0.93906192438884661</c:v>
                </c:pt>
                <c:pt idx="7">
                  <c:v>0.93485319546828427</c:v>
                </c:pt>
                <c:pt idx="8">
                  <c:v>0.94028592274616518</c:v>
                </c:pt>
                <c:pt idx="9">
                  <c:v>0.93478412614384521</c:v>
                </c:pt>
                <c:pt idx="10">
                  <c:v>0.9367259580643591</c:v>
                </c:pt>
                <c:pt idx="11">
                  <c:v>0.93511845654001957</c:v>
                </c:pt>
                <c:pt idx="12">
                  <c:v>0.93677688084529309</c:v>
                </c:pt>
                <c:pt idx="13">
                  <c:v>0.94003154497446229</c:v>
                </c:pt>
                <c:pt idx="14">
                  <c:v>0.94096677356541825</c:v>
                </c:pt>
                <c:pt idx="15">
                  <c:v>0.94112635252750398</c:v>
                </c:pt>
                <c:pt idx="16">
                  <c:v>0.93708614415925495</c:v>
                </c:pt>
                <c:pt idx="17">
                  <c:v>0.93864492186254478</c:v>
                </c:pt>
                <c:pt idx="18">
                  <c:v>0.93453882863296611</c:v>
                </c:pt>
                <c:pt idx="19">
                  <c:v>0.93303013582756944</c:v>
                </c:pt>
                <c:pt idx="20">
                  <c:v>0.93934563215140532</c:v>
                </c:pt>
                <c:pt idx="21">
                  <c:v>0.93960030317484922</c:v>
                </c:pt>
                <c:pt idx="22">
                  <c:v>0.93647703805013749</c:v>
                </c:pt>
                <c:pt idx="23">
                  <c:v>0.94048485060511733</c:v>
                </c:pt>
                <c:pt idx="24">
                  <c:v>0.93580631041723983</c:v>
                </c:pt>
                <c:pt idx="25">
                  <c:v>0.93889025380717128</c:v>
                </c:pt>
                <c:pt idx="26">
                  <c:v>0.94584476694813602</c:v>
                </c:pt>
                <c:pt idx="27">
                  <c:v>0.93728990210940955</c:v>
                </c:pt>
                <c:pt idx="28">
                  <c:v>0.93514552010031682</c:v>
                </c:pt>
                <c:pt idx="29">
                  <c:v>0.94564219971718344</c:v>
                </c:pt>
                <c:pt idx="30">
                  <c:v>0.9336043252363625</c:v>
                </c:pt>
                <c:pt idx="31">
                  <c:v>0.94285665836745647</c:v>
                </c:pt>
                <c:pt idx="32">
                  <c:v>0.94146284754242404</c:v>
                </c:pt>
                <c:pt idx="33">
                  <c:v>0.94634676697391873</c:v>
                </c:pt>
                <c:pt idx="34">
                  <c:v>0.9414826656783829</c:v>
                </c:pt>
                <c:pt idx="35">
                  <c:v>0.94024706610758002</c:v>
                </c:pt>
                <c:pt idx="36">
                  <c:v>0.9376390759662574</c:v>
                </c:pt>
                <c:pt idx="37">
                  <c:v>0.9426226833221647</c:v>
                </c:pt>
                <c:pt idx="38">
                  <c:v>0.93471191222216565</c:v>
                </c:pt>
                <c:pt idx="39">
                  <c:v>0.93697917104117279</c:v>
                </c:pt>
                <c:pt idx="40">
                  <c:v>0.9361300776078848</c:v>
                </c:pt>
                <c:pt idx="41">
                  <c:v>0.93675263410044796</c:v>
                </c:pt>
                <c:pt idx="42">
                  <c:v>0.9435100960900229</c:v>
                </c:pt>
                <c:pt idx="43">
                  <c:v>0.95285506659782859</c:v>
                </c:pt>
                <c:pt idx="44">
                  <c:v>0.95609231602589506</c:v>
                </c:pt>
                <c:pt idx="45">
                  <c:v>0.9435601084759202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41-4CD3-9F2E-7DF10C760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Agder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komm!$B$218:$B$242</c:f>
              <c:strCache>
                <c:ptCount val="25"/>
                <c:pt idx="0">
                  <c:v> Risør </c:v>
                </c:pt>
                <c:pt idx="1">
                  <c:v> Grimstad </c:v>
                </c:pt>
                <c:pt idx="2">
                  <c:v> Arendal </c:v>
                </c:pt>
                <c:pt idx="3">
                  <c:v> Kristiansand </c:v>
                </c:pt>
                <c:pt idx="4">
                  <c:v> Lindesnes </c:v>
                </c:pt>
                <c:pt idx="5">
                  <c:v> Farsund </c:v>
                </c:pt>
                <c:pt idx="6">
                  <c:v> Flekkefjord </c:v>
                </c:pt>
                <c:pt idx="7">
                  <c:v> Gjerstad </c:v>
                </c:pt>
                <c:pt idx="8">
                  <c:v> Vegårshei </c:v>
                </c:pt>
                <c:pt idx="9">
                  <c:v> Tvedestrand </c:v>
                </c:pt>
                <c:pt idx="10">
                  <c:v> Froland </c:v>
                </c:pt>
                <c:pt idx="11">
                  <c:v> Lillesand </c:v>
                </c:pt>
                <c:pt idx="12">
                  <c:v> Birkenes </c:v>
                </c:pt>
                <c:pt idx="13">
                  <c:v> Åmli </c:v>
                </c:pt>
                <c:pt idx="14">
                  <c:v> Iveland </c:v>
                </c:pt>
                <c:pt idx="15">
                  <c:v> Evje og Hornnes </c:v>
                </c:pt>
                <c:pt idx="16">
                  <c:v> Bygland </c:v>
                </c:pt>
                <c:pt idx="17">
                  <c:v> Valle </c:v>
                </c:pt>
                <c:pt idx="18">
                  <c:v> Bykle </c:v>
                </c:pt>
                <c:pt idx="19">
                  <c:v> Vennesla </c:v>
                </c:pt>
                <c:pt idx="20">
                  <c:v> Åseral </c:v>
                </c:pt>
                <c:pt idx="21">
                  <c:v> Lyngdal </c:v>
                </c:pt>
                <c:pt idx="22">
                  <c:v> Hægebostad </c:v>
                </c:pt>
                <c:pt idx="23">
                  <c:v> Kvinesdal </c:v>
                </c:pt>
                <c:pt idx="24">
                  <c:v> Sirdal </c:v>
                </c:pt>
              </c:strCache>
            </c:strRef>
          </c:cat>
          <c:val>
            <c:numRef>
              <c:f>komm!$E$218:$E$242</c:f>
              <c:numCache>
                <c:formatCode>0%</c:formatCode>
                <c:ptCount val="25"/>
                <c:pt idx="0">
                  <c:v>0.80048134329329435</c:v>
                </c:pt>
                <c:pt idx="1">
                  <c:v>0.89798929371976643</c:v>
                </c:pt>
                <c:pt idx="2">
                  <c:v>0.80994465028024532</c:v>
                </c:pt>
                <c:pt idx="3">
                  <c:v>0.8449120039690533</c:v>
                </c:pt>
                <c:pt idx="4">
                  <c:v>0.78745190785617714</c:v>
                </c:pt>
                <c:pt idx="5">
                  <c:v>0.78413170483948069</c:v>
                </c:pt>
                <c:pt idx="6">
                  <c:v>0.83253721236235223</c:v>
                </c:pt>
                <c:pt idx="7">
                  <c:v>0.66766092075912509</c:v>
                </c:pt>
                <c:pt idx="8">
                  <c:v>0.67780924827750111</c:v>
                </c:pt>
                <c:pt idx="9">
                  <c:v>0.7985211815499379</c:v>
                </c:pt>
                <c:pt idx="10">
                  <c:v>0.75837289495654703</c:v>
                </c:pt>
                <c:pt idx="11">
                  <c:v>0.89071150574298252</c:v>
                </c:pt>
                <c:pt idx="12">
                  <c:v>0.68039269994544527</c:v>
                </c:pt>
                <c:pt idx="13">
                  <c:v>0.76727599557078985</c:v>
                </c:pt>
                <c:pt idx="14">
                  <c:v>0.77803457758864181</c:v>
                </c:pt>
                <c:pt idx="15">
                  <c:v>0.71372275629299087</c:v>
                </c:pt>
                <c:pt idx="16">
                  <c:v>0.86070909606268164</c:v>
                </c:pt>
                <c:pt idx="17">
                  <c:v>1.480084311855536</c:v>
                </c:pt>
                <c:pt idx="18">
                  <c:v>3.1114842840872199</c:v>
                </c:pt>
                <c:pt idx="19">
                  <c:v>0.6975852245847548</c:v>
                </c:pt>
                <c:pt idx="20">
                  <c:v>1.5781169486077331</c:v>
                </c:pt>
                <c:pt idx="21">
                  <c:v>0.72295609785248238</c:v>
                </c:pt>
                <c:pt idx="22">
                  <c:v>0.81074916798409724</c:v>
                </c:pt>
                <c:pt idx="23">
                  <c:v>0.94452576533258648</c:v>
                </c:pt>
                <c:pt idx="24">
                  <c:v>2.0581093084537283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E2-4DA0-B87B-B471F1D3F0E8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komm!$B$218:$B$242</c:f>
              <c:strCache>
                <c:ptCount val="25"/>
                <c:pt idx="0">
                  <c:v> Risør </c:v>
                </c:pt>
                <c:pt idx="1">
                  <c:v> Grimstad </c:v>
                </c:pt>
                <c:pt idx="2">
                  <c:v> Arendal </c:v>
                </c:pt>
                <c:pt idx="3">
                  <c:v> Kristiansand </c:v>
                </c:pt>
                <c:pt idx="4">
                  <c:v> Lindesnes </c:v>
                </c:pt>
                <c:pt idx="5">
                  <c:v> Farsund </c:v>
                </c:pt>
                <c:pt idx="6">
                  <c:v> Flekkefjord </c:v>
                </c:pt>
                <c:pt idx="7">
                  <c:v> Gjerstad </c:v>
                </c:pt>
                <c:pt idx="8">
                  <c:v> Vegårshei </c:v>
                </c:pt>
                <c:pt idx="9">
                  <c:v> Tvedestrand </c:v>
                </c:pt>
                <c:pt idx="10">
                  <c:v> Froland </c:v>
                </c:pt>
                <c:pt idx="11">
                  <c:v> Lillesand </c:v>
                </c:pt>
                <c:pt idx="12">
                  <c:v> Birkenes </c:v>
                </c:pt>
                <c:pt idx="13">
                  <c:v> Åmli </c:v>
                </c:pt>
                <c:pt idx="14">
                  <c:v> Iveland </c:v>
                </c:pt>
                <c:pt idx="15">
                  <c:v> Evje og Hornnes </c:v>
                </c:pt>
                <c:pt idx="16">
                  <c:v> Bygland </c:v>
                </c:pt>
                <c:pt idx="17">
                  <c:v> Valle </c:v>
                </c:pt>
                <c:pt idx="18">
                  <c:v> Bykle </c:v>
                </c:pt>
                <c:pt idx="19">
                  <c:v> Vennesla </c:v>
                </c:pt>
                <c:pt idx="20">
                  <c:v> Åseral </c:v>
                </c:pt>
                <c:pt idx="21">
                  <c:v> Lyngdal </c:v>
                </c:pt>
                <c:pt idx="22">
                  <c:v> Hægebostad </c:v>
                </c:pt>
                <c:pt idx="23">
                  <c:v> Kvinesdal </c:v>
                </c:pt>
                <c:pt idx="24">
                  <c:v> Sirdal </c:v>
                </c:pt>
              </c:strCache>
            </c:strRef>
          </c:cat>
          <c:val>
            <c:numRef>
              <c:f>komm!$O$218:$O$242</c:f>
              <c:numCache>
                <c:formatCode>0.0\ %</c:formatCode>
                <c:ptCount val="25"/>
                <c:pt idx="0">
                  <c:v>0.94147998954054268</c:v>
                </c:pt>
                <c:pt idx="1">
                  <c:v>0.94635538706186628</c:v>
                </c:pt>
                <c:pt idx="2">
                  <c:v>0.94195315488989018</c:v>
                </c:pt>
                <c:pt idx="3">
                  <c:v>0.9437015225743306</c:v>
                </c:pt>
                <c:pt idx="4">
                  <c:v>0.9408285177686867</c:v>
                </c:pt>
                <c:pt idx="5">
                  <c:v>0.94066250761785197</c:v>
                </c:pt>
                <c:pt idx="6">
                  <c:v>0.94308278299399562</c:v>
                </c:pt>
                <c:pt idx="7">
                  <c:v>0.93483896841383407</c:v>
                </c:pt>
                <c:pt idx="8">
                  <c:v>0.93534638478975307</c:v>
                </c:pt>
                <c:pt idx="9">
                  <c:v>0.94138198145337493</c:v>
                </c:pt>
                <c:pt idx="10">
                  <c:v>0.93937456712370526</c:v>
                </c:pt>
                <c:pt idx="11">
                  <c:v>0.94599149766302704</c:v>
                </c:pt>
                <c:pt idx="12">
                  <c:v>0.93547555737315036</c:v>
                </c:pt>
                <c:pt idx="13">
                  <c:v>0.93981972215441745</c:v>
                </c:pt>
                <c:pt idx="14">
                  <c:v>0.94035765125531001</c:v>
                </c:pt>
                <c:pt idx="15">
                  <c:v>0.93714206019052737</c:v>
                </c:pt>
                <c:pt idx="16">
                  <c:v>0.9444913771790121</c:v>
                </c:pt>
                <c:pt idx="17">
                  <c:v>1.1784896471180921</c:v>
                </c:pt>
                <c:pt idx="18">
                  <c:v>1.8310496360107651</c:v>
                </c:pt>
                <c:pt idx="19">
                  <c:v>0.9363351836051157</c:v>
                </c:pt>
                <c:pt idx="20">
                  <c:v>1.2177027018189712</c:v>
                </c:pt>
                <c:pt idx="21">
                  <c:v>0.93760372726850227</c:v>
                </c:pt>
                <c:pt idx="22">
                  <c:v>0.94199338077508277</c:v>
                </c:pt>
                <c:pt idx="23">
                  <c:v>0.96426622850891264</c:v>
                </c:pt>
                <c:pt idx="24">
                  <c:v>1.4096996457573692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E2-4DA0-B87B-B471F1D3F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komm!$B$243:$B$285</c:f>
              <c:strCache>
                <c:ptCount val="43"/>
                <c:pt idx="0">
                  <c:v> Bergen </c:v>
                </c:pt>
                <c:pt idx="1">
                  <c:v> Kinn </c:v>
                </c:pt>
                <c:pt idx="2">
                  <c:v> Etne </c:v>
                </c:pt>
                <c:pt idx="3">
                  <c:v> Sveio </c:v>
                </c:pt>
                <c:pt idx="4">
                  <c:v> Bømlo </c:v>
                </c:pt>
                <c:pt idx="5">
                  <c:v> Stord </c:v>
                </c:pt>
                <c:pt idx="6">
                  <c:v> Fitjar </c:v>
                </c:pt>
                <c:pt idx="7">
                  <c:v> Tysnes </c:v>
                </c:pt>
                <c:pt idx="8">
                  <c:v> Kvinnherad </c:v>
                </c:pt>
                <c:pt idx="9">
                  <c:v> Ullensvang </c:v>
                </c:pt>
                <c:pt idx="10">
                  <c:v> Eidfjord </c:v>
                </c:pt>
                <c:pt idx="11">
                  <c:v> Ulvik </c:v>
                </c:pt>
                <c:pt idx="12">
                  <c:v> Voss </c:v>
                </c:pt>
                <c:pt idx="13">
                  <c:v> Kvam </c:v>
                </c:pt>
                <c:pt idx="14">
                  <c:v> Samnanger </c:v>
                </c:pt>
                <c:pt idx="15">
                  <c:v> Bjørnafjorden </c:v>
                </c:pt>
                <c:pt idx="16">
                  <c:v> Austevoll </c:v>
                </c:pt>
                <c:pt idx="17">
                  <c:v> Øygarden </c:v>
                </c:pt>
                <c:pt idx="18">
                  <c:v> Askøy </c:v>
                </c:pt>
                <c:pt idx="19">
                  <c:v> Vaksdal </c:v>
                </c:pt>
                <c:pt idx="20">
                  <c:v> Modalen </c:v>
                </c:pt>
                <c:pt idx="21">
                  <c:v> Osterøy </c:v>
                </c:pt>
                <c:pt idx="22">
                  <c:v> Alver </c:v>
                </c:pt>
                <c:pt idx="23">
                  <c:v> Austrheim </c:v>
                </c:pt>
                <c:pt idx="24">
                  <c:v> Fedje </c:v>
                </c:pt>
                <c:pt idx="25">
                  <c:v> Masfjorden </c:v>
                </c:pt>
                <c:pt idx="26">
                  <c:v> Gulen </c:v>
                </c:pt>
                <c:pt idx="27">
                  <c:v> Solund </c:v>
                </c:pt>
                <c:pt idx="28">
                  <c:v> Hyllestad </c:v>
                </c:pt>
                <c:pt idx="29">
                  <c:v> Høyanger </c:v>
                </c:pt>
                <c:pt idx="30">
                  <c:v> Vik </c:v>
                </c:pt>
                <c:pt idx="31">
                  <c:v> Sogndal </c:v>
                </c:pt>
                <c:pt idx="32">
                  <c:v> Aurland </c:v>
                </c:pt>
                <c:pt idx="33">
                  <c:v> Lærdal </c:v>
                </c:pt>
                <c:pt idx="34">
                  <c:v> Årdal </c:v>
                </c:pt>
                <c:pt idx="35">
                  <c:v> Luster </c:v>
                </c:pt>
                <c:pt idx="36">
                  <c:v> Askvoll </c:v>
                </c:pt>
                <c:pt idx="37">
                  <c:v> Fjaler </c:v>
                </c:pt>
                <c:pt idx="38">
                  <c:v> Sunnfjord </c:v>
                </c:pt>
                <c:pt idx="39">
                  <c:v> Bremanger </c:v>
                </c:pt>
                <c:pt idx="40">
                  <c:v> Stad </c:v>
                </c:pt>
                <c:pt idx="41">
                  <c:v> Gloppen </c:v>
                </c:pt>
                <c:pt idx="42">
                  <c:v> Stryn </c:v>
                </c:pt>
              </c:strCache>
            </c:strRef>
          </c:cat>
          <c:val>
            <c:numRef>
              <c:f>komm!$E$243:$E$285</c:f>
              <c:numCache>
                <c:formatCode>0%</c:formatCode>
                <c:ptCount val="43"/>
                <c:pt idx="0">
                  <c:v>1.0482924625279813</c:v>
                </c:pt>
                <c:pt idx="1">
                  <c:v>0.98253069276623628</c:v>
                </c:pt>
                <c:pt idx="2">
                  <c:v>0.94279045437691888</c:v>
                </c:pt>
                <c:pt idx="3">
                  <c:v>0.97135813383345582</c:v>
                </c:pt>
                <c:pt idx="4">
                  <c:v>0.90450813095444771</c:v>
                </c:pt>
                <c:pt idx="5">
                  <c:v>0.92774377315483436</c:v>
                </c:pt>
                <c:pt idx="6">
                  <c:v>0.86327975428021131</c:v>
                </c:pt>
                <c:pt idx="7">
                  <c:v>1.0590753022415851</c:v>
                </c:pt>
                <c:pt idx="8">
                  <c:v>0.95270952863841007</c:v>
                </c:pt>
                <c:pt idx="9">
                  <c:v>1.0500499033142552</c:v>
                </c:pt>
                <c:pt idx="10">
                  <c:v>2.1894941663273024</c:v>
                </c:pt>
                <c:pt idx="11">
                  <c:v>1.1411485852338217</c:v>
                </c:pt>
                <c:pt idx="12">
                  <c:v>0.85944998188382227</c:v>
                </c:pt>
                <c:pt idx="13">
                  <c:v>0.88968341459480826</c:v>
                </c:pt>
                <c:pt idx="14">
                  <c:v>0.85966606006205193</c:v>
                </c:pt>
                <c:pt idx="15">
                  <c:v>0.87881493464217342</c:v>
                </c:pt>
                <c:pt idx="16">
                  <c:v>1.5745963181686304</c:v>
                </c:pt>
                <c:pt idx="17">
                  <c:v>0.88472908652319726</c:v>
                </c:pt>
                <c:pt idx="18">
                  <c:v>0.80134362379919577</c:v>
                </c:pt>
                <c:pt idx="19">
                  <c:v>0.89743571283064272</c:v>
                </c:pt>
                <c:pt idx="20">
                  <c:v>2.7664418345034569</c:v>
                </c:pt>
                <c:pt idx="21">
                  <c:v>0.79955169819517125</c:v>
                </c:pt>
                <c:pt idx="22">
                  <c:v>0.82925931563215727</c:v>
                </c:pt>
                <c:pt idx="23">
                  <c:v>1.1037394401700094</c:v>
                </c:pt>
                <c:pt idx="24">
                  <c:v>0.90817000170371065</c:v>
                </c:pt>
                <c:pt idx="25">
                  <c:v>1.1605790344678162</c:v>
                </c:pt>
                <c:pt idx="26">
                  <c:v>1.1110585063823546</c:v>
                </c:pt>
                <c:pt idx="27">
                  <c:v>0.90683381606600177</c:v>
                </c:pt>
                <c:pt idx="28">
                  <c:v>0.97474474708851822</c:v>
                </c:pt>
                <c:pt idx="29">
                  <c:v>0.98676320767074543</c:v>
                </c:pt>
                <c:pt idx="30">
                  <c:v>1.0869450154325846</c:v>
                </c:pt>
                <c:pt idx="31">
                  <c:v>0.80069016166591489</c:v>
                </c:pt>
                <c:pt idx="32">
                  <c:v>1.681301869955963</c:v>
                </c:pt>
                <c:pt idx="33">
                  <c:v>1.1105551907608777</c:v>
                </c:pt>
                <c:pt idx="34">
                  <c:v>1.0878545082503277</c:v>
                </c:pt>
                <c:pt idx="35">
                  <c:v>1.0097604857766844</c:v>
                </c:pt>
                <c:pt idx="36">
                  <c:v>0.92987182441937921</c:v>
                </c:pt>
                <c:pt idx="37">
                  <c:v>1.1328473567793735</c:v>
                </c:pt>
                <c:pt idx="38">
                  <c:v>0.93793153510142657</c:v>
                </c:pt>
                <c:pt idx="39">
                  <c:v>1.0111727583980055</c:v>
                </c:pt>
                <c:pt idx="40">
                  <c:v>0.79168180501228735</c:v>
                </c:pt>
                <c:pt idx="41">
                  <c:v>0.81730133669865523</c:v>
                </c:pt>
                <c:pt idx="42">
                  <c:v>0.8328605376744791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11-410C-85AF-5021730F1E1A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komm!$B$243:$B$285</c:f>
              <c:strCache>
                <c:ptCount val="43"/>
                <c:pt idx="0">
                  <c:v> Bergen </c:v>
                </c:pt>
                <c:pt idx="1">
                  <c:v> Kinn </c:v>
                </c:pt>
                <c:pt idx="2">
                  <c:v> Etne </c:v>
                </c:pt>
                <c:pt idx="3">
                  <c:v> Sveio </c:v>
                </c:pt>
                <c:pt idx="4">
                  <c:v> Bømlo </c:v>
                </c:pt>
                <c:pt idx="5">
                  <c:v> Stord </c:v>
                </c:pt>
                <c:pt idx="6">
                  <c:v> Fitjar </c:v>
                </c:pt>
                <c:pt idx="7">
                  <c:v> Tysnes </c:v>
                </c:pt>
                <c:pt idx="8">
                  <c:v> Kvinnherad </c:v>
                </c:pt>
                <c:pt idx="9">
                  <c:v> Ullensvang </c:v>
                </c:pt>
                <c:pt idx="10">
                  <c:v> Eidfjord </c:v>
                </c:pt>
                <c:pt idx="11">
                  <c:v> Ulvik </c:v>
                </c:pt>
                <c:pt idx="12">
                  <c:v> Voss </c:v>
                </c:pt>
                <c:pt idx="13">
                  <c:v> Kvam </c:v>
                </c:pt>
                <c:pt idx="14">
                  <c:v> Samnanger </c:v>
                </c:pt>
                <c:pt idx="15">
                  <c:v> Bjørnafjorden </c:v>
                </c:pt>
                <c:pt idx="16">
                  <c:v> Austevoll </c:v>
                </c:pt>
                <c:pt idx="17">
                  <c:v> Øygarden </c:v>
                </c:pt>
                <c:pt idx="18">
                  <c:v> Askøy </c:v>
                </c:pt>
                <c:pt idx="19">
                  <c:v> Vaksdal </c:v>
                </c:pt>
                <c:pt idx="20">
                  <c:v> Modalen </c:v>
                </c:pt>
                <c:pt idx="21">
                  <c:v> Osterøy </c:v>
                </c:pt>
                <c:pt idx="22">
                  <c:v> Alver </c:v>
                </c:pt>
                <c:pt idx="23">
                  <c:v> Austrheim </c:v>
                </c:pt>
                <c:pt idx="24">
                  <c:v> Fedje </c:v>
                </c:pt>
                <c:pt idx="25">
                  <c:v> Masfjorden </c:v>
                </c:pt>
                <c:pt idx="26">
                  <c:v> Gulen </c:v>
                </c:pt>
                <c:pt idx="27">
                  <c:v> Solund </c:v>
                </c:pt>
                <c:pt idx="28">
                  <c:v> Hyllestad </c:v>
                </c:pt>
                <c:pt idx="29">
                  <c:v> Høyanger </c:v>
                </c:pt>
                <c:pt idx="30">
                  <c:v> Vik </c:v>
                </c:pt>
                <c:pt idx="31">
                  <c:v> Sogndal </c:v>
                </c:pt>
                <c:pt idx="32">
                  <c:v> Aurland </c:v>
                </c:pt>
                <c:pt idx="33">
                  <c:v> Lærdal </c:v>
                </c:pt>
                <c:pt idx="34">
                  <c:v> Årdal </c:v>
                </c:pt>
                <c:pt idx="35">
                  <c:v> Luster </c:v>
                </c:pt>
                <c:pt idx="36">
                  <c:v> Askvoll </c:v>
                </c:pt>
                <c:pt idx="37">
                  <c:v> Fjaler </c:v>
                </c:pt>
                <c:pt idx="38">
                  <c:v> Sunnfjord </c:v>
                </c:pt>
                <c:pt idx="39">
                  <c:v> Bremanger </c:v>
                </c:pt>
                <c:pt idx="40">
                  <c:v> Stad </c:v>
                </c:pt>
                <c:pt idx="41">
                  <c:v> Gloppen </c:v>
                </c:pt>
                <c:pt idx="42">
                  <c:v> Stryn </c:v>
                </c:pt>
              </c:strCache>
            </c:strRef>
          </c:cat>
          <c:val>
            <c:numRef>
              <c:f>komm!$O$243:$O$285</c:f>
              <c:numCache>
                <c:formatCode>0.0\ %</c:formatCode>
                <c:ptCount val="43"/>
                <c:pt idx="0">
                  <c:v>1.0057729073870703</c:v>
                </c:pt>
                <c:pt idx="1">
                  <c:v>0.97946819948237251</c:v>
                </c:pt>
                <c:pt idx="2">
                  <c:v>0.9635721041266454</c:v>
                </c:pt>
                <c:pt idx="3">
                  <c:v>0.97499917590926022</c:v>
                </c:pt>
                <c:pt idx="4">
                  <c:v>0.94825917475765686</c:v>
                </c:pt>
                <c:pt idx="5">
                  <c:v>0.95755343163781159</c:v>
                </c:pt>
                <c:pt idx="6">
                  <c:v>0.94461991008988855</c:v>
                </c:pt>
                <c:pt idx="7">
                  <c:v>1.0100860432725118</c:v>
                </c:pt>
                <c:pt idx="8">
                  <c:v>0.96753973383124192</c:v>
                </c:pt>
                <c:pt idx="9">
                  <c:v>1.0064758837015799</c:v>
                </c:pt>
                <c:pt idx="10">
                  <c:v>1.4622535889067989</c:v>
                </c:pt>
                <c:pt idx="11">
                  <c:v>1.0429153564694067</c:v>
                </c:pt>
                <c:pt idx="12">
                  <c:v>0.94442842147006922</c:v>
                </c:pt>
                <c:pt idx="13">
                  <c:v>0.94594009310561844</c:v>
                </c:pt>
                <c:pt idx="14">
                  <c:v>0.94443922537898051</c:v>
                </c:pt>
                <c:pt idx="15">
                  <c:v>0.94539666910798681</c:v>
                </c:pt>
                <c:pt idx="16">
                  <c:v>1.2162944496433303</c:v>
                </c:pt>
                <c:pt idx="17">
                  <c:v>0.94569237670203787</c:v>
                </c:pt>
                <c:pt idx="18">
                  <c:v>0.94152310356583768</c:v>
                </c:pt>
                <c:pt idx="19">
                  <c:v>0.94632770801740984</c:v>
                </c:pt>
                <c:pt idx="20">
                  <c:v>1.6930326561772604</c:v>
                </c:pt>
                <c:pt idx="21">
                  <c:v>0.94143350728563668</c:v>
                </c:pt>
                <c:pt idx="22">
                  <c:v>0.94291888815748581</c:v>
                </c:pt>
                <c:pt idx="23">
                  <c:v>1.0279516984438817</c:v>
                </c:pt>
                <c:pt idx="24">
                  <c:v>0.94972392305736208</c:v>
                </c:pt>
                <c:pt idx="25">
                  <c:v>1.0506875361630046</c:v>
                </c:pt>
                <c:pt idx="26">
                  <c:v>1.0308793249288195</c:v>
                </c:pt>
                <c:pt idx="27">
                  <c:v>0.94918944880227862</c:v>
                </c:pt>
                <c:pt idx="28">
                  <c:v>0.97635382121128522</c:v>
                </c:pt>
                <c:pt idx="29">
                  <c:v>0.98116120544417618</c:v>
                </c:pt>
                <c:pt idx="30">
                  <c:v>1.0212339285489118</c:v>
                </c:pt>
                <c:pt idx="31">
                  <c:v>0.9414904304591738</c:v>
                </c:pt>
                <c:pt idx="32">
                  <c:v>1.2589766703582632</c:v>
                </c:pt>
                <c:pt idx="33">
                  <c:v>1.030677998680229</c:v>
                </c:pt>
                <c:pt idx="34">
                  <c:v>1.0215977256760091</c:v>
                </c:pt>
                <c:pt idx="35">
                  <c:v>0.99036011668655177</c:v>
                </c:pt>
                <c:pt idx="36">
                  <c:v>0.95840465214362947</c:v>
                </c:pt>
                <c:pt idx="37">
                  <c:v>1.0395948650876272</c:v>
                </c:pt>
                <c:pt idx="38">
                  <c:v>0.96162853641644852</c:v>
                </c:pt>
                <c:pt idx="39">
                  <c:v>0.99092502573508012</c:v>
                </c:pt>
                <c:pt idx="40">
                  <c:v>0.94104001262649228</c:v>
                </c:pt>
                <c:pt idx="41">
                  <c:v>0.94232098921081076</c:v>
                </c:pt>
                <c:pt idx="42">
                  <c:v>0.94309894925960214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11-410C-85AF-5021730F1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Trøndelag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komm!$B$286:$B$323</c:f>
              <c:strCache>
                <c:ptCount val="38"/>
                <c:pt idx="0">
                  <c:v> Trondheim </c:v>
                </c:pt>
                <c:pt idx="1">
                  <c:v> Steinkjer </c:v>
                </c:pt>
                <c:pt idx="2">
                  <c:v> Namsos </c:v>
                </c:pt>
                <c:pt idx="3">
                  <c:v> Frøya </c:v>
                </c:pt>
                <c:pt idx="4">
                  <c:v> Osen </c:v>
                </c:pt>
                <c:pt idx="5">
                  <c:v> Oppdal </c:v>
                </c:pt>
                <c:pt idx="6">
                  <c:v> Rennebu </c:v>
                </c:pt>
                <c:pt idx="7">
                  <c:v> Røros </c:v>
                </c:pt>
                <c:pt idx="8">
                  <c:v> Holtålen </c:v>
                </c:pt>
                <c:pt idx="9">
                  <c:v> Midtre Gauldal </c:v>
                </c:pt>
                <c:pt idx="10">
                  <c:v> Melhus </c:v>
                </c:pt>
                <c:pt idx="11">
                  <c:v> Skaun </c:v>
                </c:pt>
                <c:pt idx="12">
                  <c:v> Malvik </c:v>
                </c:pt>
                <c:pt idx="13">
                  <c:v> Selbu </c:v>
                </c:pt>
                <c:pt idx="14">
                  <c:v> Tydal </c:v>
                </c:pt>
                <c:pt idx="15">
                  <c:v> Meråker </c:v>
                </c:pt>
                <c:pt idx="16">
                  <c:v> Stjørdal </c:v>
                </c:pt>
                <c:pt idx="17">
                  <c:v> Frosta </c:v>
                </c:pt>
                <c:pt idx="18">
                  <c:v> Levanger </c:v>
                </c:pt>
                <c:pt idx="19">
                  <c:v> Verdal </c:v>
                </c:pt>
                <c:pt idx="20">
                  <c:v> Snåsa </c:v>
                </c:pt>
                <c:pt idx="21">
                  <c:v> Lierne </c:v>
                </c:pt>
                <c:pt idx="22">
                  <c:v> Røyrvik </c:v>
                </c:pt>
                <c:pt idx="23">
                  <c:v> Namsskogan </c:v>
                </c:pt>
                <c:pt idx="24">
                  <c:v> Grong </c:v>
                </c:pt>
                <c:pt idx="25">
                  <c:v> Høylandet </c:v>
                </c:pt>
                <c:pt idx="26">
                  <c:v> Overhalla </c:v>
                </c:pt>
                <c:pt idx="27">
                  <c:v> Flatanger </c:v>
                </c:pt>
                <c:pt idx="28">
                  <c:v> Leka </c:v>
                </c:pt>
                <c:pt idx="29">
                  <c:v> Inderøy </c:v>
                </c:pt>
                <c:pt idx="30">
                  <c:v> Indre Fosen </c:v>
                </c:pt>
                <c:pt idx="31">
                  <c:v> Heim </c:v>
                </c:pt>
                <c:pt idx="32">
                  <c:v> Hitra </c:v>
                </c:pt>
                <c:pt idx="33">
                  <c:v> Ørland </c:v>
                </c:pt>
                <c:pt idx="34">
                  <c:v> Åfjord </c:v>
                </c:pt>
                <c:pt idx="35">
                  <c:v> Orkland </c:v>
                </c:pt>
                <c:pt idx="36">
                  <c:v> Nærøysund </c:v>
                </c:pt>
                <c:pt idx="37">
                  <c:v> Rindal </c:v>
                </c:pt>
              </c:strCache>
            </c:strRef>
          </c:cat>
          <c:val>
            <c:numRef>
              <c:f>komm!$E$286:$E$323</c:f>
              <c:numCache>
                <c:formatCode>0%</c:formatCode>
                <c:ptCount val="38"/>
                <c:pt idx="0">
                  <c:v>0.9664388361828633</c:v>
                </c:pt>
                <c:pt idx="1">
                  <c:v>0.72623282671118572</c:v>
                </c:pt>
                <c:pt idx="2">
                  <c:v>0.76633458603671556</c:v>
                </c:pt>
                <c:pt idx="3">
                  <c:v>1.6634685390636024</c:v>
                </c:pt>
                <c:pt idx="4">
                  <c:v>0.72937418576049295</c:v>
                </c:pt>
                <c:pt idx="5">
                  <c:v>0.81393109442152722</c:v>
                </c:pt>
                <c:pt idx="6">
                  <c:v>0.76288987752376203</c:v>
                </c:pt>
                <c:pt idx="7">
                  <c:v>0.80633600848363851</c:v>
                </c:pt>
                <c:pt idx="8">
                  <c:v>0.69254734024402098</c:v>
                </c:pt>
                <c:pt idx="9">
                  <c:v>0.69360176951571761</c:v>
                </c:pt>
                <c:pt idx="10">
                  <c:v>0.76699829786778861</c:v>
                </c:pt>
                <c:pt idx="11">
                  <c:v>0.76755493417118559</c:v>
                </c:pt>
                <c:pt idx="12">
                  <c:v>0.88078009091885034</c:v>
                </c:pt>
                <c:pt idx="13">
                  <c:v>0.77594891125341436</c:v>
                </c:pt>
                <c:pt idx="14">
                  <c:v>1.5456167409483299</c:v>
                </c:pt>
                <c:pt idx="15">
                  <c:v>0.73746577883599973</c:v>
                </c:pt>
                <c:pt idx="16">
                  <c:v>0.77862024072943969</c:v>
                </c:pt>
                <c:pt idx="17">
                  <c:v>0.6824138358654428</c:v>
                </c:pt>
                <c:pt idx="18">
                  <c:v>0.75222763764565559</c:v>
                </c:pt>
                <c:pt idx="19">
                  <c:v>0.70721662505869398</c:v>
                </c:pt>
                <c:pt idx="20">
                  <c:v>0.68663907625955445</c:v>
                </c:pt>
                <c:pt idx="21">
                  <c:v>0.76541772758048376</c:v>
                </c:pt>
                <c:pt idx="22">
                  <c:v>0.9479033810506905</c:v>
                </c:pt>
                <c:pt idx="23">
                  <c:v>1.177171793168887</c:v>
                </c:pt>
                <c:pt idx="24">
                  <c:v>0.81473791585830202</c:v>
                </c:pt>
                <c:pt idx="25">
                  <c:v>0.62903518315973439</c:v>
                </c:pt>
                <c:pt idx="26">
                  <c:v>0.74866024825125788</c:v>
                </c:pt>
                <c:pt idx="27">
                  <c:v>1.003676848366329</c:v>
                </c:pt>
                <c:pt idx="28">
                  <c:v>0.80554214039450012</c:v>
                </c:pt>
                <c:pt idx="29">
                  <c:v>0.78289788651158232</c:v>
                </c:pt>
                <c:pt idx="30">
                  <c:v>0.69496716829188876</c:v>
                </c:pt>
                <c:pt idx="31">
                  <c:v>0.80844036768408156</c:v>
                </c:pt>
                <c:pt idx="32">
                  <c:v>0.82052741432442311</c:v>
                </c:pt>
                <c:pt idx="33">
                  <c:v>0.76530383695849413</c:v>
                </c:pt>
                <c:pt idx="34">
                  <c:v>0.81337782540368797</c:v>
                </c:pt>
                <c:pt idx="35">
                  <c:v>0.75793480723843187</c:v>
                </c:pt>
                <c:pt idx="36">
                  <c:v>0.93769297867868817</c:v>
                </c:pt>
                <c:pt idx="37">
                  <c:v>0.73283522114297073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58-4FCF-9C78-6E0CCD031309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komm!$B$286:$B$323</c:f>
              <c:strCache>
                <c:ptCount val="38"/>
                <c:pt idx="0">
                  <c:v> Trondheim </c:v>
                </c:pt>
                <c:pt idx="1">
                  <c:v> Steinkjer </c:v>
                </c:pt>
                <c:pt idx="2">
                  <c:v> Namsos </c:v>
                </c:pt>
                <c:pt idx="3">
                  <c:v> Frøya </c:v>
                </c:pt>
                <c:pt idx="4">
                  <c:v> Osen </c:v>
                </c:pt>
                <c:pt idx="5">
                  <c:v> Oppdal </c:v>
                </c:pt>
                <c:pt idx="6">
                  <c:v> Rennebu </c:v>
                </c:pt>
                <c:pt idx="7">
                  <c:v> Røros </c:v>
                </c:pt>
                <c:pt idx="8">
                  <c:v> Holtålen </c:v>
                </c:pt>
                <c:pt idx="9">
                  <c:v> Midtre Gauldal </c:v>
                </c:pt>
                <c:pt idx="10">
                  <c:v> Melhus </c:v>
                </c:pt>
                <c:pt idx="11">
                  <c:v> Skaun </c:v>
                </c:pt>
                <c:pt idx="12">
                  <c:v> Malvik </c:v>
                </c:pt>
                <c:pt idx="13">
                  <c:v> Selbu </c:v>
                </c:pt>
                <c:pt idx="14">
                  <c:v> Tydal </c:v>
                </c:pt>
                <c:pt idx="15">
                  <c:v> Meråker </c:v>
                </c:pt>
                <c:pt idx="16">
                  <c:v> Stjørdal </c:v>
                </c:pt>
                <c:pt idx="17">
                  <c:v> Frosta </c:v>
                </c:pt>
                <c:pt idx="18">
                  <c:v> Levanger </c:v>
                </c:pt>
                <c:pt idx="19">
                  <c:v> Verdal </c:v>
                </c:pt>
                <c:pt idx="20">
                  <c:v> Snåsa </c:v>
                </c:pt>
                <c:pt idx="21">
                  <c:v> Lierne </c:v>
                </c:pt>
                <c:pt idx="22">
                  <c:v> Røyrvik </c:v>
                </c:pt>
                <c:pt idx="23">
                  <c:v> Namsskogan </c:v>
                </c:pt>
                <c:pt idx="24">
                  <c:v> Grong </c:v>
                </c:pt>
                <c:pt idx="25">
                  <c:v> Høylandet </c:v>
                </c:pt>
                <c:pt idx="26">
                  <c:v> Overhalla </c:v>
                </c:pt>
                <c:pt idx="27">
                  <c:v> Flatanger </c:v>
                </c:pt>
                <c:pt idx="28">
                  <c:v> Leka </c:v>
                </c:pt>
                <c:pt idx="29">
                  <c:v> Inderøy </c:v>
                </c:pt>
                <c:pt idx="30">
                  <c:v> Indre Fosen </c:v>
                </c:pt>
                <c:pt idx="31">
                  <c:v> Heim </c:v>
                </c:pt>
                <c:pt idx="32">
                  <c:v> Hitra </c:v>
                </c:pt>
                <c:pt idx="33">
                  <c:v> Ørland </c:v>
                </c:pt>
                <c:pt idx="34">
                  <c:v> Åfjord </c:v>
                </c:pt>
                <c:pt idx="35">
                  <c:v> Orkland </c:v>
                </c:pt>
                <c:pt idx="36">
                  <c:v> Nærøysund </c:v>
                </c:pt>
                <c:pt idx="37">
                  <c:v> Rindal </c:v>
                </c:pt>
              </c:strCache>
            </c:strRef>
          </c:cat>
          <c:val>
            <c:numRef>
              <c:f>komm!$O$286:$O$323</c:f>
              <c:numCache>
                <c:formatCode>0.0\ %</c:formatCode>
                <c:ptCount val="38"/>
                <c:pt idx="0">
                  <c:v>0.97303145684902304</c:v>
                </c:pt>
                <c:pt idx="1">
                  <c:v>0.9377675637114371</c:v>
                </c:pt>
                <c:pt idx="2">
                  <c:v>0.93977265167771373</c:v>
                </c:pt>
                <c:pt idx="3">
                  <c:v>1.2518433380013188</c:v>
                </c:pt>
                <c:pt idx="4">
                  <c:v>0.93792463166390261</c:v>
                </c:pt>
                <c:pt idx="5">
                  <c:v>0.94215247709695438</c:v>
                </c:pt>
                <c:pt idx="6">
                  <c:v>0.93960041625206592</c:v>
                </c:pt>
                <c:pt idx="7">
                  <c:v>0.94177272280005964</c:v>
                </c:pt>
                <c:pt idx="8">
                  <c:v>0.93608328938807894</c:v>
                </c:pt>
                <c:pt idx="9">
                  <c:v>0.93613601085166376</c:v>
                </c:pt>
                <c:pt idx="10">
                  <c:v>0.93980583726926736</c:v>
                </c:pt>
                <c:pt idx="11">
                  <c:v>0.93983366908443711</c:v>
                </c:pt>
                <c:pt idx="12">
                  <c:v>0.94549492692182047</c:v>
                </c:pt>
                <c:pt idx="13">
                  <c:v>0.94025336793854875</c:v>
                </c:pt>
                <c:pt idx="14">
                  <c:v>1.2047026187552099</c:v>
                </c:pt>
                <c:pt idx="15">
                  <c:v>0.93832921131767799</c:v>
                </c:pt>
                <c:pt idx="16">
                  <c:v>0.94038693441235011</c:v>
                </c:pt>
                <c:pt idx="17">
                  <c:v>0.93557661416915006</c:v>
                </c:pt>
                <c:pt idx="18">
                  <c:v>0.93906730425816087</c:v>
                </c:pt>
                <c:pt idx="19">
                  <c:v>0.93681675362881278</c:v>
                </c:pt>
                <c:pt idx="20">
                  <c:v>0.93578787618885573</c:v>
                </c:pt>
                <c:pt idx="21">
                  <c:v>0.939726808754902</c:v>
                </c:pt>
                <c:pt idx="22">
                  <c:v>0.96561727479615411</c:v>
                </c:pt>
                <c:pt idx="23">
                  <c:v>1.0573246396434326</c:v>
                </c:pt>
                <c:pt idx="24">
                  <c:v>0.94219281816879297</c:v>
                </c:pt>
                <c:pt idx="25">
                  <c:v>0.93290768153386461</c:v>
                </c:pt>
                <c:pt idx="26">
                  <c:v>0.93888893478844093</c:v>
                </c:pt>
                <c:pt idx="27">
                  <c:v>0.9879266617224095</c:v>
                </c:pt>
                <c:pt idx="28">
                  <c:v>0.94173302939560266</c:v>
                </c:pt>
                <c:pt idx="29">
                  <c:v>0.94060081670145701</c:v>
                </c:pt>
                <c:pt idx="30">
                  <c:v>0.93620428079047235</c:v>
                </c:pt>
                <c:pt idx="31">
                  <c:v>0.94187794076008191</c:v>
                </c:pt>
                <c:pt idx="32">
                  <c:v>0.94248229309209908</c:v>
                </c:pt>
                <c:pt idx="33">
                  <c:v>0.93972111422380267</c:v>
                </c:pt>
                <c:pt idx="34">
                  <c:v>0.94212481364606238</c:v>
                </c:pt>
                <c:pt idx="35">
                  <c:v>0.93935266273779949</c:v>
                </c:pt>
                <c:pt idx="36">
                  <c:v>0.96153311384735329</c:v>
                </c:pt>
                <c:pt idx="37">
                  <c:v>0.93809768343302657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58-4FCF-9C78-6E0CCD031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2EC4C02-5169-4B6B-BDFA-3E66E7B25D93}">
  <sheetPr/>
  <sheetViews>
    <sheetView zoomScale="172" workbookViewId="0" zoomToFit="1"/>
  </sheetViews>
  <sheetProtection content="1" objects="1"/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0340578-8FE3-44FF-8970-EAC356AE2DAF}">
  <sheetPr/>
  <sheetViews>
    <sheetView zoomScale="172" workbookViewId="0" zoomToFit="1"/>
  </sheetViews>
  <sheetProtection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304800</xdr:colOff>
      <xdr:row>35</xdr:row>
      <xdr:rowOff>161925</xdr:rowOff>
    </xdr:from>
    <xdr:to>
      <xdr:col>30</xdr:col>
      <xdr:colOff>304800</xdr:colOff>
      <xdr:row>52</xdr:row>
      <xdr:rowOff>57150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D46243A-13BC-4676-9621-BE1BD248E3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514349</xdr:colOff>
      <xdr:row>11</xdr:row>
      <xdr:rowOff>28575</xdr:rowOff>
    </xdr:from>
    <xdr:to>
      <xdr:col>30</xdr:col>
      <xdr:colOff>457200</xdr:colOff>
      <xdr:row>29</xdr:row>
      <xdr:rowOff>152400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346A83A-78BB-41FE-ABCA-98DBBC077E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419100</xdr:colOff>
      <xdr:row>56</xdr:row>
      <xdr:rowOff>104776</xdr:rowOff>
    </xdr:from>
    <xdr:to>
      <xdr:col>32</xdr:col>
      <xdr:colOff>335139</xdr:colOff>
      <xdr:row>75</xdr:row>
      <xdr:rowOff>9525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F343A4F4-2687-4CE7-A976-BE0CD6EA37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447676</xdr:colOff>
      <xdr:row>118</xdr:row>
      <xdr:rowOff>61736</xdr:rowOff>
    </xdr:from>
    <xdr:to>
      <xdr:col>34</xdr:col>
      <xdr:colOff>742950</xdr:colOff>
      <xdr:row>137</xdr:row>
      <xdr:rowOff>61736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F21D4BA-6127-4374-932E-4A58E06CA6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0</xdr:colOff>
      <xdr:row>195</xdr:row>
      <xdr:rowOff>0</xdr:rowOff>
    </xdr:from>
    <xdr:to>
      <xdr:col>31</xdr:col>
      <xdr:colOff>457200</xdr:colOff>
      <xdr:row>214</xdr:row>
      <xdr:rowOff>104774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D4D3DBBF-8AC9-4467-9920-AFD364B45E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692150</xdr:colOff>
      <xdr:row>150</xdr:row>
      <xdr:rowOff>136524</xdr:rowOff>
    </xdr:from>
    <xdr:to>
      <xdr:col>32</xdr:col>
      <xdr:colOff>406400</xdr:colOff>
      <xdr:row>169</xdr:row>
      <xdr:rowOff>174623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A512B655-A267-4BDA-8CF8-7C3279A390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22</xdr:col>
      <xdr:colOff>0</xdr:colOff>
      <xdr:row>220</xdr:row>
      <xdr:rowOff>0</xdr:rowOff>
    </xdr:from>
    <xdr:to>
      <xdr:col>31</xdr:col>
      <xdr:colOff>457200</xdr:colOff>
      <xdr:row>239</xdr:row>
      <xdr:rowOff>104774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2AC0C4DB-910D-40C0-81F8-B599C7B042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22</xdr:col>
      <xdr:colOff>-1</xdr:colOff>
      <xdr:row>245</xdr:row>
      <xdr:rowOff>0</xdr:rowOff>
    </xdr:from>
    <xdr:to>
      <xdr:col>33</xdr:col>
      <xdr:colOff>8818</xdr:colOff>
      <xdr:row>264</xdr:row>
      <xdr:rowOff>104774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ACC3BF57-434D-4E35-BC31-261760FF9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0</xdr:colOff>
      <xdr:row>287</xdr:row>
      <xdr:rowOff>0</xdr:rowOff>
    </xdr:from>
    <xdr:to>
      <xdr:col>35</xdr:col>
      <xdr:colOff>120650</xdr:colOff>
      <xdr:row>306</xdr:row>
      <xdr:rowOff>104774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14F9901E-7016-46DB-99F8-3DE3A6437F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22</xdr:col>
      <xdr:colOff>0</xdr:colOff>
      <xdr:row>325</xdr:row>
      <xdr:rowOff>0</xdr:rowOff>
    </xdr:from>
    <xdr:to>
      <xdr:col>32</xdr:col>
      <xdr:colOff>467430</xdr:colOff>
      <xdr:row>343</xdr:row>
      <xdr:rowOff>123825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C7FF30B7-AE37-408F-90CC-504B9F22A2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7951" cy="6074956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3D9C591-8B68-41CA-8F2B-7CD433C4B54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7951" cy="6074956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ECB4019-B5C8-4547-9A7B-A5EAB6332F7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68"/>
  <sheetViews>
    <sheetView zoomScale="85" zoomScaleNormal="85" workbookViewId="0">
      <pane xSplit="2" ySplit="6" topLeftCell="C7" activePane="bottomRight" state="frozen"/>
      <selection pane="topRight" activeCell="D1" sqref="D1"/>
      <selection pane="bottomLeft" activeCell="A7" sqref="A7"/>
      <selection pane="bottomRight" activeCell="G48" sqref="G48"/>
    </sheetView>
  </sheetViews>
  <sheetFormatPr baseColWidth="10" defaultRowHeight="15"/>
  <cols>
    <col min="1" max="1" width="11.5703125" style="123" customWidth="1"/>
    <col min="2" max="2" width="18.42578125" style="123" customWidth="1"/>
    <col min="3" max="3" width="17.28515625" style="123" bestFit="1" customWidth="1"/>
    <col min="4" max="4" width="14.42578125" style="123" bestFit="1" customWidth="1"/>
    <col min="5" max="6" width="11.42578125" style="123"/>
    <col min="7" max="7" width="14.42578125" style="123" bestFit="1" customWidth="1"/>
    <col min="8" max="8" width="9.85546875" style="123" bestFit="1" customWidth="1"/>
    <col min="9" max="9" width="14" style="123" bestFit="1" customWidth="1"/>
    <col min="10" max="10" width="11.42578125" style="123"/>
    <col min="11" max="11" width="13.7109375" style="123" bestFit="1" customWidth="1"/>
    <col min="12" max="12" width="17.85546875" style="123" bestFit="1" customWidth="1"/>
    <col min="13" max="13" width="17.28515625" style="123" bestFit="1" customWidth="1"/>
    <col min="14" max="14" width="13.85546875" style="123" bestFit="1" customWidth="1"/>
    <col min="15" max="15" width="11.42578125" style="123"/>
    <col min="16" max="16" width="12.5703125" style="123" customWidth="1"/>
    <col min="17" max="17" width="14.85546875" style="123" customWidth="1"/>
    <col min="18" max="18" width="13.28515625" style="123" bestFit="1" customWidth="1"/>
    <col min="19" max="19" width="13" style="123" customWidth="1"/>
    <col min="20" max="20" width="16.5703125" style="123" customWidth="1"/>
    <col min="21" max="21" width="13.140625" style="123" customWidth="1"/>
  </cols>
  <sheetData>
    <row r="1" spans="1:27" ht="30">
      <c r="A1" s="92" t="s">
        <v>0</v>
      </c>
      <c r="B1" s="92" t="s">
        <v>1</v>
      </c>
      <c r="C1" s="249" t="s">
        <v>429</v>
      </c>
      <c r="D1" s="249"/>
      <c r="E1" s="249"/>
      <c r="F1" s="250" t="s">
        <v>380</v>
      </c>
      <c r="G1" s="250"/>
      <c r="H1" s="250" t="s">
        <v>2</v>
      </c>
      <c r="I1" s="250"/>
      <c r="J1" s="250"/>
      <c r="K1" s="250"/>
      <c r="L1" s="93" t="s">
        <v>438</v>
      </c>
      <c r="M1" s="251" t="s">
        <v>3</v>
      </c>
      <c r="N1" s="251"/>
      <c r="O1" s="251"/>
      <c r="P1" s="94" t="s">
        <v>4</v>
      </c>
      <c r="Q1" s="242" t="s">
        <v>436</v>
      </c>
      <c r="R1" s="242"/>
      <c r="S1" s="95" t="s">
        <v>5</v>
      </c>
      <c r="T1" s="96" t="s">
        <v>427</v>
      </c>
      <c r="U1" s="97" t="s">
        <v>427</v>
      </c>
    </row>
    <row r="2" spans="1:27">
      <c r="A2" s="98" t="s">
        <v>8</v>
      </c>
      <c r="B2" s="99"/>
      <c r="C2" s="243" t="s">
        <v>442</v>
      </c>
      <c r="D2" s="244"/>
      <c r="E2" s="244"/>
      <c r="F2" s="245" t="s">
        <v>9</v>
      </c>
      <c r="G2" s="245"/>
      <c r="H2" s="100" t="s">
        <v>10</v>
      </c>
      <c r="I2" s="100"/>
      <c r="J2" s="100"/>
      <c r="K2" s="100"/>
      <c r="L2" s="101" t="str">
        <f>C2</f>
        <v>jan-jul</v>
      </c>
      <c r="M2" s="246" t="str">
        <f>C2</f>
        <v>jan-jul</v>
      </c>
      <c r="N2" s="247"/>
      <c r="O2" s="247"/>
      <c r="P2" s="102" t="str">
        <f>RIGHT(M2,3)</f>
        <v>jul</v>
      </c>
      <c r="Q2" s="252" t="s">
        <v>382</v>
      </c>
      <c r="R2" s="252"/>
      <c r="S2" s="103" t="s">
        <v>11</v>
      </c>
      <c r="T2" s="113" t="str">
        <f>C2</f>
        <v>jan-jul</v>
      </c>
      <c r="U2" s="104" t="str">
        <f>T2</f>
        <v>jan-jul</v>
      </c>
    </row>
    <row r="3" spans="1:27">
      <c r="A3" s="105" t="s">
        <v>12</v>
      </c>
      <c r="B3" s="106"/>
      <c r="C3" s="107"/>
      <c r="D3" s="107"/>
      <c r="E3" s="108" t="s">
        <v>13</v>
      </c>
      <c r="F3" s="248" t="s">
        <v>14</v>
      </c>
      <c r="G3" s="248"/>
      <c r="H3" s="100" t="s">
        <v>15</v>
      </c>
      <c r="I3" s="100"/>
      <c r="J3" s="100" t="s">
        <v>16</v>
      </c>
      <c r="K3" s="100"/>
      <c r="L3" s="101" t="s">
        <v>17</v>
      </c>
      <c r="M3" s="109" t="s">
        <v>18</v>
      </c>
      <c r="N3" s="100"/>
      <c r="O3" s="109" t="s">
        <v>19</v>
      </c>
      <c r="P3" s="110" t="s">
        <v>435</v>
      </c>
      <c r="Q3" s="111" t="s">
        <v>6</v>
      </c>
      <c r="R3" s="112" t="s">
        <v>7</v>
      </c>
      <c r="S3" s="227">
        <v>44562</v>
      </c>
      <c r="U3" s="104"/>
    </row>
    <row r="4" spans="1:27">
      <c r="A4" s="106"/>
      <c r="B4" s="114">
        <f>I366</f>
        <v>-311.81886518713679</v>
      </c>
      <c r="C4" s="115" t="s">
        <v>20</v>
      </c>
      <c r="D4" s="107" t="s">
        <v>21</v>
      </c>
      <c r="E4" s="107" t="s">
        <v>22</v>
      </c>
      <c r="F4" s="109" t="s">
        <v>23</v>
      </c>
      <c r="G4" s="109" t="s">
        <v>20</v>
      </c>
      <c r="H4" s="109" t="s">
        <v>21</v>
      </c>
      <c r="I4" s="109" t="s">
        <v>20</v>
      </c>
      <c r="J4" s="109" t="s">
        <v>21</v>
      </c>
      <c r="K4" s="109" t="s">
        <v>20</v>
      </c>
      <c r="L4" s="102" t="s">
        <v>20</v>
      </c>
      <c r="M4" s="109" t="s">
        <v>20</v>
      </c>
      <c r="N4" s="109" t="s">
        <v>21</v>
      </c>
      <c r="O4" s="109" t="s">
        <v>24</v>
      </c>
      <c r="P4" s="102" t="s">
        <v>20</v>
      </c>
      <c r="Q4" s="112" t="s">
        <v>25</v>
      </c>
      <c r="R4" s="112" t="s">
        <v>21</v>
      </c>
      <c r="S4" s="116"/>
      <c r="T4" s="117" t="s">
        <v>20</v>
      </c>
      <c r="U4" s="115" t="s">
        <v>21</v>
      </c>
      <c r="W4" s="36"/>
    </row>
    <row r="5" spans="1:27">
      <c r="A5" s="118"/>
      <c r="B5" s="118"/>
      <c r="C5" s="119">
        <v>1</v>
      </c>
      <c r="D5" s="119">
        <v>2</v>
      </c>
      <c r="E5" s="119">
        <v>3</v>
      </c>
      <c r="F5" s="119">
        <v>4</v>
      </c>
      <c r="G5" s="119">
        <v>5</v>
      </c>
      <c r="H5" s="119">
        <v>6</v>
      </c>
      <c r="I5" s="119">
        <v>7</v>
      </c>
      <c r="J5" s="119">
        <v>8</v>
      </c>
      <c r="K5" s="119">
        <v>9</v>
      </c>
      <c r="L5" s="119">
        <v>10</v>
      </c>
      <c r="M5" s="119">
        <v>11</v>
      </c>
      <c r="N5" s="119">
        <v>12</v>
      </c>
      <c r="O5" s="119">
        <v>13</v>
      </c>
      <c r="P5" s="119">
        <v>14</v>
      </c>
      <c r="Q5" s="120">
        <v>15</v>
      </c>
      <c r="R5" s="120">
        <v>16</v>
      </c>
      <c r="S5" s="121">
        <v>17</v>
      </c>
      <c r="T5" s="119">
        <v>18</v>
      </c>
      <c r="U5" s="119">
        <v>19</v>
      </c>
    </row>
    <row r="6" spans="1:27" ht="18.75" customHeight="1">
      <c r="A6" s="122"/>
      <c r="Q6" s="124"/>
      <c r="R6" s="182"/>
      <c r="S6" s="124"/>
      <c r="T6" s="124"/>
      <c r="U6" s="124"/>
    </row>
    <row r="7" spans="1:27" ht="21.95" customHeight="1">
      <c r="A7" s="125">
        <v>301</v>
      </c>
      <c r="B7" s="125" t="s">
        <v>26</v>
      </c>
      <c r="C7" s="1">
        <v>22620694</v>
      </c>
      <c r="D7" s="125">
        <f>C7/S7*1000</f>
        <v>32323.265607071462</v>
      </c>
      <c r="E7" s="126">
        <f>D7/D$364</f>
        <v>1.403984387489013</v>
      </c>
      <c r="F7" s="127">
        <f>($D$364-D7)*0.6</f>
        <v>-5580.4443871080994</v>
      </c>
      <c r="G7" s="127">
        <f t="shared" ref="G7" si="0">F7*S7/1000</f>
        <v>-3905345.6540966998</v>
      </c>
      <c r="H7" s="127">
        <f>IF(D7&lt;D$364*0.9,(D$364*0.9-D7)*0.35,0)</f>
        <v>0</v>
      </c>
      <c r="I7" s="128">
        <f t="shared" ref="I7" si="1">H7*S7/1000</f>
        <v>0</v>
      </c>
      <c r="J7" s="127">
        <f>H7+I$366</f>
        <v>-311.81886518713679</v>
      </c>
      <c r="K7" s="128">
        <f t="shared" ref="K7" si="2">J7*S7/1000</f>
        <v>-218219.26096731838</v>
      </c>
      <c r="L7" s="129">
        <f>+G7+K7</f>
        <v>-4123564.9150640182</v>
      </c>
      <c r="M7" s="129">
        <f>C7+L7</f>
        <v>18497129.084935982</v>
      </c>
      <c r="N7" s="129">
        <f>M7/S7*1000</f>
        <v>26431.002354776225</v>
      </c>
      <c r="O7" s="130">
        <f>N7/N$364</f>
        <v>1.148049677371483</v>
      </c>
      <c r="P7" s="131">
        <v>-496834.54831219092</v>
      </c>
      <c r="Q7" s="130">
        <f>(C7-T7)/T7</f>
        <v>0.15982640464281392</v>
      </c>
      <c r="R7" s="130">
        <f>(D7-U7)/U7</f>
        <v>0.15515777799382952</v>
      </c>
      <c r="S7" s="132">
        <v>699827</v>
      </c>
      <c r="T7" s="1">
        <v>19503517</v>
      </c>
      <c r="U7" s="1">
        <v>27981.688928422835</v>
      </c>
      <c r="Y7" s="13"/>
      <c r="Z7" s="13"/>
      <c r="AA7" s="12"/>
    </row>
    <row r="8" spans="1:27" ht="24.95" customHeight="1">
      <c r="A8" s="125">
        <v>1101</v>
      </c>
      <c r="B8" s="125" t="s">
        <v>27</v>
      </c>
      <c r="C8" s="1">
        <v>339752</v>
      </c>
      <c r="D8" s="125">
        <f t="shared" ref="D8:D71" si="3">C8/S8*1000</f>
        <v>22863.526244952893</v>
      </c>
      <c r="E8" s="126">
        <f t="shared" ref="E8:E71" si="4">D8/D$364</f>
        <v>0.99309377589115044</v>
      </c>
      <c r="F8" s="127">
        <f t="shared" ref="F8:F30" si="5">($D$364-D8)*0.6</f>
        <v>95.399230163042375</v>
      </c>
      <c r="G8" s="127">
        <f t="shared" ref="G8:G30" si="6">F8*S8/1000</f>
        <v>1417.6325602228096</v>
      </c>
      <c r="H8" s="127">
        <f t="shared" ref="H8:H30" si="7">IF(D8&lt;D$364*0.9,(D$364*0.9-D8)*0.35,0)</f>
        <v>0</v>
      </c>
      <c r="I8" s="128">
        <f t="shared" ref="I8:I30" si="8">H8*S8/1000</f>
        <v>0</v>
      </c>
      <c r="J8" s="127">
        <f t="shared" ref="J8:J30" si="9">H8+I$366</f>
        <v>-311.81886518713679</v>
      </c>
      <c r="K8" s="128">
        <f t="shared" ref="K8:K30" si="10">J8*S8/1000</f>
        <v>-4633.628336680853</v>
      </c>
      <c r="L8" s="129">
        <f t="shared" ref="L8:L71" si="11">+G8+K8</f>
        <v>-3215.9957764580431</v>
      </c>
      <c r="M8" s="129">
        <f t="shared" ref="M8:M30" si="12">C8+L8</f>
        <v>336536.00422354194</v>
      </c>
      <c r="N8" s="129">
        <f t="shared" ref="N8:N30" si="13">M8/S8*1000</f>
        <v>22647.106609928796</v>
      </c>
      <c r="O8" s="130">
        <f t="shared" ref="O8:O71" si="14">N8/N$364</f>
        <v>0.983693432732338</v>
      </c>
      <c r="P8" s="131">
        <v>-3115.2060165143148</v>
      </c>
      <c r="Q8" s="130">
        <f t="shared" ref="Q8:Q71" si="15">(C8-T8)/T8</f>
        <v>7.6646649660133417E-2</v>
      </c>
      <c r="R8" s="130">
        <f t="shared" ref="R8:R71" si="16">(D8-U8)/U8</f>
        <v>7.1357604880510836E-2</v>
      </c>
      <c r="S8" s="132">
        <v>14860</v>
      </c>
      <c r="T8" s="1">
        <v>315565</v>
      </c>
      <c r="U8" s="1">
        <v>21340.704673023603</v>
      </c>
      <c r="Y8" s="12"/>
      <c r="Z8" s="12"/>
      <c r="AA8" s="12"/>
    </row>
    <row r="9" spans="1:27">
      <c r="A9" s="125">
        <v>1103</v>
      </c>
      <c r="B9" s="125" t="s">
        <v>28</v>
      </c>
      <c r="C9" s="1">
        <v>4100000</v>
      </c>
      <c r="D9" s="125">
        <f t="shared" si="3"/>
        <v>28334.680958403307</v>
      </c>
      <c r="E9" s="126">
        <f t="shared" si="4"/>
        <v>1.230737332473528</v>
      </c>
      <c r="F9" s="127">
        <f t="shared" si="5"/>
        <v>-3187.2935979072063</v>
      </c>
      <c r="G9" s="127">
        <f t="shared" si="6"/>
        <v>-461198.19632357487</v>
      </c>
      <c r="H9" s="127">
        <f t="shared" si="7"/>
        <v>0</v>
      </c>
      <c r="I9" s="128">
        <f t="shared" si="8"/>
        <v>0</v>
      </c>
      <c r="J9" s="127">
        <f t="shared" si="9"/>
        <v>-311.81886518713679</v>
      </c>
      <c r="K9" s="128">
        <f t="shared" si="10"/>
        <v>-45119.877973713512</v>
      </c>
      <c r="L9" s="129">
        <f t="shared" si="11"/>
        <v>-506318.07429728837</v>
      </c>
      <c r="M9" s="129">
        <f t="shared" si="12"/>
        <v>3593681.9257027116</v>
      </c>
      <c r="N9" s="129">
        <f t="shared" si="13"/>
        <v>24835.568495308962</v>
      </c>
      <c r="O9" s="130">
        <f t="shared" si="14"/>
        <v>1.0787508553652889</v>
      </c>
      <c r="P9" s="131">
        <v>-71842.210658385302</v>
      </c>
      <c r="Q9" s="133">
        <f t="shared" si="15"/>
        <v>0.12597025680909915</v>
      </c>
      <c r="R9" s="133">
        <f t="shared" si="16"/>
        <v>0.12167488792777569</v>
      </c>
      <c r="S9" s="132">
        <v>144699</v>
      </c>
      <c r="T9" s="1">
        <v>3641304</v>
      </c>
      <c r="U9" s="1">
        <v>25261.046015525819</v>
      </c>
      <c r="V9" s="13"/>
      <c r="W9" s="67"/>
      <c r="X9" s="1"/>
      <c r="Y9" s="13"/>
      <c r="Z9" s="13"/>
      <c r="AA9" s="12"/>
    </row>
    <row r="10" spans="1:27">
      <c r="A10" s="125">
        <v>1106</v>
      </c>
      <c r="B10" s="125" t="s">
        <v>29</v>
      </c>
      <c r="C10" s="1">
        <v>829319</v>
      </c>
      <c r="D10" s="125">
        <f>C10/S10*1000</f>
        <v>22148.248050421964</v>
      </c>
      <c r="E10" s="126">
        <f t="shared" si="4"/>
        <v>0.96202515089389606</v>
      </c>
      <c r="F10" s="127">
        <f t="shared" si="5"/>
        <v>524.56614688159971</v>
      </c>
      <c r="G10" s="127">
        <f t="shared" si="6"/>
        <v>19641.85480383462</v>
      </c>
      <c r="H10" s="127">
        <f t="shared" si="7"/>
        <v>0</v>
      </c>
      <c r="I10" s="128">
        <f t="shared" si="8"/>
        <v>0</v>
      </c>
      <c r="J10" s="127">
        <f t="shared" si="9"/>
        <v>-311.81886518713679</v>
      </c>
      <c r="K10" s="128">
        <f t="shared" si="10"/>
        <v>-11675.74558806715</v>
      </c>
      <c r="L10" s="129">
        <f t="shared" si="11"/>
        <v>7966.1092157674702</v>
      </c>
      <c r="M10" s="129">
        <f t="shared" si="12"/>
        <v>837285.10921576747</v>
      </c>
      <c r="N10" s="129">
        <f t="shared" si="13"/>
        <v>22360.995332116428</v>
      </c>
      <c r="O10" s="130">
        <f t="shared" si="14"/>
        <v>0.97126598273343645</v>
      </c>
      <c r="P10" s="131">
        <v>-3044.1376906030964</v>
      </c>
      <c r="Q10" s="133">
        <f t="shared" si="15"/>
        <v>8.5787416780680678E-2</v>
      </c>
      <c r="R10" s="133">
        <f t="shared" si="16"/>
        <v>8.2278703036677295E-2</v>
      </c>
      <c r="S10" s="132">
        <v>37444</v>
      </c>
      <c r="T10" s="1">
        <v>763795</v>
      </c>
      <c r="U10" s="1">
        <v>20464.458912734775</v>
      </c>
      <c r="V10" s="13"/>
      <c r="W10" s="9"/>
      <c r="X10" s="1"/>
      <c r="Y10" s="13"/>
      <c r="Z10" s="12"/>
      <c r="AA10" s="12"/>
    </row>
    <row r="11" spans="1:27">
      <c r="A11" s="125">
        <v>1108</v>
      </c>
      <c r="B11" s="125" t="s">
        <v>30</v>
      </c>
      <c r="C11" s="1">
        <v>1861244</v>
      </c>
      <c r="D11" s="125">
        <f t="shared" si="3"/>
        <v>22892.122255703831</v>
      </c>
      <c r="E11" s="126">
        <f t="shared" si="4"/>
        <v>0.99433586427191112</v>
      </c>
      <c r="F11" s="127">
        <f t="shared" si="5"/>
        <v>78.24162371247948</v>
      </c>
      <c r="G11" s="127">
        <f t="shared" si="6"/>
        <v>6361.4352159431437</v>
      </c>
      <c r="H11" s="127">
        <f t="shared" si="7"/>
        <v>0</v>
      </c>
      <c r="I11" s="128">
        <f t="shared" si="8"/>
        <v>0</v>
      </c>
      <c r="J11" s="127">
        <f t="shared" si="9"/>
        <v>-311.81886518713679</v>
      </c>
      <c r="K11" s="128">
        <f t="shared" si="10"/>
        <v>-25352.432834040159</v>
      </c>
      <c r="L11" s="129">
        <f t="shared" si="11"/>
        <v>-18990.997618097015</v>
      </c>
      <c r="M11" s="129">
        <f t="shared" si="12"/>
        <v>1842253.0023819029</v>
      </c>
      <c r="N11" s="129">
        <f t="shared" si="13"/>
        <v>22658.545014229174</v>
      </c>
      <c r="O11" s="130">
        <f t="shared" si="14"/>
        <v>0.98419026808464238</v>
      </c>
      <c r="P11" s="131">
        <v>-128.10647191751195</v>
      </c>
      <c r="Q11" s="133">
        <f t="shared" si="15"/>
        <v>0.10447982615476001</v>
      </c>
      <c r="R11" s="133">
        <f t="shared" si="16"/>
        <v>9.2865162218196226E-2</v>
      </c>
      <c r="S11" s="132">
        <v>81305</v>
      </c>
      <c r="T11" s="1">
        <v>1685177</v>
      </c>
      <c r="U11" s="1">
        <v>20946.88626476072</v>
      </c>
      <c r="V11" s="13"/>
      <c r="W11" s="9"/>
      <c r="X11" s="1"/>
      <c r="Y11" s="13"/>
      <c r="Z11" s="13"/>
      <c r="AA11" s="12"/>
    </row>
    <row r="12" spans="1:27">
      <c r="A12" s="125">
        <v>1111</v>
      </c>
      <c r="B12" s="125" t="s">
        <v>31</v>
      </c>
      <c r="C12" s="1">
        <v>59300</v>
      </c>
      <c r="D12" s="125">
        <f t="shared" si="3"/>
        <v>18073.75800060957</v>
      </c>
      <c r="E12" s="126">
        <f t="shared" si="4"/>
        <v>0.78504673273355918</v>
      </c>
      <c r="F12" s="127">
        <f t="shared" si="5"/>
        <v>2969.2601767690358</v>
      </c>
      <c r="G12" s="127">
        <f t="shared" si="6"/>
        <v>9742.1426399792053</v>
      </c>
      <c r="H12" s="127">
        <f t="shared" si="7"/>
        <v>926.28006278240912</v>
      </c>
      <c r="I12" s="128">
        <f t="shared" si="8"/>
        <v>3039.1248859890843</v>
      </c>
      <c r="J12" s="127">
        <f t="shared" si="9"/>
        <v>614.46119759527232</v>
      </c>
      <c r="K12" s="128">
        <f t="shared" si="10"/>
        <v>2016.0471893100885</v>
      </c>
      <c r="L12" s="129">
        <f t="shared" si="11"/>
        <v>11758.189829289295</v>
      </c>
      <c r="M12" s="129">
        <f t="shared" si="12"/>
        <v>71058.189829289302</v>
      </c>
      <c r="N12" s="129">
        <f t="shared" si="13"/>
        <v>21657.479374973882</v>
      </c>
      <c r="O12" s="130">
        <f t="shared" si="14"/>
        <v>0.94070825901255606</v>
      </c>
      <c r="P12" s="131">
        <v>1068.0388120758616</v>
      </c>
      <c r="Q12" s="133">
        <f t="shared" si="15"/>
        <v>3.8001715415988374E-2</v>
      </c>
      <c r="R12" s="133">
        <f t="shared" si="16"/>
        <v>3.0408895796974766E-2</v>
      </c>
      <c r="S12" s="132">
        <v>3281</v>
      </c>
      <c r="T12" s="1">
        <v>57129</v>
      </c>
      <c r="U12" s="1">
        <v>17540.374577832361</v>
      </c>
      <c r="V12" s="12"/>
      <c r="W12" s="10"/>
      <c r="X12" s="1"/>
      <c r="Y12" s="13"/>
      <c r="Z12" s="13"/>
      <c r="AA12" s="12"/>
    </row>
    <row r="13" spans="1:27">
      <c r="A13" s="125">
        <v>1112</v>
      </c>
      <c r="B13" s="125" t="s">
        <v>32</v>
      </c>
      <c r="C13" s="1">
        <v>59091</v>
      </c>
      <c r="D13" s="125">
        <f t="shared" si="3"/>
        <v>18593.76966645689</v>
      </c>
      <c r="E13" s="126">
        <f t="shared" si="4"/>
        <v>0.80763381502397191</v>
      </c>
      <c r="F13" s="127">
        <f t="shared" si="5"/>
        <v>2657.253177260644</v>
      </c>
      <c r="G13" s="127">
        <f t="shared" si="6"/>
        <v>8444.7505973343268</v>
      </c>
      <c r="H13" s="127">
        <f t="shared" si="7"/>
        <v>744.27597973584716</v>
      </c>
      <c r="I13" s="128">
        <f t="shared" si="8"/>
        <v>2365.3090636005227</v>
      </c>
      <c r="J13" s="127">
        <f t="shared" si="9"/>
        <v>432.45711454871036</v>
      </c>
      <c r="K13" s="128">
        <f t="shared" si="10"/>
        <v>1374.3487100358016</v>
      </c>
      <c r="L13" s="129">
        <f t="shared" si="11"/>
        <v>9819.0993073701284</v>
      </c>
      <c r="M13" s="129">
        <f t="shared" si="12"/>
        <v>68910.099307370125</v>
      </c>
      <c r="N13" s="129">
        <f t="shared" si="13"/>
        <v>21683.479958266242</v>
      </c>
      <c r="O13" s="130">
        <f t="shared" si="14"/>
        <v>0.94183761312707637</v>
      </c>
      <c r="P13" s="131">
        <v>688.90979724995668</v>
      </c>
      <c r="Q13" s="133">
        <f t="shared" si="15"/>
        <v>7.8657223175495602E-2</v>
      </c>
      <c r="R13" s="133">
        <f t="shared" si="16"/>
        <v>7.7299567765583027E-2</v>
      </c>
      <c r="S13" s="132">
        <v>3178</v>
      </c>
      <c r="T13" s="1">
        <v>54782</v>
      </c>
      <c r="U13" s="1">
        <v>17259.609325771897</v>
      </c>
      <c r="V13" s="12"/>
      <c r="W13" s="10"/>
      <c r="X13" s="1"/>
      <c r="Y13" s="13"/>
      <c r="Z13" s="13"/>
      <c r="AA13" s="12"/>
    </row>
    <row r="14" spans="1:27">
      <c r="A14" s="125">
        <v>1114</v>
      </c>
      <c r="B14" s="125" t="s">
        <v>33</v>
      </c>
      <c r="C14" s="1">
        <v>59349</v>
      </c>
      <c r="D14" s="125">
        <f t="shared" si="3"/>
        <v>21279.670132664036</v>
      </c>
      <c r="E14" s="126">
        <f t="shared" si="4"/>
        <v>0.92429784169580997</v>
      </c>
      <c r="F14" s="127">
        <f t="shared" si="5"/>
        <v>1045.7128975363564</v>
      </c>
      <c r="G14" s="127">
        <f t="shared" si="6"/>
        <v>2916.4932712288978</v>
      </c>
      <c r="H14" s="127">
        <f t="shared" si="7"/>
        <v>0</v>
      </c>
      <c r="I14" s="128">
        <f t="shared" si="8"/>
        <v>0</v>
      </c>
      <c r="J14" s="127">
        <f t="shared" si="9"/>
        <v>-311.81886518713679</v>
      </c>
      <c r="K14" s="128">
        <f t="shared" si="10"/>
        <v>-869.66281500692457</v>
      </c>
      <c r="L14" s="129">
        <f t="shared" si="11"/>
        <v>2046.8304562219732</v>
      </c>
      <c r="M14" s="129">
        <f t="shared" si="12"/>
        <v>61395.830456221971</v>
      </c>
      <c r="N14" s="129">
        <f t="shared" si="13"/>
        <v>22013.564165013257</v>
      </c>
      <c r="O14" s="130">
        <f t="shared" si="14"/>
        <v>0.95617505905420197</v>
      </c>
      <c r="P14" s="131">
        <v>768.6116702517902</v>
      </c>
      <c r="Q14" s="133">
        <f t="shared" si="15"/>
        <v>0.19330451392379611</v>
      </c>
      <c r="R14" s="133">
        <f t="shared" si="16"/>
        <v>0.19416023605640545</v>
      </c>
      <c r="S14" s="132">
        <v>2789</v>
      </c>
      <c r="T14" s="1">
        <v>49735</v>
      </c>
      <c r="U14" s="1">
        <v>17819.777857398782</v>
      </c>
      <c r="V14" s="12"/>
      <c r="W14" s="10"/>
      <c r="X14" s="1"/>
      <c r="Y14" s="13"/>
      <c r="Z14" s="13"/>
      <c r="AA14" s="12"/>
    </row>
    <row r="15" spans="1:27">
      <c r="A15" s="125">
        <v>1119</v>
      </c>
      <c r="B15" s="125" t="s">
        <v>34</v>
      </c>
      <c r="C15" s="1">
        <v>356195</v>
      </c>
      <c r="D15" s="125">
        <f t="shared" si="3"/>
        <v>18459.525290215588</v>
      </c>
      <c r="E15" s="126">
        <f t="shared" si="4"/>
        <v>0.80180281358240479</v>
      </c>
      <c r="F15" s="127">
        <f t="shared" si="5"/>
        <v>2737.799803005425</v>
      </c>
      <c r="G15" s="127">
        <f t="shared" si="6"/>
        <v>52828.584998792678</v>
      </c>
      <c r="H15" s="127">
        <f t="shared" si="7"/>
        <v>791.26151142030301</v>
      </c>
      <c r="I15" s="128">
        <f t="shared" si="8"/>
        <v>15268.182124366165</v>
      </c>
      <c r="J15" s="127">
        <f t="shared" si="9"/>
        <v>479.44264623316622</v>
      </c>
      <c r="K15" s="128">
        <f t="shared" si="10"/>
        <v>9251.3253017151746</v>
      </c>
      <c r="L15" s="129">
        <f t="shared" si="11"/>
        <v>62079.91030050785</v>
      </c>
      <c r="M15" s="129">
        <f t="shared" si="12"/>
        <v>418274.91030050785</v>
      </c>
      <c r="N15" s="129">
        <f t="shared" si="13"/>
        <v>21676.767739454182</v>
      </c>
      <c r="O15" s="130">
        <f t="shared" si="14"/>
        <v>0.94154606305499833</v>
      </c>
      <c r="P15" s="131">
        <v>5241.9516512696937</v>
      </c>
      <c r="Q15" s="133">
        <f t="shared" si="15"/>
        <v>8.1390830211362966E-2</v>
      </c>
      <c r="R15" s="133">
        <f t="shared" si="16"/>
        <v>7.1527398095007397E-2</v>
      </c>
      <c r="S15" s="132">
        <v>19296</v>
      </c>
      <c r="T15" s="1">
        <v>329386</v>
      </c>
      <c r="U15" s="1">
        <v>17227.301255230122</v>
      </c>
      <c r="V15" s="12"/>
      <c r="W15" s="10"/>
      <c r="X15" s="1"/>
      <c r="Y15" s="13"/>
      <c r="Z15" s="13"/>
      <c r="AA15" s="12"/>
    </row>
    <row r="16" spans="1:27">
      <c r="A16" s="125">
        <v>1120</v>
      </c>
      <c r="B16" s="125" t="s">
        <v>35</v>
      </c>
      <c r="C16" s="1">
        <v>423111</v>
      </c>
      <c r="D16" s="125">
        <f t="shared" si="3"/>
        <v>20984.526112185686</v>
      </c>
      <c r="E16" s="126">
        <f t="shared" si="4"/>
        <v>0.91147804799521048</v>
      </c>
      <c r="F16" s="127">
        <f t="shared" si="5"/>
        <v>1222.7993098233667</v>
      </c>
      <c r="G16" s="127">
        <f t="shared" si="6"/>
        <v>24655.302483968542</v>
      </c>
      <c r="H16" s="127">
        <f t="shared" si="7"/>
        <v>0</v>
      </c>
      <c r="I16" s="128">
        <f t="shared" si="8"/>
        <v>0</v>
      </c>
      <c r="J16" s="127">
        <f t="shared" si="9"/>
        <v>-311.81886518713679</v>
      </c>
      <c r="K16" s="128">
        <f t="shared" si="10"/>
        <v>-6287.2037787682393</v>
      </c>
      <c r="L16" s="129">
        <f t="shared" si="11"/>
        <v>18368.098705200304</v>
      </c>
      <c r="M16" s="129">
        <f t="shared" si="12"/>
        <v>441479.0987052003</v>
      </c>
      <c r="N16" s="129">
        <f t="shared" si="13"/>
        <v>21895.506556821918</v>
      </c>
      <c r="O16" s="130">
        <f t="shared" si="14"/>
        <v>0.9510471415739622</v>
      </c>
      <c r="P16" s="131">
        <v>782.75533120627006</v>
      </c>
      <c r="Q16" s="133">
        <f t="shared" si="15"/>
        <v>0.10815418945251115</v>
      </c>
      <c r="R16" s="133">
        <f t="shared" si="16"/>
        <v>9.0841856482340957E-2</v>
      </c>
      <c r="S16" s="132">
        <v>20163</v>
      </c>
      <c r="T16" s="1">
        <v>381816</v>
      </c>
      <c r="U16" s="1">
        <v>19237.001209189842</v>
      </c>
      <c r="V16" s="12"/>
      <c r="W16" s="10"/>
      <c r="X16" s="1"/>
      <c r="Y16" s="13"/>
      <c r="Z16" s="13"/>
      <c r="AA16" s="12"/>
    </row>
    <row r="17" spans="1:27">
      <c r="A17" s="125">
        <v>1121</v>
      </c>
      <c r="B17" s="125" t="s">
        <v>36</v>
      </c>
      <c r="C17" s="1">
        <v>445852</v>
      </c>
      <c r="D17" s="125">
        <f t="shared" si="3"/>
        <v>23037.875264816827</v>
      </c>
      <c r="E17" s="126">
        <f t="shared" si="4"/>
        <v>1.0006667514945011</v>
      </c>
      <c r="F17" s="127">
        <f t="shared" si="5"/>
        <v>-9.2101817553178993</v>
      </c>
      <c r="G17" s="127">
        <f t="shared" si="6"/>
        <v>-178.24464751066731</v>
      </c>
      <c r="H17" s="127">
        <f t="shared" si="7"/>
        <v>0</v>
      </c>
      <c r="I17" s="128">
        <f t="shared" si="8"/>
        <v>0</v>
      </c>
      <c r="J17" s="127">
        <f t="shared" si="9"/>
        <v>-311.81886518713679</v>
      </c>
      <c r="K17" s="128">
        <f t="shared" si="10"/>
        <v>-6034.6304979666584</v>
      </c>
      <c r="L17" s="129">
        <f t="shared" si="11"/>
        <v>-6212.8751454773255</v>
      </c>
      <c r="M17" s="129">
        <f t="shared" si="12"/>
        <v>439639.1248545227</v>
      </c>
      <c r="N17" s="129">
        <f t="shared" si="13"/>
        <v>22716.846217874368</v>
      </c>
      <c r="O17" s="130">
        <f t="shared" si="14"/>
        <v>0.98672262297367819</v>
      </c>
      <c r="P17" s="131">
        <v>181.77233932691161</v>
      </c>
      <c r="Q17" s="133">
        <f t="shared" si="15"/>
        <v>0.13607049032872895</v>
      </c>
      <c r="R17" s="133">
        <f t="shared" si="16"/>
        <v>0.1215709599659329</v>
      </c>
      <c r="S17" s="132">
        <v>19353</v>
      </c>
      <c r="T17" s="1">
        <v>392451</v>
      </c>
      <c r="U17" s="1">
        <v>20540.72019260965</v>
      </c>
      <c r="V17" s="12"/>
      <c r="W17" s="10"/>
      <c r="X17" s="1"/>
      <c r="Y17" s="13"/>
      <c r="Z17" s="13"/>
      <c r="AA17" s="12"/>
    </row>
    <row r="18" spans="1:27">
      <c r="A18" s="125">
        <v>1122</v>
      </c>
      <c r="B18" s="125" t="s">
        <v>37</v>
      </c>
      <c r="C18" s="1">
        <v>233987</v>
      </c>
      <c r="D18" s="125">
        <f t="shared" si="3"/>
        <v>19288.352155634326</v>
      </c>
      <c r="E18" s="126">
        <f t="shared" si="4"/>
        <v>0.83780350711148888</v>
      </c>
      <c r="F18" s="127">
        <f t="shared" si="5"/>
        <v>2240.5036837541825</v>
      </c>
      <c r="G18" s="127">
        <f t="shared" si="6"/>
        <v>27179.55018762199</v>
      </c>
      <c r="H18" s="127">
        <f t="shared" si="7"/>
        <v>501.17210852374478</v>
      </c>
      <c r="I18" s="128">
        <f t="shared" si="8"/>
        <v>6079.7188485015486</v>
      </c>
      <c r="J18" s="127">
        <f t="shared" si="9"/>
        <v>189.35324333660799</v>
      </c>
      <c r="K18" s="128">
        <f t="shared" si="10"/>
        <v>2297.0441949163915</v>
      </c>
      <c r="L18" s="129">
        <f t="shared" si="11"/>
        <v>29476.59438253838</v>
      </c>
      <c r="M18" s="129">
        <f t="shared" si="12"/>
        <v>263463.5943825384</v>
      </c>
      <c r="N18" s="129">
        <f t="shared" si="13"/>
        <v>21718.209082725116</v>
      </c>
      <c r="O18" s="130">
        <f t="shared" si="14"/>
        <v>0.94334609773145239</v>
      </c>
      <c r="P18" s="131">
        <v>3241.6396005157621</v>
      </c>
      <c r="Q18" s="133">
        <f t="shared" si="15"/>
        <v>6.3123029251138149E-2</v>
      </c>
      <c r="R18" s="133">
        <f t="shared" si="16"/>
        <v>5.7251358081422184E-2</v>
      </c>
      <c r="S18" s="132">
        <v>12131</v>
      </c>
      <c r="T18" s="1">
        <v>220094</v>
      </c>
      <c r="U18" s="1">
        <v>18243.866047745356</v>
      </c>
      <c r="V18" s="12"/>
      <c r="W18" s="10"/>
      <c r="X18" s="1"/>
      <c r="Y18" s="13"/>
      <c r="Z18" s="13"/>
      <c r="AA18" s="12"/>
    </row>
    <row r="19" spans="1:27">
      <c r="A19" s="125">
        <v>1124</v>
      </c>
      <c r="B19" s="125" t="s">
        <v>38</v>
      </c>
      <c r="C19" s="1">
        <v>788710</v>
      </c>
      <c r="D19" s="125">
        <f t="shared" si="3"/>
        <v>28609.619849100403</v>
      </c>
      <c r="E19" s="126">
        <f t="shared" si="4"/>
        <v>1.2426795017686942</v>
      </c>
      <c r="F19" s="127">
        <f t="shared" si="5"/>
        <v>-3352.2569323254638</v>
      </c>
      <c r="G19" s="127">
        <f t="shared" si="6"/>
        <v>-92415.019110348396</v>
      </c>
      <c r="H19" s="127">
        <f t="shared" si="7"/>
        <v>0</v>
      </c>
      <c r="I19" s="128">
        <f t="shared" si="8"/>
        <v>0</v>
      </c>
      <c r="J19" s="127">
        <f t="shared" si="9"/>
        <v>-311.81886518713679</v>
      </c>
      <c r="K19" s="128">
        <f t="shared" si="10"/>
        <v>-8596.2224754789859</v>
      </c>
      <c r="L19" s="129">
        <f t="shared" si="11"/>
        <v>-101011.24158582737</v>
      </c>
      <c r="M19" s="129">
        <f t="shared" si="12"/>
        <v>687698.75841417257</v>
      </c>
      <c r="N19" s="129">
        <f t="shared" si="13"/>
        <v>24945.544051587804</v>
      </c>
      <c r="O19" s="130">
        <f t="shared" si="14"/>
        <v>1.0835277230833555</v>
      </c>
      <c r="P19" s="131">
        <v>-14920.572776801215</v>
      </c>
      <c r="Q19" s="133">
        <f t="shared" si="15"/>
        <v>0.11157463324985237</v>
      </c>
      <c r="R19" s="133">
        <f t="shared" si="16"/>
        <v>0.10709898088875486</v>
      </c>
      <c r="S19" s="132">
        <v>27568</v>
      </c>
      <c r="T19" s="1">
        <v>709543</v>
      </c>
      <c r="U19" s="1">
        <v>25841.971082055577</v>
      </c>
      <c r="V19" s="12"/>
      <c r="W19" s="10"/>
      <c r="X19" s="1"/>
      <c r="Y19" s="13"/>
      <c r="Z19" s="13"/>
      <c r="AA19" s="12"/>
    </row>
    <row r="20" spans="1:27">
      <c r="A20" s="125">
        <v>1127</v>
      </c>
      <c r="B20" s="125" t="s">
        <v>39</v>
      </c>
      <c r="C20" s="1">
        <v>281380</v>
      </c>
      <c r="D20" s="125">
        <f t="shared" si="3"/>
        <v>24566.090448751529</v>
      </c>
      <c r="E20" s="126">
        <f t="shared" si="4"/>
        <v>1.0670458817794861</v>
      </c>
      <c r="F20" s="127">
        <f t="shared" si="5"/>
        <v>-926.13929211613936</v>
      </c>
      <c r="G20" s="127">
        <f t="shared" si="6"/>
        <v>-10607.99945189826</v>
      </c>
      <c r="H20" s="127">
        <f t="shared" si="7"/>
        <v>0</v>
      </c>
      <c r="I20" s="128">
        <f t="shared" si="8"/>
        <v>0</v>
      </c>
      <c r="J20" s="127">
        <f t="shared" si="9"/>
        <v>-311.81886518713679</v>
      </c>
      <c r="K20" s="128">
        <f t="shared" si="10"/>
        <v>-3571.5732818534648</v>
      </c>
      <c r="L20" s="129">
        <f t="shared" si="11"/>
        <v>-14179.572733751726</v>
      </c>
      <c r="M20" s="129">
        <f t="shared" si="12"/>
        <v>267200.42726624827</v>
      </c>
      <c r="N20" s="129">
        <f t="shared" si="13"/>
        <v>23328.132291448252</v>
      </c>
      <c r="O20" s="130">
        <f t="shared" si="14"/>
        <v>1.0132742750876722</v>
      </c>
      <c r="P20" s="131">
        <v>-3499.1028070763841</v>
      </c>
      <c r="Q20" s="133">
        <f t="shared" si="15"/>
        <v>0.10567533901535245</v>
      </c>
      <c r="R20" s="133">
        <f t="shared" si="16"/>
        <v>9.2257417579772474E-2</v>
      </c>
      <c r="S20" s="132">
        <v>11454</v>
      </c>
      <c r="T20" s="1">
        <v>254487</v>
      </c>
      <c r="U20" s="1">
        <v>22491.117984975695</v>
      </c>
      <c r="V20" s="12"/>
      <c r="W20" s="10"/>
      <c r="X20" s="1"/>
      <c r="Y20" s="13"/>
      <c r="Z20" s="13"/>
      <c r="AA20" s="12"/>
    </row>
    <row r="21" spans="1:27">
      <c r="A21" s="125">
        <v>1130</v>
      </c>
      <c r="B21" s="125" t="s">
        <v>40</v>
      </c>
      <c r="C21" s="1">
        <v>262174</v>
      </c>
      <c r="D21" s="125">
        <f t="shared" si="3"/>
        <v>19759.873379559842</v>
      </c>
      <c r="E21" s="126">
        <f t="shared" si="4"/>
        <v>0.85828437203425545</v>
      </c>
      <c r="F21" s="127">
        <f t="shared" si="5"/>
        <v>1957.5909493988729</v>
      </c>
      <c r="G21" s="127">
        <f t="shared" si="6"/>
        <v>25973.316716624246</v>
      </c>
      <c r="H21" s="127">
        <f t="shared" si="7"/>
        <v>336.13968014981418</v>
      </c>
      <c r="I21" s="128">
        <f t="shared" si="8"/>
        <v>4459.9012762277353</v>
      </c>
      <c r="J21" s="127">
        <f t="shared" si="9"/>
        <v>24.320814962677389</v>
      </c>
      <c r="K21" s="128">
        <f t="shared" si="10"/>
        <v>322.68857292480357</v>
      </c>
      <c r="L21" s="129">
        <f t="shared" si="11"/>
        <v>26296.005289549048</v>
      </c>
      <c r="M21" s="129">
        <f t="shared" si="12"/>
        <v>288470.00528954907</v>
      </c>
      <c r="N21" s="129">
        <f t="shared" si="13"/>
        <v>21741.785143921396</v>
      </c>
      <c r="O21" s="130">
        <f t="shared" si="14"/>
        <v>0.94437014097759087</v>
      </c>
      <c r="P21" s="131">
        <v>2692.0560068950399</v>
      </c>
      <c r="Q21" s="133">
        <f t="shared" si="15"/>
        <v>8.0791174724622383E-2</v>
      </c>
      <c r="R21" s="134">
        <f t="shared" si="16"/>
        <v>6.4662394758125824E-2</v>
      </c>
      <c r="S21" s="132">
        <v>13268</v>
      </c>
      <c r="T21" s="1">
        <v>242576</v>
      </c>
      <c r="U21" s="1">
        <v>18559.755164498853</v>
      </c>
      <c r="V21" s="13"/>
      <c r="W21" s="1"/>
      <c r="X21" s="1"/>
      <c r="Y21" s="13"/>
      <c r="Z21" s="13"/>
      <c r="AA21" s="12"/>
    </row>
    <row r="22" spans="1:27">
      <c r="A22" s="125">
        <v>1133</v>
      </c>
      <c r="B22" s="125" t="s">
        <v>41</v>
      </c>
      <c r="C22" s="1">
        <v>72145</v>
      </c>
      <c r="D22" s="125">
        <f t="shared" si="3"/>
        <v>28470.797158642461</v>
      </c>
      <c r="E22" s="126">
        <f t="shared" si="4"/>
        <v>1.2366496379423879</v>
      </c>
      <c r="F22" s="127">
        <f t="shared" si="5"/>
        <v>-3268.9633180506985</v>
      </c>
      <c r="G22" s="127">
        <f t="shared" si="6"/>
        <v>-8283.5530479404697</v>
      </c>
      <c r="H22" s="127">
        <f t="shared" si="7"/>
        <v>0</v>
      </c>
      <c r="I22" s="128">
        <f t="shared" si="8"/>
        <v>0</v>
      </c>
      <c r="J22" s="127">
        <f t="shared" si="9"/>
        <v>-311.81886518713679</v>
      </c>
      <c r="K22" s="128">
        <f t="shared" si="10"/>
        <v>-790.14900438420466</v>
      </c>
      <c r="L22" s="129">
        <f t="shared" si="11"/>
        <v>-9073.7020523246738</v>
      </c>
      <c r="M22" s="129">
        <f t="shared" si="12"/>
        <v>63071.297947675324</v>
      </c>
      <c r="N22" s="129">
        <f t="shared" si="13"/>
        <v>24890.014975404625</v>
      </c>
      <c r="O22" s="130">
        <f t="shared" si="14"/>
        <v>1.0811157775528331</v>
      </c>
      <c r="P22" s="131">
        <v>559.34764159843326</v>
      </c>
      <c r="Q22" s="133">
        <f t="shared" si="15"/>
        <v>4.6854141273434326E-2</v>
      </c>
      <c r="R22" s="134">
        <f t="shared" si="16"/>
        <v>6.5857807610678928E-2</v>
      </c>
      <c r="S22" s="132">
        <v>2534</v>
      </c>
      <c r="T22" s="1">
        <v>68916</v>
      </c>
      <c r="U22" s="1">
        <v>26711.627906976744</v>
      </c>
      <c r="V22" s="13"/>
      <c r="W22" s="1"/>
      <c r="X22" s="1"/>
      <c r="Y22" s="13"/>
      <c r="Z22" s="13"/>
      <c r="AA22" s="12"/>
    </row>
    <row r="23" spans="1:27">
      <c r="A23" s="125">
        <v>1134</v>
      </c>
      <c r="B23" s="125" t="s">
        <v>42</v>
      </c>
      <c r="C23" s="1">
        <v>118787</v>
      </c>
      <c r="D23" s="125">
        <f t="shared" si="3"/>
        <v>31391.913319238898</v>
      </c>
      <c r="E23" s="126">
        <f t="shared" si="4"/>
        <v>1.3635304281872329</v>
      </c>
      <c r="F23" s="127">
        <f t="shared" si="5"/>
        <v>-5021.6330144085605</v>
      </c>
      <c r="G23" s="127">
        <f t="shared" si="6"/>
        <v>-19001.859326521993</v>
      </c>
      <c r="H23" s="127">
        <f t="shared" si="7"/>
        <v>0</v>
      </c>
      <c r="I23" s="128">
        <f t="shared" si="8"/>
        <v>0</v>
      </c>
      <c r="J23" s="127">
        <f t="shared" si="9"/>
        <v>-311.81886518713679</v>
      </c>
      <c r="K23" s="128">
        <f t="shared" si="10"/>
        <v>-1179.9225858681255</v>
      </c>
      <c r="L23" s="129">
        <f t="shared" si="11"/>
        <v>-20181.781912390117</v>
      </c>
      <c r="M23" s="129">
        <f t="shared" si="12"/>
        <v>98605.218087609886</v>
      </c>
      <c r="N23" s="129">
        <f t="shared" si="13"/>
        <v>26058.461439643204</v>
      </c>
      <c r="O23" s="130">
        <f t="shared" si="14"/>
        <v>1.1318680936507712</v>
      </c>
      <c r="P23" s="131">
        <v>1374.8105271541099</v>
      </c>
      <c r="Q23" s="133">
        <f t="shared" si="15"/>
        <v>2.831642369888154E-2</v>
      </c>
      <c r="R23" s="133">
        <f t="shared" si="16"/>
        <v>3.5110268992875178E-2</v>
      </c>
      <c r="S23" s="132">
        <v>3784</v>
      </c>
      <c r="T23" s="1">
        <v>115516</v>
      </c>
      <c r="U23" s="1">
        <v>30327.119978997111</v>
      </c>
      <c r="V23" s="12"/>
      <c r="W23" s="10"/>
      <c r="Y23" s="13"/>
      <c r="Z23" s="13"/>
      <c r="AA23" s="12"/>
    </row>
    <row r="24" spans="1:27">
      <c r="A24" s="125">
        <v>1135</v>
      </c>
      <c r="B24" s="125" t="s">
        <v>43</v>
      </c>
      <c r="C24" s="1">
        <v>105235</v>
      </c>
      <c r="D24" s="125">
        <f t="shared" si="3"/>
        <v>23256.353591160219</v>
      </c>
      <c r="E24" s="126">
        <f t="shared" si="4"/>
        <v>1.0101565153976801</v>
      </c>
      <c r="F24" s="127">
        <f t="shared" si="5"/>
        <v>-140.29717756135361</v>
      </c>
      <c r="G24" s="127">
        <f t="shared" si="6"/>
        <v>-634.84472846512506</v>
      </c>
      <c r="H24" s="127">
        <f t="shared" si="7"/>
        <v>0</v>
      </c>
      <c r="I24" s="128">
        <f t="shared" si="8"/>
        <v>0</v>
      </c>
      <c r="J24" s="127">
        <f t="shared" si="9"/>
        <v>-311.81886518713679</v>
      </c>
      <c r="K24" s="128">
        <f t="shared" si="10"/>
        <v>-1410.980364971794</v>
      </c>
      <c r="L24" s="129">
        <f t="shared" si="11"/>
        <v>-2045.8250934369189</v>
      </c>
      <c r="M24" s="129">
        <f t="shared" si="12"/>
        <v>103189.17490656309</v>
      </c>
      <c r="N24" s="129">
        <f t="shared" si="13"/>
        <v>22804.237548411729</v>
      </c>
      <c r="O24" s="130">
        <f t="shared" si="14"/>
        <v>0.99051852853494993</v>
      </c>
      <c r="P24" s="131">
        <v>862.76364571150179</v>
      </c>
      <c r="Q24" s="133">
        <f t="shared" si="15"/>
        <v>3.2606562524530966E-2</v>
      </c>
      <c r="R24" s="133">
        <f t="shared" si="16"/>
        <v>4.0821774955665371E-2</v>
      </c>
      <c r="S24" s="132">
        <v>4525</v>
      </c>
      <c r="T24" s="1">
        <v>101912</v>
      </c>
      <c r="U24" s="1">
        <v>22344.222758167067</v>
      </c>
      <c r="V24" s="12"/>
      <c r="W24" s="10"/>
      <c r="Y24" s="13"/>
      <c r="Z24" s="13"/>
      <c r="AA24" s="12"/>
    </row>
    <row r="25" spans="1:27">
      <c r="A25" s="125">
        <v>1144</v>
      </c>
      <c r="B25" s="125" t="s">
        <v>44</v>
      </c>
      <c r="C25" s="1">
        <v>10655</v>
      </c>
      <c r="D25" s="125">
        <f t="shared" si="3"/>
        <v>20372.848948374758</v>
      </c>
      <c r="E25" s="126">
        <f t="shared" si="4"/>
        <v>0.88490940859430089</v>
      </c>
      <c r="F25" s="127">
        <f t="shared" si="5"/>
        <v>1589.8056081099232</v>
      </c>
      <c r="G25" s="127">
        <f t="shared" si="6"/>
        <v>831.46833304148981</v>
      </c>
      <c r="H25" s="127">
        <f t="shared" si="7"/>
        <v>121.59823106459352</v>
      </c>
      <c r="I25" s="128">
        <f t="shared" si="8"/>
        <v>63.595874846782415</v>
      </c>
      <c r="J25" s="127">
        <f t="shared" si="9"/>
        <v>-190.22063412254329</v>
      </c>
      <c r="K25" s="128">
        <f t="shared" si="10"/>
        <v>-99.485391646090136</v>
      </c>
      <c r="L25" s="129">
        <f t="shared" si="11"/>
        <v>731.98294139539962</v>
      </c>
      <c r="M25" s="129">
        <f t="shared" si="12"/>
        <v>11386.982941395399</v>
      </c>
      <c r="N25" s="129">
        <f t="shared" si="13"/>
        <v>21772.433922362139</v>
      </c>
      <c r="O25" s="130">
        <f t="shared" si="14"/>
        <v>0.94570139280559307</v>
      </c>
      <c r="P25" s="131">
        <v>70.839560717976156</v>
      </c>
      <c r="Q25" s="133">
        <f t="shared" si="15"/>
        <v>0.16920882256117634</v>
      </c>
      <c r="R25" s="133">
        <f t="shared" si="16"/>
        <v>0.13343952779831045</v>
      </c>
      <c r="S25" s="132">
        <v>523</v>
      </c>
      <c r="T25" s="1">
        <v>9113</v>
      </c>
      <c r="U25" s="1">
        <v>17974.358974358973</v>
      </c>
      <c r="V25" s="12"/>
      <c r="W25" s="10"/>
      <c r="Y25" s="13"/>
      <c r="Z25" s="13"/>
      <c r="AA25" s="12"/>
    </row>
    <row r="26" spans="1:27">
      <c r="A26" s="125">
        <v>1145</v>
      </c>
      <c r="B26" s="125" t="s">
        <v>45</v>
      </c>
      <c r="C26" s="1">
        <v>18634</v>
      </c>
      <c r="D26" s="125">
        <f t="shared" si="3"/>
        <v>21794.152046783627</v>
      </c>
      <c r="E26" s="126">
        <f t="shared" si="4"/>
        <v>0.94664473522600279</v>
      </c>
      <c r="F26" s="127">
        <f t="shared" si="5"/>
        <v>737.0237490646017</v>
      </c>
      <c r="G26" s="127">
        <f t="shared" si="6"/>
        <v>630.15530545023444</v>
      </c>
      <c r="H26" s="127">
        <f t="shared" si="7"/>
        <v>0</v>
      </c>
      <c r="I26" s="128">
        <f t="shared" si="8"/>
        <v>0</v>
      </c>
      <c r="J26" s="127">
        <f t="shared" si="9"/>
        <v>-311.81886518713679</v>
      </c>
      <c r="K26" s="128">
        <f t="shared" si="10"/>
        <v>-266.60512973500192</v>
      </c>
      <c r="L26" s="129">
        <f t="shared" si="11"/>
        <v>363.55017571523251</v>
      </c>
      <c r="M26" s="129">
        <f t="shared" si="12"/>
        <v>18997.550175715234</v>
      </c>
      <c r="N26" s="129">
        <f t="shared" si="13"/>
        <v>22219.356930661092</v>
      </c>
      <c r="O26" s="130">
        <f t="shared" si="14"/>
        <v>0.96511381646627903</v>
      </c>
      <c r="P26" s="131">
        <v>54.638213720070155</v>
      </c>
      <c r="Q26" s="133">
        <f t="shared" si="15"/>
        <v>0.16106922549691569</v>
      </c>
      <c r="R26" s="133">
        <f t="shared" si="16"/>
        <v>0.16650112830625816</v>
      </c>
      <c r="S26" s="132">
        <v>855</v>
      </c>
      <c r="T26" s="1">
        <v>16049</v>
      </c>
      <c r="U26" s="1">
        <v>18683.35273573923</v>
      </c>
      <c r="V26" s="12"/>
      <c r="Y26" s="13"/>
      <c r="Z26" s="13"/>
      <c r="AA26" s="12"/>
    </row>
    <row r="27" spans="1:27">
      <c r="A27" s="125">
        <v>1146</v>
      </c>
      <c r="B27" s="125" t="s">
        <v>46</v>
      </c>
      <c r="C27" s="1">
        <v>231494</v>
      </c>
      <c r="D27" s="125">
        <f t="shared" si="3"/>
        <v>20517.061065319507</v>
      </c>
      <c r="E27" s="126">
        <f t="shared" si="4"/>
        <v>0.8911733660526362</v>
      </c>
      <c r="F27" s="127">
        <f t="shared" si="5"/>
        <v>1503.2783379430737</v>
      </c>
      <c r="G27" s="127">
        <f t="shared" si="6"/>
        <v>16961.489487011702</v>
      </c>
      <c r="H27" s="127">
        <f t="shared" si="7"/>
        <v>71.123990133931329</v>
      </c>
      <c r="I27" s="128">
        <f t="shared" si="8"/>
        <v>802.4919806811472</v>
      </c>
      <c r="J27" s="127">
        <f t="shared" si="9"/>
        <v>-240.69487505320546</v>
      </c>
      <c r="K27" s="128">
        <f t="shared" si="10"/>
        <v>-2715.7602752253169</v>
      </c>
      <c r="L27" s="129">
        <f t="shared" si="11"/>
        <v>14245.729211786385</v>
      </c>
      <c r="M27" s="129">
        <f t="shared" si="12"/>
        <v>245739.72921178638</v>
      </c>
      <c r="N27" s="129">
        <f t="shared" si="13"/>
        <v>21779.644528209374</v>
      </c>
      <c r="O27" s="130">
        <f t="shared" si="14"/>
        <v>0.94601459067850968</v>
      </c>
      <c r="P27" s="131">
        <v>1103.0740221432225</v>
      </c>
      <c r="Q27" s="133">
        <f t="shared" si="15"/>
        <v>8.6540627816161009E-2</v>
      </c>
      <c r="R27" s="133">
        <f t="shared" si="16"/>
        <v>7.6429242021541027E-2</v>
      </c>
      <c r="S27" s="132">
        <v>11283</v>
      </c>
      <c r="T27" s="1">
        <v>213056</v>
      </c>
      <c r="U27" s="1">
        <v>19060.297011987834</v>
      </c>
      <c r="V27" s="12"/>
      <c r="Y27" s="13"/>
      <c r="Z27" s="13"/>
      <c r="AA27" s="12"/>
    </row>
    <row r="28" spans="1:27">
      <c r="A28" s="125">
        <v>1149</v>
      </c>
      <c r="B28" s="125" t="s">
        <v>47</v>
      </c>
      <c r="C28" s="1">
        <v>833395</v>
      </c>
      <c r="D28" s="125">
        <f t="shared" si="3"/>
        <v>19590.395148209962</v>
      </c>
      <c r="E28" s="126">
        <f t="shared" si="4"/>
        <v>0.85092296264799505</v>
      </c>
      <c r="F28" s="127">
        <f t="shared" si="5"/>
        <v>2059.277888208801</v>
      </c>
      <c r="G28" s="127">
        <f t="shared" si="6"/>
        <v>87603.740642290606</v>
      </c>
      <c r="H28" s="127">
        <f t="shared" si="7"/>
        <v>395.45706112227214</v>
      </c>
      <c r="I28" s="128">
        <f t="shared" si="8"/>
        <v>16823.138837202579</v>
      </c>
      <c r="J28" s="127">
        <f t="shared" si="9"/>
        <v>83.638195935135343</v>
      </c>
      <c r="K28" s="128">
        <f t="shared" si="10"/>
        <v>3558.0524932765929</v>
      </c>
      <c r="L28" s="129">
        <f t="shared" si="11"/>
        <v>91161.793135567204</v>
      </c>
      <c r="M28" s="129">
        <f t="shared" si="12"/>
        <v>924556.79313556722</v>
      </c>
      <c r="N28" s="129">
        <f t="shared" si="13"/>
        <v>21733.311232353899</v>
      </c>
      <c r="O28" s="130">
        <f t="shared" si="14"/>
        <v>0.94400207050827778</v>
      </c>
      <c r="P28" s="131">
        <v>4490.7817447483394</v>
      </c>
      <c r="Q28" s="133">
        <f t="shared" si="15"/>
        <v>7.7595347201390261E-2</v>
      </c>
      <c r="R28" s="133">
        <f t="shared" si="16"/>
        <v>7.263052060936194E-2</v>
      </c>
      <c r="S28" s="132">
        <v>42541</v>
      </c>
      <c r="T28" s="1">
        <v>773384</v>
      </c>
      <c r="U28" s="1">
        <v>18263.880033061756</v>
      </c>
      <c r="V28" s="12"/>
      <c r="Y28" s="13"/>
      <c r="Z28" s="13"/>
      <c r="AA28" s="12"/>
    </row>
    <row r="29" spans="1:27">
      <c r="A29" s="125">
        <v>1151</v>
      </c>
      <c r="B29" s="125" t="s">
        <v>48</v>
      </c>
      <c r="C29" s="1">
        <v>3940</v>
      </c>
      <c r="D29" s="125">
        <f t="shared" si="3"/>
        <v>20957.446808510638</v>
      </c>
      <c r="E29" s="126">
        <f t="shared" si="4"/>
        <v>0.91030183888174998</v>
      </c>
      <c r="F29" s="127">
        <f t="shared" si="5"/>
        <v>1239.046892028395</v>
      </c>
      <c r="G29" s="127">
        <f t="shared" si="6"/>
        <v>232.94081570133827</v>
      </c>
      <c r="H29" s="127">
        <f t="shared" si="7"/>
        <v>0</v>
      </c>
      <c r="I29" s="128">
        <f t="shared" si="8"/>
        <v>0</v>
      </c>
      <c r="J29" s="127">
        <f t="shared" si="9"/>
        <v>-311.81886518713679</v>
      </c>
      <c r="K29" s="128">
        <f t="shared" si="10"/>
        <v>-58.621946655181716</v>
      </c>
      <c r="L29" s="129">
        <f t="shared" si="11"/>
        <v>174.31886904615655</v>
      </c>
      <c r="M29" s="129">
        <f t="shared" si="12"/>
        <v>4114.3188690461566</v>
      </c>
      <c r="N29" s="129">
        <f t="shared" si="13"/>
        <v>21884.6748353519</v>
      </c>
      <c r="O29" s="130">
        <f t="shared" si="14"/>
        <v>0.95057665792857804</v>
      </c>
      <c r="P29" s="131">
        <v>26.238577987571745</v>
      </c>
      <c r="Q29" s="133">
        <f t="shared" si="15"/>
        <v>-7.8362573099415203E-2</v>
      </c>
      <c r="R29" s="133">
        <f t="shared" si="16"/>
        <v>-5.8753266144083618E-2</v>
      </c>
      <c r="S29" s="132">
        <v>188</v>
      </c>
      <c r="T29" s="1">
        <v>4275</v>
      </c>
      <c r="U29" s="1">
        <v>22265.625</v>
      </c>
      <c r="V29" s="12"/>
      <c r="Y29" s="13"/>
      <c r="Z29" s="13"/>
      <c r="AA29" s="12"/>
    </row>
    <row r="30" spans="1:27">
      <c r="A30" s="125">
        <v>1160</v>
      </c>
      <c r="B30" s="125" t="s">
        <v>49</v>
      </c>
      <c r="C30" s="1">
        <v>238140</v>
      </c>
      <c r="D30" s="125">
        <f t="shared" si="3"/>
        <v>27138.461538461539</v>
      </c>
      <c r="E30" s="126">
        <f t="shared" si="4"/>
        <v>1.1787786779852889</v>
      </c>
      <c r="F30" s="127">
        <f t="shared" si="5"/>
        <v>-2469.5619459421455</v>
      </c>
      <c r="G30" s="127">
        <f t="shared" si="6"/>
        <v>-21670.406075642324</v>
      </c>
      <c r="H30" s="127">
        <f t="shared" si="7"/>
        <v>0</v>
      </c>
      <c r="I30" s="128">
        <f t="shared" si="8"/>
        <v>0</v>
      </c>
      <c r="J30" s="127">
        <f t="shared" si="9"/>
        <v>-311.81886518713679</v>
      </c>
      <c r="K30" s="128">
        <f t="shared" si="10"/>
        <v>-2736.2105420171256</v>
      </c>
      <c r="L30" s="129">
        <f t="shared" si="11"/>
        <v>-24406.616617659449</v>
      </c>
      <c r="M30" s="129">
        <f t="shared" si="12"/>
        <v>213733.38338234054</v>
      </c>
      <c r="N30" s="129">
        <f t="shared" si="13"/>
        <v>24357.080727332257</v>
      </c>
      <c r="O30" s="130">
        <f t="shared" si="14"/>
        <v>1.0579673935699936</v>
      </c>
      <c r="P30" s="131">
        <v>-1476.902543399261</v>
      </c>
      <c r="Q30" s="133">
        <f t="shared" si="15"/>
        <v>0.16378172861708679</v>
      </c>
      <c r="R30" s="133">
        <f t="shared" si="16"/>
        <v>0.15449799972783373</v>
      </c>
      <c r="S30" s="132">
        <v>8775</v>
      </c>
      <c r="T30" s="1">
        <v>204626</v>
      </c>
      <c r="U30" s="1">
        <v>23506.720275703618</v>
      </c>
      <c r="V30" s="12"/>
      <c r="Y30" s="13"/>
      <c r="Z30" s="13"/>
      <c r="AA30" s="12"/>
    </row>
    <row r="31" spans="1:27" ht="27.95" customHeight="1">
      <c r="A31" s="125">
        <v>1505</v>
      </c>
      <c r="B31" s="125" t="s">
        <v>50</v>
      </c>
      <c r="C31" s="1">
        <v>476480</v>
      </c>
      <c r="D31" s="125">
        <f t="shared" si="3"/>
        <v>19842.585266314083</v>
      </c>
      <c r="E31" s="126">
        <f t="shared" si="4"/>
        <v>0.86187702257502596</v>
      </c>
      <c r="F31" s="127">
        <f t="shared" ref="F31:F94" si="17">($D$364-D31)*0.6</f>
        <v>1907.9638173463281</v>
      </c>
      <c r="G31" s="127">
        <f t="shared" ref="G31:G94" si="18">F31*S31/1000</f>
        <v>45815.935145937379</v>
      </c>
      <c r="H31" s="127">
        <f t="shared" ref="H31:H94" si="19">IF(D31&lt;D$364*0.9,(D$364*0.9-D31)*0.35,0)</f>
        <v>307.19051978582974</v>
      </c>
      <c r="I31" s="128">
        <f t="shared" ref="I31:I94" si="20">H31*S31/1000</f>
        <v>7376.565951617129</v>
      </c>
      <c r="J31" s="127">
        <f t="shared" ref="J31:J94" si="21">H31+I$366</f>
        <v>-4.6283454013070582</v>
      </c>
      <c r="K31" s="128">
        <f t="shared" ref="K31:K94" si="22">J31*S31/1000</f>
        <v>-111.14045812158639</v>
      </c>
      <c r="L31" s="129">
        <f t="shared" si="11"/>
        <v>45704.794687815796</v>
      </c>
      <c r="M31" s="129">
        <f t="shared" ref="M31:M94" si="23">C31+L31</f>
        <v>522184.79468781583</v>
      </c>
      <c r="N31" s="129">
        <f t="shared" ref="N31:N94" si="24">M31/S31*1000</f>
        <v>21745.920738259101</v>
      </c>
      <c r="O31" s="130">
        <f t="shared" si="14"/>
        <v>0.9445497735046291</v>
      </c>
      <c r="P31" s="131">
        <v>2303.6508059668558</v>
      </c>
      <c r="Q31" s="133">
        <f t="shared" si="15"/>
        <v>8.4891483528993894E-2</v>
      </c>
      <c r="R31" s="133">
        <f t="shared" si="16"/>
        <v>8.87769067407332E-2</v>
      </c>
      <c r="S31" s="132">
        <v>24013</v>
      </c>
      <c r="T31" s="1">
        <v>439196</v>
      </c>
      <c r="U31" s="1">
        <v>18224.656624756215</v>
      </c>
      <c r="V31" s="12"/>
      <c r="Y31" s="1"/>
      <c r="Z31" s="1"/>
    </row>
    <row r="32" spans="1:27">
      <c r="A32" s="125">
        <v>1506</v>
      </c>
      <c r="B32" s="125" t="s">
        <v>51</v>
      </c>
      <c r="C32" s="1">
        <v>686067</v>
      </c>
      <c r="D32" s="125">
        <f t="shared" si="3"/>
        <v>21438.253859133805</v>
      </c>
      <c r="E32" s="126">
        <f t="shared" si="4"/>
        <v>0.93118604039392283</v>
      </c>
      <c r="F32" s="127">
        <f t="shared" si="17"/>
        <v>950.56266165449483</v>
      </c>
      <c r="G32" s="127">
        <f t="shared" si="18"/>
        <v>30419.906298267146</v>
      </c>
      <c r="H32" s="127">
        <f t="shared" si="19"/>
        <v>0</v>
      </c>
      <c r="I32" s="128">
        <f t="shared" si="20"/>
        <v>0</v>
      </c>
      <c r="J32" s="127">
        <f t="shared" si="21"/>
        <v>-311.81886518713679</v>
      </c>
      <c r="K32" s="128">
        <f t="shared" si="22"/>
        <v>-9978.8273237187514</v>
      </c>
      <c r="L32" s="129">
        <f t="shared" si="11"/>
        <v>20441.078974548393</v>
      </c>
      <c r="M32" s="129">
        <f t="shared" si="23"/>
        <v>706508.07897454838</v>
      </c>
      <c r="N32" s="129">
        <f t="shared" si="24"/>
        <v>22076.997655601161</v>
      </c>
      <c r="O32" s="130">
        <f t="shared" si="14"/>
        <v>0.95893033853344689</v>
      </c>
      <c r="P32" s="131">
        <v>1744.5264508418004</v>
      </c>
      <c r="Q32" s="133">
        <f t="shared" si="15"/>
        <v>6.9875042689459335E-2</v>
      </c>
      <c r="R32" s="133">
        <f t="shared" si="16"/>
        <v>6.5462083948286579E-2</v>
      </c>
      <c r="S32" s="132">
        <v>32002</v>
      </c>
      <c r="T32" s="1">
        <v>641259</v>
      </c>
      <c r="U32" s="1">
        <v>20121.085660495766</v>
      </c>
      <c r="V32" s="12"/>
      <c r="Y32" s="1"/>
      <c r="Z32" s="1"/>
    </row>
    <row r="33" spans="1:26">
      <c r="A33" s="125">
        <v>1507</v>
      </c>
      <c r="B33" s="125" t="s">
        <v>52</v>
      </c>
      <c r="C33" s="1">
        <v>1495489</v>
      </c>
      <c r="D33" s="125">
        <f t="shared" si="3"/>
        <v>22282.817295944213</v>
      </c>
      <c r="E33" s="126">
        <f t="shared" si="4"/>
        <v>0.96787026326732162</v>
      </c>
      <c r="F33" s="127">
        <f t="shared" si="17"/>
        <v>443.82459956825039</v>
      </c>
      <c r="G33" s="127">
        <f t="shared" si="18"/>
        <v>29786.844175423554</v>
      </c>
      <c r="H33" s="127">
        <f t="shared" si="19"/>
        <v>0</v>
      </c>
      <c r="I33" s="128">
        <f t="shared" si="20"/>
        <v>0</v>
      </c>
      <c r="J33" s="127">
        <f t="shared" si="21"/>
        <v>-311.81886518713679</v>
      </c>
      <c r="K33" s="128">
        <f t="shared" si="22"/>
        <v>-20927.411318169496</v>
      </c>
      <c r="L33" s="129">
        <f t="shared" si="11"/>
        <v>8859.432857254058</v>
      </c>
      <c r="M33" s="129">
        <f t="shared" si="23"/>
        <v>1504348.4328572541</v>
      </c>
      <c r="N33" s="129">
        <f t="shared" si="24"/>
        <v>22414.823030325326</v>
      </c>
      <c r="O33" s="130">
        <f t="shared" si="14"/>
        <v>0.97360402768280652</v>
      </c>
      <c r="P33" s="131">
        <v>-2365.8642390537607</v>
      </c>
      <c r="Q33" s="133">
        <f t="shared" si="15"/>
        <v>9.5580284537955487E-2</v>
      </c>
      <c r="R33" s="133">
        <f t="shared" si="16"/>
        <v>8.8332353460462643E-2</v>
      </c>
      <c r="S33" s="132">
        <v>67114</v>
      </c>
      <c r="T33" s="1">
        <v>1365020</v>
      </c>
      <c r="U33" s="1">
        <v>20474.27628618569</v>
      </c>
      <c r="V33" s="13"/>
      <c r="W33" s="62"/>
      <c r="X33" s="1"/>
      <c r="Y33" s="1"/>
      <c r="Z33" s="1"/>
    </row>
    <row r="34" spans="1:26">
      <c r="A34" s="125">
        <v>1511</v>
      </c>
      <c r="B34" s="125" t="s">
        <v>53</v>
      </c>
      <c r="C34" s="1">
        <v>60153</v>
      </c>
      <c r="D34" s="125">
        <f t="shared" si="3"/>
        <v>19754.679802955663</v>
      </c>
      <c r="E34" s="126">
        <f t="shared" si="4"/>
        <v>0.85805878528333324</v>
      </c>
      <c r="F34" s="127">
        <f t="shared" si="17"/>
        <v>1960.7070953613802</v>
      </c>
      <c r="G34" s="127">
        <f t="shared" si="18"/>
        <v>5970.3531053754023</v>
      </c>
      <c r="H34" s="127">
        <f t="shared" si="19"/>
        <v>337.95743196127677</v>
      </c>
      <c r="I34" s="128">
        <f t="shared" si="20"/>
        <v>1029.0803803220879</v>
      </c>
      <c r="J34" s="127">
        <f t="shared" si="21"/>
        <v>26.138566774139974</v>
      </c>
      <c r="K34" s="128">
        <f t="shared" si="22"/>
        <v>79.591935827256222</v>
      </c>
      <c r="L34" s="129">
        <f t="shared" si="11"/>
        <v>6049.9450412026581</v>
      </c>
      <c r="M34" s="129">
        <f t="shared" si="23"/>
        <v>66202.945041202664</v>
      </c>
      <c r="N34" s="129">
        <f t="shared" si="24"/>
        <v>21741.525465091185</v>
      </c>
      <c r="O34" s="130">
        <f t="shared" si="14"/>
        <v>0.94435886164004468</v>
      </c>
      <c r="P34" s="131">
        <v>591.15145771746211</v>
      </c>
      <c r="Q34" s="133">
        <f t="shared" si="15"/>
        <v>8.1985790089036781E-2</v>
      </c>
      <c r="R34" s="133">
        <f t="shared" si="16"/>
        <v>9.5488404218226464E-2</v>
      </c>
      <c r="S34" s="132">
        <v>3045</v>
      </c>
      <c r="T34" s="1">
        <v>55595</v>
      </c>
      <c r="U34" s="1">
        <v>18032.760298410642</v>
      </c>
      <c r="V34" s="12"/>
      <c r="Y34" s="1"/>
      <c r="Z34" s="1"/>
    </row>
    <row r="35" spans="1:26">
      <c r="A35" s="125">
        <v>1514</v>
      </c>
      <c r="B35" s="125" t="s">
        <v>54</v>
      </c>
      <c r="C35" s="1">
        <v>53500</v>
      </c>
      <c r="D35" s="125">
        <f t="shared" si="3"/>
        <v>22089.182493806769</v>
      </c>
      <c r="E35" s="126">
        <f t="shared" si="4"/>
        <v>0.95945959578154572</v>
      </c>
      <c r="F35" s="127">
        <f t="shared" si="17"/>
        <v>560.00548085071637</v>
      </c>
      <c r="G35" s="127">
        <f t="shared" si="18"/>
        <v>1356.3332746204351</v>
      </c>
      <c r="H35" s="127">
        <f t="shared" si="19"/>
        <v>0</v>
      </c>
      <c r="I35" s="128">
        <f t="shared" si="20"/>
        <v>0</v>
      </c>
      <c r="J35" s="127">
        <f t="shared" si="21"/>
        <v>-311.81886518713679</v>
      </c>
      <c r="K35" s="128">
        <f t="shared" si="22"/>
        <v>-755.22529148324531</v>
      </c>
      <c r="L35" s="129">
        <f t="shared" si="11"/>
        <v>601.10798313718976</v>
      </c>
      <c r="M35" s="129">
        <f t="shared" si="23"/>
        <v>54101.10798313719</v>
      </c>
      <c r="N35" s="129">
        <f t="shared" si="24"/>
        <v>22337.36910947035</v>
      </c>
      <c r="O35" s="130">
        <f t="shared" si="14"/>
        <v>0.97023976068849627</v>
      </c>
      <c r="P35" s="131">
        <v>-17.500872947348967</v>
      </c>
      <c r="Q35" s="133">
        <f t="shared" si="15"/>
        <v>6.878158898855305E-2</v>
      </c>
      <c r="R35" s="133">
        <f t="shared" si="16"/>
        <v>7.8931042558634187E-2</v>
      </c>
      <c r="S35" s="132">
        <v>2422</v>
      </c>
      <c r="T35" s="1">
        <v>50057</v>
      </c>
      <c r="U35" s="1">
        <v>20473.21063394683</v>
      </c>
      <c r="V35" s="12"/>
      <c r="Y35" s="1"/>
      <c r="Z35" s="1"/>
    </row>
    <row r="36" spans="1:26">
      <c r="A36" s="125">
        <v>1515</v>
      </c>
      <c r="B36" s="125" t="s">
        <v>55</v>
      </c>
      <c r="C36" s="1">
        <v>206498</v>
      </c>
      <c r="D36" s="125">
        <f t="shared" si="3"/>
        <v>23559.383913291502</v>
      </c>
      <c r="E36" s="126">
        <f t="shared" si="4"/>
        <v>1.0233188563065456</v>
      </c>
      <c r="F36" s="127">
        <f t="shared" si="17"/>
        <v>-322.11537084012303</v>
      </c>
      <c r="G36" s="127">
        <f t="shared" si="18"/>
        <v>-2823.3412254136783</v>
      </c>
      <c r="H36" s="127">
        <f t="shared" si="19"/>
        <v>0</v>
      </c>
      <c r="I36" s="128">
        <f t="shared" si="20"/>
        <v>0</v>
      </c>
      <c r="J36" s="127">
        <f t="shared" si="21"/>
        <v>-311.81886518713679</v>
      </c>
      <c r="K36" s="128">
        <f t="shared" si="22"/>
        <v>-2733.092353365254</v>
      </c>
      <c r="L36" s="129">
        <f t="shared" si="11"/>
        <v>-5556.4335787789323</v>
      </c>
      <c r="M36" s="129">
        <f t="shared" si="23"/>
        <v>200941.56642122107</v>
      </c>
      <c r="N36" s="129">
        <f t="shared" si="24"/>
        <v>22925.449677264241</v>
      </c>
      <c r="O36" s="130">
        <f t="shared" si="14"/>
        <v>0.99578346489849623</v>
      </c>
      <c r="P36" s="131">
        <v>-676.08544648370571</v>
      </c>
      <c r="Q36" s="133">
        <f t="shared" si="15"/>
        <v>7.2767038458940933E-2</v>
      </c>
      <c r="R36" s="133">
        <f t="shared" si="16"/>
        <v>8.4149506750633152E-2</v>
      </c>
      <c r="S36" s="132">
        <v>8765</v>
      </c>
      <c r="T36" s="1">
        <v>192491</v>
      </c>
      <c r="U36" s="1">
        <v>21730.751862722962</v>
      </c>
      <c r="V36" s="12"/>
      <c r="Y36" s="1"/>
      <c r="Z36" s="1"/>
    </row>
    <row r="37" spans="1:26">
      <c r="A37" s="125">
        <v>1516</v>
      </c>
      <c r="B37" s="125" t="s">
        <v>56</v>
      </c>
      <c r="C37" s="1">
        <v>190355</v>
      </c>
      <c r="D37" s="125">
        <f t="shared" si="3"/>
        <v>22245.529975458689</v>
      </c>
      <c r="E37" s="126">
        <f t="shared" si="4"/>
        <v>0.96625066157084194</v>
      </c>
      <c r="F37" s="127">
        <f t="shared" si="17"/>
        <v>466.19699185956483</v>
      </c>
      <c r="G37" s="127">
        <f t="shared" si="18"/>
        <v>3989.2476593422966</v>
      </c>
      <c r="H37" s="127">
        <f t="shared" si="19"/>
        <v>0</v>
      </c>
      <c r="I37" s="128">
        <f t="shared" si="20"/>
        <v>0</v>
      </c>
      <c r="J37" s="127">
        <f t="shared" si="21"/>
        <v>-311.81886518713679</v>
      </c>
      <c r="K37" s="128">
        <f t="shared" si="22"/>
        <v>-2668.2340294063297</v>
      </c>
      <c r="L37" s="129">
        <f t="shared" si="11"/>
        <v>1321.0136299359669</v>
      </c>
      <c r="M37" s="129">
        <f t="shared" si="23"/>
        <v>191676.01362993597</v>
      </c>
      <c r="N37" s="129">
        <f t="shared" si="24"/>
        <v>22399.908102131118</v>
      </c>
      <c r="O37" s="130">
        <f t="shared" si="14"/>
        <v>0.97295618700421471</v>
      </c>
      <c r="P37" s="131">
        <v>-442.88983064017157</v>
      </c>
      <c r="Q37" s="133">
        <f t="shared" si="15"/>
        <v>4.173393385833666E-2</v>
      </c>
      <c r="R37" s="133">
        <f t="shared" si="16"/>
        <v>4.3925263858272397E-2</v>
      </c>
      <c r="S37" s="132">
        <v>8557</v>
      </c>
      <c r="T37" s="1">
        <v>182729</v>
      </c>
      <c r="U37" s="1">
        <v>21309.504373177842</v>
      </c>
      <c r="V37" s="12"/>
      <c r="Y37" s="1"/>
      <c r="Z37" s="1"/>
    </row>
    <row r="38" spans="1:26">
      <c r="A38" s="125">
        <v>1517</v>
      </c>
      <c r="B38" s="125" t="s">
        <v>57</v>
      </c>
      <c r="C38" s="1">
        <v>93429</v>
      </c>
      <c r="D38" s="125">
        <f t="shared" si="3"/>
        <v>18226.492391728443</v>
      </c>
      <c r="E38" s="126">
        <f t="shared" si="4"/>
        <v>0.79168086132595683</v>
      </c>
      <c r="F38" s="127">
        <f t="shared" si="17"/>
        <v>2877.6195420977119</v>
      </c>
      <c r="G38" s="127">
        <f t="shared" si="18"/>
        <v>14750.677772792873</v>
      </c>
      <c r="H38" s="127">
        <f t="shared" si="19"/>
        <v>872.82302589080371</v>
      </c>
      <c r="I38" s="128">
        <f t="shared" si="20"/>
        <v>4474.0908307162599</v>
      </c>
      <c r="J38" s="127">
        <f t="shared" si="21"/>
        <v>561.00416070366691</v>
      </c>
      <c r="K38" s="128">
        <f t="shared" si="22"/>
        <v>2875.707327766997</v>
      </c>
      <c r="L38" s="129">
        <f t="shared" si="11"/>
        <v>17626.38510055987</v>
      </c>
      <c r="M38" s="129">
        <f t="shared" si="23"/>
        <v>111055.38510055987</v>
      </c>
      <c r="N38" s="129">
        <f t="shared" si="24"/>
        <v>21665.116094529822</v>
      </c>
      <c r="O38" s="130">
        <f t="shared" si="14"/>
        <v>0.94103996544217572</v>
      </c>
      <c r="P38" s="131">
        <v>1593.8172815302896</v>
      </c>
      <c r="Q38" s="133">
        <f t="shared" si="15"/>
        <v>5.6315575253256152E-2</v>
      </c>
      <c r="R38" s="133">
        <f t="shared" si="16"/>
        <v>5.9200557315984524E-2</v>
      </c>
      <c r="S38" s="132">
        <v>5126</v>
      </c>
      <c r="T38" s="1">
        <v>88448</v>
      </c>
      <c r="U38" s="1">
        <v>17207.782101167315</v>
      </c>
      <c r="V38" s="12"/>
      <c r="X38" s="12"/>
      <c r="Y38" s="13"/>
      <c r="Z38" s="1"/>
    </row>
    <row r="39" spans="1:26">
      <c r="A39" s="125">
        <v>1520</v>
      </c>
      <c r="B39" s="125" t="s">
        <v>58</v>
      </c>
      <c r="C39" s="1">
        <v>200286</v>
      </c>
      <c r="D39" s="125">
        <f t="shared" si="3"/>
        <v>18488.507338687345</v>
      </c>
      <c r="E39" s="126">
        <f t="shared" si="4"/>
        <v>0.8030616697903894</v>
      </c>
      <c r="F39" s="127">
        <f t="shared" si="17"/>
        <v>2720.410573922371</v>
      </c>
      <c r="G39" s="127">
        <f t="shared" si="18"/>
        <v>29470.207747301047</v>
      </c>
      <c r="H39" s="127">
        <f t="shared" si="19"/>
        <v>781.11779445518823</v>
      </c>
      <c r="I39" s="128">
        <f t="shared" si="20"/>
        <v>8461.8490673330543</v>
      </c>
      <c r="J39" s="127">
        <f t="shared" si="21"/>
        <v>469.29892926805144</v>
      </c>
      <c r="K39" s="128">
        <f t="shared" si="22"/>
        <v>5083.9153007608011</v>
      </c>
      <c r="L39" s="129">
        <f t="shared" si="11"/>
        <v>34554.123048061847</v>
      </c>
      <c r="M39" s="129">
        <f t="shared" si="23"/>
        <v>234840.12304806185</v>
      </c>
      <c r="N39" s="129">
        <f t="shared" si="24"/>
        <v>21678.216841877766</v>
      </c>
      <c r="O39" s="130">
        <f t="shared" si="14"/>
        <v>0.94160900586539731</v>
      </c>
      <c r="P39" s="131">
        <v>4390.7341515445878</v>
      </c>
      <c r="Q39" s="133">
        <f t="shared" si="15"/>
        <v>9.2691602653631286E-2</v>
      </c>
      <c r="R39" s="134">
        <f t="shared" si="16"/>
        <v>9.2389001822101566E-2</v>
      </c>
      <c r="S39" s="132">
        <v>10833</v>
      </c>
      <c r="T39" s="1">
        <v>183296</v>
      </c>
      <c r="U39" s="1">
        <v>16924.838411819022</v>
      </c>
      <c r="V39" s="13"/>
      <c r="W39" s="62"/>
      <c r="X39" s="13"/>
      <c r="Y39" s="13"/>
      <c r="Z39" s="1"/>
    </row>
    <row r="40" spans="1:26">
      <c r="A40" s="125">
        <v>1525</v>
      </c>
      <c r="B40" s="125" t="s">
        <v>59</v>
      </c>
      <c r="C40" s="1">
        <v>90139</v>
      </c>
      <c r="D40" s="125">
        <f t="shared" si="3"/>
        <v>20178.867248712784</v>
      </c>
      <c r="E40" s="126">
        <f t="shared" si="4"/>
        <v>0.87648367336399635</v>
      </c>
      <c r="F40" s="127">
        <f t="shared" si="17"/>
        <v>1706.1946279071074</v>
      </c>
      <c r="G40" s="127">
        <f t="shared" si="18"/>
        <v>7621.5714028610482</v>
      </c>
      <c r="H40" s="127">
        <f t="shared" si="19"/>
        <v>189.49182594628437</v>
      </c>
      <c r="I40" s="128">
        <f t="shared" si="20"/>
        <v>846.45998650205229</v>
      </c>
      <c r="J40" s="127">
        <f t="shared" si="21"/>
        <v>-122.32703924085243</v>
      </c>
      <c r="K40" s="128">
        <f t="shared" si="22"/>
        <v>-546.43488428888782</v>
      </c>
      <c r="L40" s="129">
        <f t="shared" si="11"/>
        <v>7075.1365185721606</v>
      </c>
      <c r="M40" s="129">
        <f t="shared" si="23"/>
        <v>97214.136518572166</v>
      </c>
      <c r="N40" s="129">
        <f t="shared" si="24"/>
        <v>21762.734837379037</v>
      </c>
      <c r="O40" s="130">
        <f t="shared" si="14"/>
        <v>0.94528010604407764</v>
      </c>
      <c r="P40" s="131">
        <v>-288.27855119084597</v>
      </c>
      <c r="Q40" s="133">
        <f t="shared" si="15"/>
        <v>5.459033846945819E-2</v>
      </c>
      <c r="R40" s="133">
        <f t="shared" si="16"/>
        <v>5.8131608914285142E-2</v>
      </c>
      <c r="S40" s="132">
        <v>4467</v>
      </c>
      <c r="T40" s="1">
        <v>85473</v>
      </c>
      <c r="U40" s="1">
        <v>19070.281124497993</v>
      </c>
      <c r="V40" s="12"/>
      <c r="W40" s="10"/>
      <c r="X40" s="12"/>
      <c r="Y40" s="13"/>
      <c r="Z40" s="1"/>
    </row>
    <row r="41" spans="1:26">
      <c r="A41" s="125">
        <v>1528</v>
      </c>
      <c r="B41" s="125" t="s">
        <v>60</v>
      </c>
      <c r="C41" s="1">
        <v>139977</v>
      </c>
      <c r="D41" s="125">
        <f t="shared" si="3"/>
        <v>18520.375760783278</v>
      </c>
      <c r="E41" s="126">
        <f t="shared" si="4"/>
        <v>0.80444589772145614</v>
      </c>
      <c r="F41" s="127">
        <f t="shared" si="17"/>
        <v>2701.2895206648113</v>
      </c>
      <c r="G41" s="127">
        <f t="shared" si="18"/>
        <v>20416.346197184645</v>
      </c>
      <c r="H41" s="127">
        <f t="shared" si="19"/>
        <v>769.96384672161162</v>
      </c>
      <c r="I41" s="128">
        <f t="shared" si="20"/>
        <v>5819.3867535219406</v>
      </c>
      <c r="J41" s="127">
        <f t="shared" si="21"/>
        <v>458.14498153447482</v>
      </c>
      <c r="K41" s="128">
        <f t="shared" si="22"/>
        <v>3462.6597704375604</v>
      </c>
      <c r="L41" s="129">
        <f t="shared" si="11"/>
        <v>23879.005967622204</v>
      </c>
      <c r="M41" s="129">
        <f t="shared" si="23"/>
        <v>163856.00596762222</v>
      </c>
      <c r="N41" s="129">
        <f t="shared" si="24"/>
        <v>21679.810262982563</v>
      </c>
      <c r="O41" s="130">
        <f t="shared" si="14"/>
        <v>0.94167821726195067</v>
      </c>
      <c r="P41" s="131">
        <v>819.79120441002669</v>
      </c>
      <c r="Q41" s="133">
        <f t="shared" si="15"/>
        <v>7.4999100298700832E-3</v>
      </c>
      <c r="R41" s="133">
        <f t="shared" si="16"/>
        <v>1.2565403094323236E-2</v>
      </c>
      <c r="S41" s="132">
        <v>7558</v>
      </c>
      <c r="T41" s="1">
        <v>138935</v>
      </c>
      <c r="U41" s="1">
        <v>18290.547656661398</v>
      </c>
      <c r="V41" s="12"/>
      <c r="W41" s="10"/>
      <c r="X41" s="12"/>
      <c r="Y41" s="13"/>
      <c r="Z41" s="1"/>
    </row>
    <row r="42" spans="1:26">
      <c r="A42" s="125">
        <v>1531</v>
      </c>
      <c r="B42" s="125" t="s">
        <v>61</v>
      </c>
      <c r="C42" s="1">
        <v>177586</v>
      </c>
      <c r="D42" s="125">
        <f t="shared" si="3"/>
        <v>18601.235990363464</v>
      </c>
      <c r="E42" s="126">
        <f t="shared" si="4"/>
        <v>0.80795812019549118</v>
      </c>
      <c r="F42" s="127">
        <f t="shared" si="17"/>
        <v>2652.7733829166996</v>
      </c>
      <c r="G42" s="127">
        <f t="shared" si="18"/>
        <v>25326.027486705731</v>
      </c>
      <c r="H42" s="127">
        <f t="shared" si="19"/>
        <v>741.66276636854627</v>
      </c>
      <c r="I42" s="128">
        <f t="shared" si="20"/>
        <v>7080.6544305205116</v>
      </c>
      <c r="J42" s="127">
        <f t="shared" si="21"/>
        <v>429.84390118140948</v>
      </c>
      <c r="K42" s="128">
        <f t="shared" si="22"/>
        <v>4103.7197245789157</v>
      </c>
      <c r="L42" s="129">
        <f t="shared" si="11"/>
        <v>29429.747211284644</v>
      </c>
      <c r="M42" s="129">
        <f t="shared" si="23"/>
        <v>207015.74721128464</v>
      </c>
      <c r="N42" s="129">
        <f t="shared" si="24"/>
        <v>21683.853274461573</v>
      </c>
      <c r="O42" s="130">
        <f t="shared" si="14"/>
        <v>0.94185382838565246</v>
      </c>
      <c r="P42" s="131">
        <v>3002.1204324560458</v>
      </c>
      <c r="Q42" s="133">
        <f t="shared" si="15"/>
        <v>7.6826990710422274E-2</v>
      </c>
      <c r="R42" s="133">
        <f t="shared" si="16"/>
        <v>6.1261669172972044E-2</v>
      </c>
      <c r="S42" s="132">
        <v>9547</v>
      </c>
      <c r="T42" s="1">
        <v>164916</v>
      </c>
      <c r="U42" s="1">
        <v>17527.473695398021</v>
      </c>
      <c r="V42" s="12"/>
      <c r="W42" s="10"/>
      <c r="X42" s="12"/>
      <c r="Y42" s="13"/>
      <c r="Z42" s="1"/>
    </row>
    <row r="43" spans="1:26">
      <c r="A43" s="125">
        <v>1532</v>
      </c>
      <c r="B43" s="125" t="s">
        <v>62</v>
      </c>
      <c r="C43" s="1">
        <v>183622</v>
      </c>
      <c r="D43" s="125">
        <f t="shared" si="3"/>
        <v>21358.846109107828</v>
      </c>
      <c r="E43" s="126">
        <f t="shared" si="4"/>
        <v>0.92773690741839476</v>
      </c>
      <c r="F43" s="127">
        <f t="shared" si="17"/>
        <v>998.20731167008125</v>
      </c>
      <c r="G43" s="127">
        <f t="shared" si="18"/>
        <v>8581.5882584276897</v>
      </c>
      <c r="H43" s="127">
        <f t="shared" si="19"/>
        <v>0</v>
      </c>
      <c r="I43" s="128">
        <f t="shared" si="20"/>
        <v>0</v>
      </c>
      <c r="J43" s="127">
        <f t="shared" si="21"/>
        <v>-311.81886518713679</v>
      </c>
      <c r="K43" s="128">
        <f t="shared" si="22"/>
        <v>-2680.7067840138152</v>
      </c>
      <c r="L43" s="129">
        <f t="shared" si="11"/>
        <v>5900.8814744138745</v>
      </c>
      <c r="M43" s="129">
        <f t="shared" si="23"/>
        <v>189522.88147441388</v>
      </c>
      <c r="N43" s="129">
        <f t="shared" si="24"/>
        <v>22045.234555590774</v>
      </c>
      <c r="O43" s="130">
        <f t="shared" si="14"/>
        <v>0.95755068534323595</v>
      </c>
      <c r="P43" s="131">
        <v>-395.9582183023922</v>
      </c>
      <c r="Q43" s="133">
        <f t="shared" si="15"/>
        <v>0.11987168149688657</v>
      </c>
      <c r="R43" s="133">
        <f t="shared" si="16"/>
        <v>0.1080177413996181</v>
      </c>
      <c r="S43" s="132">
        <v>8597</v>
      </c>
      <c r="T43" s="1">
        <v>163967</v>
      </c>
      <c r="U43" s="1">
        <v>19276.62826240301</v>
      </c>
      <c r="V43" s="12"/>
      <c r="W43" s="10"/>
      <c r="X43" s="12"/>
      <c r="Y43" s="13"/>
      <c r="Z43" s="1"/>
    </row>
    <row r="44" spans="1:26">
      <c r="A44" s="125">
        <v>1535</v>
      </c>
      <c r="B44" s="125" t="s">
        <v>63</v>
      </c>
      <c r="C44" s="1">
        <v>143318</v>
      </c>
      <c r="D44" s="125">
        <f t="shared" si="3"/>
        <v>20662.918108419839</v>
      </c>
      <c r="E44" s="126">
        <f t="shared" si="4"/>
        <v>0.89750877206660584</v>
      </c>
      <c r="F44" s="127">
        <f t="shared" si="17"/>
        <v>1415.7641120828746</v>
      </c>
      <c r="G44" s="127">
        <f t="shared" si="18"/>
        <v>9819.7398814068183</v>
      </c>
      <c r="H44" s="127">
        <f t="shared" si="19"/>
        <v>20.074025048815201</v>
      </c>
      <c r="I44" s="128">
        <f t="shared" si="20"/>
        <v>139.23343773858224</v>
      </c>
      <c r="J44" s="127">
        <f t="shared" si="21"/>
        <v>-291.74484013832159</v>
      </c>
      <c r="K44" s="128">
        <f t="shared" si="22"/>
        <v>-2023.5422111993987</v>
      </c>
      <c r="L44" s="129">
        <f t="shared" si="11"/>
        <v>7796.1976702074198</v>
      </c>
      <c r="M44" s="129">
        <f t="shared" si="23"/>
        <v>151114.19767020742</v>
      </c>
      <c r="N44" s="129">
        <f t="shared" si="24"/>
        <v>21786.937380364394</v>
      </c>
      <c r="O44" s="130">
        <f t="shared" si="14"/>
        <v>0.94633136097920834</v>
      </c>
      <c r="P44" s="131">
        <v>-1369.0801278396239</v>
      </c>
      <c r="Q44" s="133">
        <f t="shared" si="15"/>
        <v>0.10524326950513221</v>
      </c>
      <c r="R44" s="133">
        <f t="shared" si="16"/>
        <v>0.10874894308199402</v>
      </c>
      <c r="S44" s="132">
        <v>6936</v>
      </c>
      <c r="T44" s="1">
        <v>129671</v>
      </c>
      <c r="U44" s="1">
        <v>18636.24604771486</v>
      </c>
      <c r="V44" s="12"/>
      <c r="W44" s="10"/>
      <c r="X44" s="12"/>
      <c r="Y44" s="13"/>
      <c r="Z44" s="1"/>
    </row>
    <row r="45" spans="1:26">
      <c r="A45" s="125">
        <v>1539</v>
      </c>
      <c r="B45" s="125" t="s">
        <v>64</v>
      </c>
      <c r="C45" s="1">
        <v>134400</v>
      </c>
      <c r="D45" s="125">
        <f t="shared" si="3"/>
        <v>19148.026784442227</v>
      </c>
      <c r="E45" s="126">
        <f t="shared" si="4"/>
        <v>0.83170837326216629</v>
      </c>
      <c r="F45" s="127">
        <f t="shared" si="17"/>
        <v>2324.6989064694417</v>
      </c>
      <c r="G45" s="127">
        <f t="shared" si="18"/>
        <v>16317.06162450901</v>
      </c>
      <c r="H45" s="127">
        <f t="shared" si="19"/>
        <v>550.28598844097939</v>
      </c>
      <c r="I45" s="128">
        <f t="shared" si="20"/>
        <v>3862.4573528672345</v>
      </c>
      <c r="J45" s="127">
        <f t="shared" si="21"/>
        <v>238.4671232538426</v>
      </c>
      <c r="K45" s="128">
        <f t="shared" si="22"/>
        <v>1673.8007381187213</v>
      </c>
      <c r="L45" s="129">
        <f t="shared" si="11"/>
        <v>17990.862362627729</v>
      </c>
      <c r="M45" s="129">
        <f t="shared" si="23"/>
        <v>152390.86236262773</v>
      </c>
      <c r="N45" s="129">
        <f t="shared" si="24"/>
        <v>21711.192814165512</v>
      </c>
      <c r="O45" s="130">
        <f t="shared" si="14"/>
        <v>0.94304134103898629</v>
      </c>
      <c r="P45" s="131">
        <v>1371.8626705152346</v>
      </c>
      <c r="Q45" s="133">
        <f t="shared" si="15"/>
        <v>1.4362589341645471E-2</v>
      </c>
      <c r="R45" s="133">
        <f t="shared" si="16"/>
        <v>1.5374206114033522E-2</v>
      </c>
      <c r="S45" s="132">
        <v>7019</v>
      </c>
      <c r="T45" s="1">
        <v>132497</v>
      </c>
      <c r="U45" s="1">
        <v>18858.09849131796</v>
      </c>
      <c r="V45" s="12"/>
      <c r="W45" s="10"/>
      <c r="X45" s="12"/>
      <c r="Y45" s="13"/>
      <c r="Z45" s="1"/>
    </row>
    <row r="46" spans="1:26">
      <c r="A46" s="125">
        <v>1547</v>
      </c>
      <c r="B46" s="125" t="s">
        <v>65</v>
      </c>
      <c r="C46" s="1">
        <v>74743</v>
      </c>
      <c r="D46" s="125">
        <f t="shared" si="3"/>
        <v>21245.87833996589</v>
      </c>
      <c r="E46" s="126">
        <f t="shared" si="4"/>
        <v>0.9228300707734598</v>
      </c>
      <c r="F46" s="127">
        <f t="shared" si="17"/>
        <v>1065.9879731552442</v>
      </c>
      <c r="G46" s="127">
        <f t="shared" si="18"/>
        <v>3750.1456895601486</v>
      </c>
      <c r="H46" s="127">
        <f t="shared" si="19"/>
        <v>0</v>
      </c>
      <c r="I46" s="128">
        <f t="shared" si="20"/>
        <v>0</v>
      </c>
      <c r="J46" s="127">
        <f t="shared" si="21"/>
        <v>-311.81886518713679</v>
      </c>
      <c r="K46" s="128">
        <f t="shared" si="22"/>
        <v>-1096.9787677283473</v>
      </c>
      <c r="L46" s="129">
        <f t="shared" si="11"/>
        <v>2653.1669218318011</v>
      </c>
      <c r="M46" s="129">
        <f t="shared" si="23"/>
        <v>77396.166921831798</v>
      </c>
      <c r="N46" s="129">
        <f t="shared" si="24"/>
        <v>22000.047447933997</v>
      </c>
      <c r="O46" s="130">
        <f t="shared" si="14"/>
        <v>0.95558795068526181</v>
      </c>
      <c r="P46" s="131">
        <v>193.94530510784534</v>
      </c>
      <c r="Q46" s="133">
        <f t="shared" si="15"/>
        <v>9.6340300696736339E-2</v>
      </c>
      <c r="R46" s="134">
        <f t="shared" si="16"/>
        <v>9.7586850214299484E-2</v>
      </c>
      <c r="S46" s="132">
        <v>3518</v>
      </c>
      <c r="T46" s="1">
        <v>68175</v>
      </c>
      <c r="U46" s="1">
        <v>19356.899488926745</v>
      </c>
      <c r="V46" s="13"/>
      <c r="W46" s="62"/>
      <c r="X46" s="13"/>
      <c r="Y46" s="13"/>
      <c r="Z46" s="1"/>
    </row>
    <row r="47" spans="1:26">
      <c r="A47" s="125">
        <v>1554</v>
      </c>
      <c r="B47" s="125" t="s">
        <v>66</v>
      </c>
      <c r="C47" s="1">
        <v>121243</v>
      </c>
      <c r="D47" s="125">
        <f t="shared" si="3"/>
        <v>20803.534660260808</v>
      </c>
      <c r="E47" s="126">
        <f t="shared" si="4"/>
        <v>0.90361655355772064</v>
      </c>
      <c r="F47" s="127">
        <f t="shared" si="17"/>
        <v>1331.3941809782932</v>
      </c>
      <c r="G47" s="127">
        <f t="shared" si="18"/>
        <v>7759.365286741493</v>
      </c>
      <c r="H47" s="127">
        <f t="shared" si="19"/>
        <v>0</v>
      </c>
      <c r="I47" s="128">
        <f t="shared" si="20"/>
        <v>0</v>
      </c>
      <c r="J47" s="127">
        <f t="shared" si="21"/>
        <v>-311.81886518713679</v>
      </c>
      <c r="K47" s="128">
        <f t="shared" si="22"/>
        <v>-1817.2803463106331</v>
      </c>
      <c r="L47" s="129">
        <f t="shared" si="11"/>
        <v>5942.0849404308601</v>
      </c>
      <c r="M47" s="129">
        <f t="shared" si="23"/>
        <v>127185.08494043085</v>
      </c>
      <c r="N47" s="129">
        <f t="shared" si="24"/>
        <v>21823.109976051968</v>
      </c>
      <c r="O47" s="130">
        <f t="shared" si="14"/>
        <v>0.94790254379896632</v>
      </c>
      <c r="P47" s="131">
        <v>47.571704124874486</v>
      </c>
      <c r="Q47" s="133">
        <f t="shared" si="15"/>
        <v>9.062859815774324E-2</v>
      </c>
      <c r="R47" s="134">
        <f t="shared" si="16"/>
        <v>8.6885878191518773E-2</v>
      </c>
      <c r="S47" s="132">
        <v>5828</v>
      </c>
      <c r="T47" s="1">
        <v>111168</v>
      </c>
      <c r="U47" s="1">
        <v>19140.495867768597</v>
      </c>
      <c r="V47" s="12"/>
      <c r="W47" s="61"/>
      <c r="X47" s="12"/>
      <c r="Y47" s="13"/>
      <c r="Z47" s="1"/>
    </row>
    <row r="48" spans="1:26">
      <c r="A48" s="125">
        <v>1557</v>
      </c>
      <c r="B48" s="125" t="s">
        <v>67</v>
      </c>
      <c r="C48" s="1">
        <v>43782</v>
      </c>
      <c r="D48" s="125">
        <f t="shared" si="3"/>
        <v>16403.896590483328</v>
      </c>
      <c r="E48" s="126">
        <f t="shared" si="4"/>
        <v>0.71251509630834819</v>
      </c>
      <c r="F48" s="127">
        <f t="shared" si="17"/>
        <v>3971.1770228447813</v>
      </c>
      <c r="G48" s="127">
        <f t="shared" si="18"/>
        <v>10599.071473972721</v>
      </c>
      <c r="H48" s="127">
        <f t="shared" si="19"/>
        <v>1510.731556326594</v>
      </c>
      <c r="I48" s="128">
        <f t="shared" si="20"/>
        <v>4032.1425238356796</v>
      </c>
      <c r="J48" s="127">
        <f t="shared" si="21"/>
        <v>1198.9126911394574</v>
      </c>
      <c r="K48" s="128">
        <f t="shared" si="22"/>
        <v>3199.8979726512116</v>
      </c>
      <c r="L48" s="129">
        <f t="shared" si="11"/>
        <v>13798.969446623933</v>
      </c>
      <c r="M48" s="129">
        <f t="shared" si="23"/>
        <v>57580.969446623931</v>
      </c>
      <c r="N48" s="129">
        <f t="shared" si="24"/>
        <v>21573.986304467562</v>
      </c>
      <c r="O48" s="130">
        <f t="shared" si="14"/>
        <v>0.9370816771912952</v>
      </c>
      <c r="P48" s="131">
        <v>1611.3105880617077</v>
      </c>
      <c r="Q48" s="133">
        <f t="shared" si="15"/>
        <v>3.7512737268655658E-2</v>
      </c>
      <c r="R48" s="134">
        <f t="shared" si="16"/>
        <v>3.3236738726147151E-2</v>
      </c>
      <c r="S48" s="132">
        <v>2669</v>
      </c>
      <c r="T48" s="1">
        <v>42199</v>
      </c>
      <c r="U48" s="1">
        <v>15876.222723852521</v>
      </c>
      <c r="V48" s="12"/>
      <c r="W48" s="61"/>
      <c r="X48" s="12"/>
      <c r="Y48" s="13"/>
      <c r="Z48" s="1"/>
    </row>
    <row r="49" spans="1:26">
      <c r="A49" s="125">
        <v>1560</v>
      </c>
      <c r="B49" s="125" t="s">
        <v>68</v>
      </c>
      <c r="C49" s="1">
        <v>49649</v>
      </c>
      <c r="D49" s="125">
        <f t="shared" si="3"/>
        <v>16773.31081081081</v>
      </c>
      <c r="E49" s="126">
        <f t="shared" si="4"/>
        <v>0.72856086978189061</v>
      </c>
      <c r="F49" s="127">
        <f t="shared" si="17"/>
        <v>3749.5284906482921</v>
      </c>
      <c r="G49" s="127">
        <f t="shared" si="18"/>
        <v>11098.604332318944</v>
      </c>
      <c r="H49" s="127">
        <f t="shared" si="19"/>
        <v>1381.4365792119752</v>
      </c>
      <c r="I49" s="128">
        <f t="shared" si="20"/>
        <v>4089.0522744674463</v>
      </c>
      <c r="J49" s="127">
        <f t="shared" si="21"/>
        <v>1069.6177140248383</v>
      </c>
      <c r="K49" s="128">
        <f t="shared" si="22"/>
        <v>3166.0684335135211</v>
      </c>
      <c r="L49" s="129">
        <f t="shared" si="11"/>
        <v>14264.672765832465</v>
      </c>
      <c r="M49" s="129">
        <f t="shared" si="23"/>
        <v>63913.672765832467</v>
      </c>
      <c r="N49" s="129">
        <f t="shared" si="24"/>
        <v>21592.457015483942</v>
      </c>
      <c r="O49" s="130">
        <f t="shared" si="14"/>
        <v>0.93788396586497258</v>
      </c>
      <c r="P49" s="131">
        <v>1255.2100377154984</v>
      </c>
      <c r="Q49" s="133">
        <f t="shared" si="15"/>
        <v>2.7504139072847683E-2</v>
      </c>
      <c r="R49" s="134">
        <f t="shared" si="16"/>
        <v>3.6182383490692555E-2</v>
      </c>
      <c r="S49" s="132">
        <v>2960</v>
      </c>
      <c r="T49" s="1">
        <v>48320</v>
      </c>
      <c r="U49" s="1">
        <v>16187.604690117254</v>
      </c>
      <c r="V49" s="12"/>
      <c r="W49" s="61"/>
      <c r="X49" s="12"/>
      <c r="Y49" s="13"/>
      <c r="Z49" s="1"/>
    </row>
    <row r="50" spans="1:26">
      <c r="A50" s="125">
        <v>1563</v>
      </c>
      <c r="B50" s="125" t="s">
        <v>69</v>
      </c>
      <c r="C50" s="1">
        <v>152377</v>
      </c>
      <c r="D50" s="125">
        <f t="shared" si="3"/>
        <v>21981.679169070976</v>
      </c>
      <c r="E50" s="126">
        <f t="shared" si="4"/>
        <v>0.95479011122614865</v>
      </c>
      <c r="F50" s="127">
        <f t="shared" si="17"/>
        <v>624.50747569219232</v>
      </c>
      <c r="G50" s="127">
        <f t="shared" si="18"/>
        <v>4329.0858214982763</v>
      </c>
      <c r="H50" s="127">
        <f t="shared" si="19"/>
        <v>0</v>
      </c>
      <c r="I50" s="128">
        <f t="shared" si="20"/>
        <v>0</v>
      </c>
      <c r="J50" s="127">
        <f t="shared" si="21"/>
        <v>-311.81886518713679</v>
      </c>
      <c r="K50" s="128">
        <f t="shared" si="22"/>
        <v>-2161.528373477232</v>
      </c>
      <c r="L50" s="129">
        <f t="shared" si="11"/>
        <v>2167.5574480210444</v>
      </c>
      <c r="M50" s="129">
        <f t="shared" si="23"/>
        <v>154544.55744802105</v>
      </c>
      <c r="N50" s="129">
        <f t="shared" si="24"/>
        <v>22294.36777957603</v>
      </c>
      <c r="O50" s="130">
        <f t="shared" si="14"/>
        <v>0.96837196686633731</v>
      </c>
      <c r="P50" s="131">
        <v>294.78841813747863</v>
      </c>
      <c r="Q50" s="133">
        <f t="shared" si="15"/>
        <v>7.6215162516067969E-2</v>
      </c>
      <c r="R50" s="134">
        <f t="shared" si="16"/>
        <v>7.994123924722589E-2</v>
      </c>
      <c r="S50" s="132">
        <v>6932</v>
      </c>
      <c r="T50" s="1">
        <v>141586</v>
      </c>
      <c r="U50" s="1">
        <v>20354.51408855664</v>
      </c>
      <c r="V50" s="12"/>
      <c r="W50" s="61"/>
      <c r="X50" s="12"/>
      <c r="Y50" s="13"/>
      <c r="Z50" s="1"/>
    </row>
    <row r="51" spans="1:26">
      <c r="A51" s="125">
        <v>1566</v>
      </c>
      <c r="B51" s="125" t="s">
        <v>70</v>
      </c>
      <c r="C51" s="1">
        <v>108244</v>
      </c>
      <c r="D51" s="125">
        <f t="shared" si="3"/>
        <v>18506.411352367926</v>
      </c>
      <c r="E51" s="126">
        <f t="shared" si="4"/>
        <v>0.80383934355598274</v>
      </c>
      <c r="F51" s="127">
        <f t="shared" si="17"/>
        <v>2709.6681657140221</v>
      </c>
      <c r="G51" s="127">
        <f t="shared" si="18"/>
        <v>15848.849101261316</v>
      </c>
      <c r="H51" s="127">
        <f t="shared" si="19"/>
        <v>774.85138966698469</v>
      </c>
      <c r="I51" s="128">
        <f t="shared" si="20"/>
        <v>4532.1057781621939</v>
      </c>
      <c r="J51" s="127">
        <f t="shared" si="21"/>
        <v>463.03252447984789</v>
      </c>
      <c r="K51" s="128">
        <f t="shared" si="22"/>
        <v>2708.2772356826304</v>
      </c>
      <c r="L51" s="129">
        <f t="shared" si="11"/>
        <v>18557.126336943948</v>
      </c>
      <c r="M51" s="129">
        <f t="shared" si="23"/>
        <v>126801.12633694394</v>
      </c>
      <c r="N51" s="129">
        <f t="shared" si="24"/>
        <v>21679.112042561796</v>
      </c>
      <c r="O51" s="130">
        <f t="shared" si="14"/>
        <v>0.94164788955367706</v>
      </c>
      <c r="P51" s="131">
        <v>2920.3690069587683</v>
      </c>
      <c r="Q51" s="133">
        <f t="shared" si="15"/>
        <v>9.8444333945587201E-2</v>
      </c>
      <c r="R51" s="134">
        <f t="shared" si="16"/>
        <v>0.10276374233689312</v>
      </c>
      <c r="S51" s="132">
        <v>5849</v>
      </c>
      <c r="T51" s="1">
        <v>98543</v>
      </c>
      <c r="U51" s="1">
        <v>16781.846049046322</v>
      </c>
      <c r="V51" s="12"/>
      <c r="W51" s="61"/>
      <c r="X51" s="12"/>
      <c r="Y51" s="13"/>
      <c r="Z51" s="1"/>
    </row>
    <row r="52" spans="1:26">
      <c r="A52" s="125">
        <v>1573</v>
      </c>
      <c r="B52" s="125" t="s">
        <v>71</v>
      </c>
      <c r="C52" s="1">
        <v>40560</v>
      </c>
      <c r="D52" s="125">
        <f t="shared" si="3"/>
        <v>19132.075471698114</v>
      </c>
      <c r="E52" s="126">
        <f t="shared" si="4"/>
        <v>0.83101551647210881</v>
      </c>
      <c r="F52" s="127">
        <f t="shared" si="17"/>
        <v>2334.2696941159097</v>
      </c>
      <c r="G52" s="127">
        <f t="shared" si="18"/>
        <v>4948.6517515257292</v>
      </c>
      <c r="H52" s="127">
        <f t="shared" si="19"/>
        <v>555.86894790141901</v>
      </c>
      <c r="I52" s="128">
        <f t="shared" si="20"/>
        <v>1178.4421695510084</v>
      </c>
      <c r="J52" s="127">
        <f t="shared" si="21"/>
        <v>244.05008271428221</v>
      </c>
      <c r="K52" s="128">
        <f t="shared" si="22"/>
        <v>517.38617535427829</v>
      </c>
      <c r="L52" s="129">
        <f t="shared" si="11"/>
        <v>5466.0379268800079</v>
      </c>
      <c r="M52" s="129">
        <f t="shared" si="23"/>
        <v>46026.03792688001</v>
      </c>
      <c r="N52" s="129">
        <f t="shared" si="24"/>
        <v>21710.395248528308</v>
      </c>
      <c r="O52" s="130">
        <f t="shared" si="14"/>
        <v>0.94300669819948346</v>
      </c>
      <c r="P52" s="131">
        <v>-147.91105406863062</v>
      </c>
      <c r="Q52" s="133">
        <f t="shared" si="15"/>
        <v>6.0503059143439834E-2</v>
      </c>
      <c r="R52" s="134">
        <f t="shared" si="16"/>
        <v>6.4504957479830191E-2</v>
      </c>
      <c r="S52" s="132">
        <v>2120</v>
      </c>
      <c r="T52" s="1">
        <v>38246</v>
      </c>
      <c r="U52" s="1">
        <v>17972.744360902256</v>
      </c>
      <c r="V52" s="12"/>
      <c r="W52" s="61"/>
      <c r="X52" s="12"/>
      <c r="Y52" s="13"/>
      <c r="Z52" s="1"/>
    </row>
    <row r="53" spans="1:26">
      <c r="A53" s="125">
        <v>1576</v>
      </c>
      <c r="B53" s="125" t="s">
        <v>72</v>
      </c>
      <c r="C53" s="1">
        <v>65360</v>
      </c>
      <c r="D53" s="125">
        <f t="shared" si="3"/>
        <v>19314.420803782508</v>
      </c>
      <c r="E53" s="126">
        <f t="shared" si="4"/>
        <v>0.8389358176721825</v>
      </c>
      <c r="F53" s="127">
        <f t="shared" si="17"/>
        <v>2224.8624948652728</v>
      </c>
      <c r="G53" s="127">
        <f t="shared" si="18"/>
        <v>7528.9346826240826</v>
      </c>
      <c r="H53" s="127">
        <f t="shared" si="19"/>
        <v>492.04808167188088</v>
      </c>
      <c r="I53" s="128">
        <f t="shared" si="20"/>
        <v>1665.0907083776449</v>
      </c>
      <c r="J53" s="127">
        <f t="shared" si="21"/>
        <v>180.22921648474409</v>
      </c>
      <c r="K53" s="128">
        <f t="shared" si="22"/>
        <v>609.89566858437399</v>
      </c>
      <c r="L53" s="129">
        <f t="shared" si="11"/>
        <v>8138.8303512084567</v>
      </c>
      <c r="M53" s="129">
        <f t="shared" si="23"/>
        <v>73498.830351208453</v>
      </c>
      <c r="N53" s="129">
        <f t="shared" si="24"/>
        <v>21719.512515132523</v>
      </c>
      <c r="O53" s="130">
        <f t="shared" si="14"/>
        <v>0.94340271325948699</v>
      </c>
      <c r="P53" s="131">
        <v>665.31782690176351</v>
      </c>
      <c r="Q53" s="133">
        <f t="shared" si="15"/>
        <v>3.9489797541231296E-2</v>
      </c>
      <c r="R53" s="134">
        <f t="shared" si="16"/>
        <v>6.5292735778070432E-2</v>
      </c>
      <c r="S53" s="132">
        <v>3384</v>
      </c>
      <c r="T53" s="1">
        <v>62877</v>
      </c>
      <c r="U53" s="1">
        <v>18130.622837370243</v>
      </c>
      <c r="V53" s="12"/>
      <c r="W53" s="61"/>
      <c r="X53" s="12"/>
      <c r="Y53" s="13"/>
      <c r="Z53" s="1"/>
    </row>
    <row r="54" spans="1:26">
      <c r="A54" s="125">
        <v>1577</v>
      </c>
      <c r="B54" s="125" t="s">
        <v>73</v>
      </c>
      <c r="C54" s="1">
        <v>185770</v>
      </c>
      <c r="D54" s="125">
        <f t="shared" si="3"/>
        <v>17186.603756129152</v>
      </c>
      <c r="E54" s="126">
        <f t="shared" si="4"/>
        <v>0.74651254736731865</v>
      </c>
      <c r="F54" s="127">
        <f t="shared" si="17"/>
        <v>3501.5527234572864</v>
      </c>
      <c r="G54" s="127">
        <f t="shared" si="18"/>
        <v>37848.283387849806</v>
      </c>
      <c r="H54" s="127">
        <f t="shared" si="19"/>
        <v>1236.7840483505554</v>
      </c>
      <c r="I54" s="128">
        <f t="shared" si="20"/>
        <v>13368.398778621155</v>
      </c>
      <c r="J54" s="127">
        <f t="shared" si="21"/>
        <v>924.9651831634186</v>
      </c>
      <c r="K54" s="128">
        <f t="shared" si="22"/>
        <v>9997.9486648133916</v>
      </c>
      <c r="L54" s="129">
        <f t="shared" si="11"/>
        <v>47846.232052663196</v>
      </c>
      <c r="M54" s="129">
        <f t="shared" si="23"/>
        <v>233616.2320526632</v>
      </c>
      <c r="N54" s="129">
        <f t="shared" si="24"/>
        <v>21613.121662749854</v>
      </c>
      <c r="O54" s="130">
        <f t="shared" si="14"/>
        <v>0.93878154974424377</v>
      </c>
      <c r="P54" s="131">
        <v>7644.0506917793318</v>
      </c>
      <c r="Q54" s="133">
        <f t="shared" si="15"/>
        <v>6.0773038994558236E-2</v>
      </c>
      <c r="R54" s="134">
        <f t="shared" si="16"/>
        <v>5.802517655660408E-2</v>
      </c>
      <c r="S54" s="132">
        <v>10809</v>
      </c>
      <c r="T54" s="1">
        <v>175127</v>
      </c>
      <c r="U54" s="1">
        <v>16244.040441517483</v>
      </c>
      <c r="V54" s="13"/>
      <c r="W54" s="62"/>
      <c r="X54" s="13"/>
      <c r="Y54" s="13"/>
      <c r="Z54" s="13"/>
    </row>
    <row r="55" spans="1:26">
      <c r="A55" s="125">
        <v>1578</v>
      </c>
      <c r="B55" s="125" t="s">
        <v>74</v>
      </c>
      <c r="C55" s="1">
        <v>49540</v>
      </c>
      <c r="D55" s="125">
        <f t="shared" si="3"/>
        <v>19887.595343235647</v>
      </c>
      <c r="E55" s="126">
        <f t="shared" si="4"/>
        <v>0.86383206777515353</v>
      </c>
      <c r="F55" s="127">
        <f t="shared" si="17"/>
        <v>1880.9577711933896</v>
      </c>
      <c r="G55" s="127">
        <f t="shared" si="18"/>
        <v>4685.4658080427344</v>
      </c>
      <c r="H55" s="127">
        <f t="shared" si="19"/>
        <v>291.43699286328228</v>
      </c>
      <c r="I55" s="128">
        <f t="shared" si="20"/>
        <v>725.96954922243617</v>
      </c>
      <c r="J55" s="127">
        <f t="shared" si="21"/>
        <v>-20.381872323854509</v>
      </c>
      <c r="K55" s="128">
        <f t="shared" si="22"/>
        <v>-50.771243958721584</v>
      </c>
      <c r="L55" s="129">
        <f t="shared" si="11"/>
        <v>4634.6945640840131</v>
      </c>
      <c r="M55" s="129">
        <f t="shared" si="23"/>
        <v>54174.694564084013</v>
      </c>
      <c r="N55" s="129">
        <f t="shared" si="24"/>
        <v>21748.171242105182</v>
      </c>
      <c r="O55" s="130">
        <f t="shared" si="14"/>
        <v>0.94464752576463562</v>
      </c>
      <c r="P55" s="131">
        <v>1949.3832614693683</v>
      </c>
      <c r="Q55" s="133">
        <f t="shared" si="15"/>
        <v>1.4914365320003278E-2</v>
      </c>
      <c r="R55" s="133">
        <f t="shared" si="16"/>
        <v>1.9396122854535566E-2</v>
      </c>
      <c r="S55" s="132">
        <v>2491</v>
      </c>
      <c r="T55" s="1">
        <v>48812</v>
      </c>
      <c r="U55" s="1">
        <v>19509.192645883293</v>
      </c>
      <c r="V55" s="12"/>
      <c r="W55" s="10"/>
      <c r="X55" s="12"/>
      <c r="Y55" s="13"/>
      <c r="Z55" s="13"/>
    </row>
    <row r="56" spans="1:26">
      <c r="A56" s="125">
        <v>1579</v>
      </c>
      <c r="B56" s="125" t="s">
        <v>75</v>
      </c>
      <c r="C56" s="1">
        <v>242807</v>
      </c>
      <c r="D56" s="125">
        <f t="shared" si="3"/>
        <v>18274.027244675246</v>
      </c>
      <c r="E56" s="126">
        <f t="shared" si="4"/>
        <v>0.79374557199628892</v>
      </c>
      <c r="F56" s="127">
        <f t="shared" si="17"/>
        <v>2849.0986303296304</v>
      </c>
      <c r="G56" s="127">
        <f t="shared" si="18"/>
        <v>37855.973501189801</v>
      </c>
      <c r="H56" s="127">
        <f t="shared" si="19"/>
        <v>856.18582735942266</v>
      </c>
      <c r="I56" s="128">
        <f t="shared" si="20"/>
        <v>11376.14108812465</v>
      </c>
      <c r="J56" s="127">
        <f t="shared" si="21"/>
        <v>544.36696217228587</v>
      </c>
      <c r="K56" s="128">
        <f t="shared" si="22"/>
        <v>7233.003826383162</v>
      </c>
      <c r="L56" s="129">
        <f t="shared" si="11"/>
        <v>45088.97732757296</v>
      </c>
      <c r="M56" s="129">
        <f t="shared" si="23"/>
        <v>287895.97732757294</v>
      </c>
      <c r="N56" s="129">
        <f t="shared" si="24"/>
        <v>21667.49283717716</v>
      </c>
      <c r="O56" s="130">
        <f t="shared" si="14"/>
        <v>0.94114320097569226</v>
      </c>
      <c r="P56" s="131">
        <v>2982.7429125425042</v>
      </c>
      <c r="Q56" s="133">
        <f t="shared" si="15"/>
        <v>5.3520601201013575E-2</v>
      </c>
      <c r="R56" s="133">
        <f t="shared" si="16"/>
        <v>5.5899288492052175E-2</v>
      </c>
      <c r="S56" s="132">
        <v>13287</v>
      </c>
      <c r="T56" s="1">
        <v>230472</v>
      </c>
      <c r="U56" s="1">
        <v>17306.600585717504</v>
      </c>
      <c r="V56" s="12"/>
      <c r="Y56" s="13"/>
      <c r="Z56" s="13"/>
    </row>
    <row r="57" spans="1:26" ht="30.95" customHeight="1">
      <c r="A57" s="125">
        <v>1804</v>
      </c>
      <c r="B57" s="125" t="s">
        <v>76</v>
      </c>
      <c r="C57" s="1">
        <v>1169301</v>
      </c>
      <c r="D57" s="125">
        <f t="shared" si="3"/>
        <v>22144.594057155842</v>
      </c>
      <c r="E57" s="126">
        <f t="shared" si="4"/>
        <v>0.96186643705724395</v>
      </c>
      <c r="F57" s="127">
        <f t="shared" si="17"/>
        <v>526.75854284127274</v>
      </c>
      <c r="G57" s="127">
        <f t="shared" si="18"/>
        <v>27814.431337647726</v>
      </c>
      <c r="H57" s="127">
        <f t="shared" si="19"/>
        <v>0</v>
      </c>
      <c r="I57" s="128">
        <f t="shared" si="20"/>
        <v>0</v>
      </c>
      <c r="J57" s="127">
        <f t="shared" si="21"/>
        <v>-311.81886518713679</v>
      </c>
      <c r="K57" s="128">
        <f t="shared" si="22"/>
        <v>-16464.971538476384</v>
      </c>
      <c r="L57" s="129">
        <f t="shared" si="11"/>
        <v>11349.459799171342</v>
      </c>
      <c r="M57" s="129">
        <f t="shared" si="23"/>
        <v>1180650.4597991714</v>
      </c>
      <c r="N57" s="129">
        <f t="shared" si="24"/>
        <v>22359.533734809982</v>
      </c>
      <c r="O57" s="130">
        <f t="shared" si="14"/>
        <v>0.97120249719877572</v>
      </c>
      <c r="P57" s="131">
        <v>1490.7831567965313</v>
      </c>
      <c r="Q57" s="133">
        <f t="shared" si="15"/>
        <v>8.6089190574912502E-2</v>
      </c>
      <c r="R57" s="133">
        <f t="shared" si="16"/>
        <v>8.1090995902077356E-2</v>
      </c>
      <c r="S57" s="132">
        <v>52803</v>
      </c>
      <c r="T57" s="1">
        <v>1076616</v>
      </c>
      <c r="U57" s="1">
        <v>20483.561643835619</v>
      </c>
      <c r="V57" s="12"/>
      <c r="Y57" s="13"/>
      <c r="Z57" s="13"/>
    </row>
    <row r="58" spans="1:26">
      <c r="A58" s="125">
        <v>1806</v>
      </c>
      <c r="B58" s="125" t="s">
        <v>77</v>
      </c>
      <c r="C58" s="1">
        <v>426950</v>
      </c>
      <c r="D58" s="125">
        <f t="shared" si="3"/>
        <v>19830.469112865769</v>
      </c>
      <c r="E58" s="126">
        <f t="shared" si="4"/>
        <v>0.86135074869896888</v>
      </c>
      <c r="F58" s="127">
        <f t="shared" si="17"/>
        <v>1915.2335094153168</v>
      </c>
      <c r="G58" s="127">
        <f t="shared" si="18"/>
        <v>41234.977457711771</v>
      </c>
      <c r="H58" s="127">
        <f t="shared" si="19"/>
        <v>311.43117349273979</v>
      </c>
      <c r="I58" s="128">
        <f t="shared" si="20"/>
        <v>6705.1131652986869</v>
      </c>
      <c r="J58" s="127">
        <f t="shared" si="21"/>
        <v>-0.3876916943970059</v>
      </c>
      <c r="K58" s="128">
        <f t="shared" si="22"/>
        <v>-8.3470021803675376</v>
      </c>
      <c r="L58" s="129">
        <f t="shared" si="11"/>
        <v>41226.630455531405</v>
      </c>
      <c r="M58" s="129">
        <f t="shared" si="23"/>
        <v>468176.63045553141</v>
      </c>
      <c r="N58" s="129">
        <f t="shared" si="24"/>
        <v>21745.314930586686</v>
      </c>
      <c r="O58" s="130">
        <f t="shared" si="14"/>
        <v>0.9445234598108263</v>
      </c>
      <c r="P58" s="131">
        <v>3350.7120310860118</v>
      </c>
      <c r="Q58" s="133">
        <f t="shared" si="15"/>
        <v>3.6623562032311478E-2</v>
      </c>
      <c r="R58" s="133">
        <f t="shared" si="16"/>
        <v>4.2930932521221453E-2</v>
      </c>
      <c r="S58" s="132">
        <v>21530</v>
      </c>
      <c r="T58" s="1">
        <v>411866</v>
      </c>
      <c r="U58" s="1">
        <v>19014.172937537511</v>
      </c>
      <c r="V58" s="12"/>
      <c r="Y58" s="13"/>
      <c r="Z58" s="13"/>
    </row>
    <row r="59" spans="1:26">
      <c r="A59" s="125">
        <v>1811</v>
      </c>
      <c r="B59" s="125" t="s">
        <v>78</v>
      </c>
      <c r="C59" s="1">
        <v>31608</v>
      </c>
      <c r="D59" s="125">
        <f t="shared" si="3"/>
        <v>22480.796586059743</v>
      </c>
      <c r="E59" s="126">
        <f t="shared" si="4"/>
        <v>0.97646963672628151</v>
      </c>
      <c r="F59" s="127">
        <f t="shared" si="17"/>
        <v>325.03702549893205</v>
      </c>
      <c r="G59" s="127">
        <f t="shared" si="18"/>
        <v>457.00205785149848</v>
      </c>
      <c r="H59" s="127">
        <f t="shared" si="19"/>
        <v>0</v>
      </c>
      <c r="I59" s="128">
        <f t="shared" si="20"/>
        <v>0</v>
      </c>
      <c r="J59" s="127">
        <f t="shared" si="21"/>
        <v>-311.81886518713679</v>
      </c>
      <c r="K59" s="128">
        <f t="shared" si="22"/>
        <v>-438.41732445311436</v>
      </c>
      <c r="L59" s="129">
        <f t="shared" si="11"/>
        <v>18.584733398384117</v>
      </c>
      <c r="M59" s="129">
        <f t="shared" si="23"/>
        <v>31626.584733398384</v>
      </c>
      <c r="N59" s="129">
        <f t="shared" si="24"/>
        <v>22494.01474637154</v>
      </c>
      <c r="O59" s="130">
        <f t="shared" si="14"/>
        <v>0.97704377706639056</v>
      </c>
      <c r="P59" s="131">
        <v>835.71617367300837</v>
      </c>
      <c r="Q59" s="133">
        <f t="shared" si="15"/>
        <v>0.13984853948791923</v>
      </c>
      <c r="R59" s="133">
        <f t="shared" si="16"/>
        <v>0.13255221171025836</v>
      </c>
      <c r="S59" s="132">
        <v>1406</v>
      </c>
      <c r="T59" s="1">
        <v>27730</v>
      </c>
      <c r="U59" s="1">
        <v>19849.677881173942</v>
      </c>
      <c r="V59" s="12"/>
      <c r="Y59" s="1"/>
      <c r="Z59" s="1"/>
    </row>
    <row r="60" spans="1:26">
      <c r="A60" s="125">
        <v>1812</v>
      </c>
      <c r="B60" s="125" t="s">
        <v>79</v>
      </c>
      <c r="C60" s="1">
        <v>35891</v>
      </c>
      <c r="D60" s="125">
        <f t="shared" si="3"/>
        <v>18117.617364967187</v>
      </c>
      <c r="E60" s="126">
        <f t="shared" si="4"/>
        <v>0.78695179590235653</v>
      </c>
      <c r="F60" s="127">
        <f t="shared" si="17"/>
        <v>2942.9445581544655</v>
      </c>
      <c r="G60" s="127">
        <f t="shared" si="18"/>
        <v>5829.9731697039961</v>
      </c>
      <c r="H60" s="127">
        <f t="shared" si="19"/>
        <v>910.92928525724324</v>
      </c>
      <c r="I60" s="128">
        <f t="shared" si="20"/>
        <v>1804.550914094599</v>
      </c>
      <c r="J60" s="127">
        <f t="shared" si="21"/>
        <v>599.11042007010644</v>
      </c>
      <c r="K60" s="128">
        <f t="shared" si="22"/>
        <v>1186.8377421588809</v>
      </c>
      <c r="L60" s="129">
        <f t="shared" si="11"/>
        <v>7016.8109118628772</v>
      </c>
      <c r="M60" s="129">
        <f t="shared" si="23"/>
        <v>42907.810911862878</v>
      </c>
      <c r="N60" s="129">
        <f t="shared" si="24"/>
        <v>21659.672343191764</v>
      </c>
      <c r="O60" s="130">
        <f t="shared" si="14"/>
        <v>0.940803512170996</v>
      </c>
      <c r="P60" s="131">
        <v>1707.1847414575677</v>
      </c>
      <c r="Q60" s="133">
        <f t="shared" si="15"/>
        <v>0.20524530709560429</v>
      </c>
      <c r="R60" s="133">
        <f t="shared" si="16"/>
        <v>0.21072092938932474</v>
      </c>
      <c r="S60" s="132">
        <v>1981</v>
      </c>
      <c r="T60" s="1">
        <v>29779</v>
      </c>
      <c r="U60" s="1">
        <v>14964.321608040202</v>
      </c>
      <c r="V60" s="12"/>
      <c r="Y60" s="1"/>
      <c r="Z60" s="1"/>
    </row>
    <row r="61" spans="1:26">
      <c r="A61" s="125">
        <v>1813</v>
      </c>
      <c r="B61" s="125" t="s">
        <v>80</v>
      </c>
      <c r="C61" s="1">
        <v>173276</v>
      </c>
      <c r="D61" s="125">
        <f t="shared" si="3"/>
        <v>22280.570914234282</v>
      </c>
      <c r="E61" s="126">
        <f t="shared" si="4"/>
        <v>0.96777269005527611</v>
      </c>
      <c r="F61" s="127">
        <f t="shared" si="17"/>
        <v>445.17242859420872</v>
      </c>
      <c r="G61" s="127">
        <f t="shared" si="18"/>
        <v>3462.1059771771611</v>
      </c>
      <c r="H61" s="127">
        <f t="shared" si="19"/>
        <v>0</v>
      </c>
      <c r="I61" s="128">
        <f t="shared" si="20"/>
        <v>0</v>
      </c>
      <c r="J61" s="127">
        <f t="shared" si="21"/>
        <v>-311.81886518713679</v>
      </c>
      <c r="K61" s="128">
        <f t="shared" si="22"/>
        <v>-2425.0153145603631</v>
      </c>
      <c r="L61" s="129">
        <f t="shared" si="11"/>
        <v>1037.090662616798</v>
      </c>
      <c r="M61" s="129">
        <f t="shared" si="23"/>
        <v>174313.0906626168</v>
      </c>
      <c r="N61" s="129">
        <f t="shared" si="24"/>
        <v>22413.924477641351</v>
      </c>
      <c r="O61" s="130">
        <f t="shared" si="14"/>
        <v>0.97356499839798816</v>
      </c>
      <c r="P61" s="131">
        <v>2141.4437287730866</v>
      </c>
      <c r="Q61" s="133">
        <f t="shared" si="15"/>
        <v>0.31094903764677401</v>
      </c>
      <c r="R61" s="133">
        <f t="shared" si="16"/>
        <v>0.31533179127655625</v>
      </c>
      <c r="S61" s="132">
        <v>7777</v>
      </c>
      <c r="T61" s="1">
        <v>132176</v>
      </c>
      <c r="U61" s="1">
        <v>16939.125977188261</v>
      </c>
      <c r="V61" s="12"/>
      <c r="Y61" s="1"/>
      <c r="Z61" s="1"/>
    </row>
    <row r="62" spans="1:26">
      <c r="A62" s="125">
        <v>1815</v>
      </c>
      <c r="B62" s="125" t="s">
        <v>81</v>
      </c>
      <c r="C62" s="1">
        <v>23821</v>
      </c>
      <c r="D62" s="125">
        <f t="shared" si="3"/>
        <v>20273.191489361703</v>
      </c>
      <c r="E62" s="126">
        <f t="shared" si="4"/>
        <v>0.88058071488333678</v>
      </c>
      <c r="F62" s="127">
        <f t="shared" si="17"/>
        <v>1649.600083517756</v>
      </c>
      <c r="G62" s="127">
        <f t="shared" si="18"/>
        <v>1938.2800981333633</v>
      </c>
      <c r="H62" s="127">
        <f t="shared" si="19"/>
        <v>156.47834171916273</v>
      </c>
      <c r="I62" s="128">
        <f t="shared" si="20"/>
        <v>183.86205152001622</v>
      </c>
      <c r="J62" s="127">
        <f t="shared" si="21"/>
        <v>-155.34052346797407</v>
      </c>
      <c r="K62" s="128">
        <f t="shared" si="22"/>
        <v>-182.52511507486955</v>
      </c>
      <c r="L62" s="129">
        <f t="shared" si="11"/>
        <v>1755.7549830584937</v>
      </c>
      <c r="M62" s="129">
        <f t="shared" si="23"/>
        <v>25576.754983058494</v>
      </c>
      <c r="N62" s="129">
        <f t="shared" si="24"/>
        <v>21767.451049411484</v>
      </c>
      <c r="O62" s="130">
        <f t="shared" si="14"/>
        <v>0.94548495812004474</v>
      </c>
      <c r="P62" s="131">
        <v>860.55316394233682</v>
      </c>
      <c r="Q62" s="133">
        <f t="shared" si="15"/>
        <v>0.2885967759385481</v>
      </c>
      <c r="R62" s="133">
        <f t="shared" si="16"/>
        <v>0.29627352268882035</v>
      </c>
      <c r="S62" s="132">
        <v>1175</v>
      </c>
      <c r="T62" s="1">
        <v>18486</v>
      </c>
      <c r="U62" s="1">
        <v>15639.593908629442</v>
      </c>
      <c r="V62" s="12"/>
      <c r="Y62" s="1"/>
      <c r="Z62" s="1"/>
    </row>
    <row r="63" spans="1:26">
      <c r="A63" s="125">
        <v>1816</v>
      </c>
      <c r="B63" s="125" t="s">
        <v>82</v>
      </c>
      <c r="C63" s="1">
        <v>8662</v>
      </c>
      <c r="D63" s="125">
        <f t="shared" si="3"/>
        <v>18748.917748917749</v>
      </c>
      <c r="E63" s="126">
        <f t="shared" si="4"/>
        <v>0.81437278404312474</v>
      </c>
      <c r="F63" s="127">
        <f t="shared" si="17"/>
        <v>2564.1643277841285</v>
      </c>
      <c r="G63" s="127">
        <f t="shared" si="18"/>
        <v>1184.6439194362674</v>
      </c>
      <c r="H63" s="127">
        <f t="shared" si="19"/>
        <v>689.97415087454658</v>
      </c>
      <c r="I63" s="128">
        <f t="shared" si="20"/>
        <v>318.76805770404053</v>
      </c>
      <c r="J63" s="127">
        <f t="shared" si="21"/>
        <v>378.15528568740979</v>
      </c>
      <c r="K63" s="128">
        <f t="shared" si="22"/>
        <v>174.70774198758332</v>
      </c>
      <c r="L63" s="129">
        <f t="shared" si="11"/>
        <v>1359.3516614238508</v>
      </c>
      <c r="M63" s="129">
        <f t="shared" si="23"/>
        <v>10021.351661423851</v>
      </c>
      <c r="N63" s="129">
        <f t="shared" si="24"/>
        <v>21691.237362389289</v>
      </c>
      <c r="O63" s="130">
        <f t="shared" si="14"/>
        <v>0.94217456157803425</v>
      </c>
      <c r="P63" s="131">
        <v>517.78160048127074</v>
      </c>
      <c r="Q63" s="133">
        <f t="shared" si="15"/>
        <v>0.25191501662089899</v>
      </c>
      <c r="R63" s="133">
        <f t="shared" si="16"/>
        <v>0.26004433491064521</v>
      </c>
      <c r="S63" s="132">
        <v>462</v>
      </c>
      <c r="T63" s="1">
        <v>6919</v>
      </c>
      <c r="U63" s="1">
        <v>14879.569892473117</v>
      </c>
      <c r="V63" s="12"/>
      <c r="Y63" s="1"/>
      <c r="Z63" s="1"/>
    </row>
    <row r="64" spans="1:26">
      <c r="A64" s="125">
        <v>1818</v>
      </c>
      <c r="B64" s="125" t="s">
        <v>55</v>
      </c>
      <c r="C64" s="1">
        <v>37982</v>
      </c>
      <c r="D64" s="125">
        <f t="shared" si="3"/>
        <v>20812.054794520547</v>
      </c>
      <c r="E64" s="126">
        <f t="shared" si="4"/>
        <v>0.90398663174305627</v>
      </c>
      <c r="F64" s="127">
        <f t="shared" si="17"/>
        <v>1326.2821004224497</v>
      </c>
      <c r="G64" s="127">
        <f t="shared" si="18"/>
        <v>2420.4648332709708</v>
      </c>
      <c r="H64" s="127">
        <f t="shared" si="19"/>
        <v>0</v>
      </c>
      <c r="I64" s="128">
        <f t="shared" si="20"/>
        <v>0</v>
      </c>
      <c r="J64" s="127">
        <f t="shared" si="21"/>
        <v>-311.81886518713679</v>
      </c>
      <c r="K64" s="128">
        <f t="shared" si="22"/>
        <v>-569.0694289665247</v>
      </c>
      <c r="L64" s="129">
        <f t="shared" si="11"/>
        <v>1851.3954043044459</v>
      </c>
      <c r="M64" s="129">
        <f t="shared" si="23"/>
        <v>39833.395404304443</v>
      </c>
      <c r="N64" s="129">
        <f t="shared" si="24"/>
        <v>21826.518029755862</v>
      </c>
      <c r="O64" s="130">
        <f t="shared" si="14"/>
        <v>0.94805057507310053</v>
      </c>
      <c r="P64" s="131">
        <v>385.5798129112668</v>
      </c>
      <c r="Q64" s="133">
        <f t="shared" si="15"/>
        <v>9.7555337224758717E-2</v>
      </c>
      <c r="R64" s="133">
        <f t="shared" si="16"/>
        <v>7.8310531311776468E-2</v>
      </c>
      <c r="S64" s="132">
        <v>1825</v>
      </c>
      <c r="T64" s="1">
        <v>34606</v>
      </c>
      <c r="U64" s="1">
        <v>19300.613496932518</v>
      </c>
      <c r="V64" s="12"/>
      <c r="Y64" s="1"/>
      <c r="Z64" s="1"/>
    </row>
    <row r="65" spans="1:26">
      <c r="A65" s="125">
        <v>1820</v>
      </c>
      <c r="B65" s="125" t="s">
        <v>83</v>
      </c>
      <c r="C65" s="1">
        <v>134295</v>
      </c>
      <c r="D65" s="125">
        <f t="shared" si="3"/>
        <v>18313.786990317742</v>
      </c>
      <c r="E65" s="126">
        <f t="shared" si="4"/>
        <v>0.79547256526519872</v>
      </c>
      <c r="F65" s="127">
        <f t="shared" si="17"/>
        <v>2825.2427829441331</v>
      </c>
      <c r="G65" s="127">
        <f t="shared" si="18"/>
        <v>20717.505327329327</v>
      </c>
      <c r="H65" s="127">
        <f t="shared" si="19"/>
        <v>842.26991638454922</v>
      </c>
      <c r="I65" s="128">
        <f t="shared" si="20"/>
        <v>6176.3652968478991</v>
      </c>
      <c r="J65" s="127">
        <f t="shared" si="21"/>
        <v>530.45105119741243</v>
      </c>
      <c r="K65" s="128">
        <f t="shared" si="22"/>
        <v>3889.797558430625</v>
      </c>
      <c r="L65" s="129">
        <f t="shared" si="11"/>
        <v>24607.302885759953</v>
      </c>
      <c r="M65" s="129">
        <f t="shared" si="23"/>
        <v>158902.30288575994</v>
      </c>
      <c r="N65" s="129">
        <f t="shared" si="24"/>
        <v>21669.480824459286</v>
      </c>
      <c r="O65" s="130">
        <f t="shared" si="14"/>
        <v>0.94122955063913782</v>
      </c>
      <c r="P65" s="131">
        <v>2970.4462691107292</v>
      </c>
      <c r="Q65" s="133">
        <f t="shared" si="15"/>
        <v>5.7574182574182571E-2</v>
      </c>
      <c r="R65" s="133">
        <f t="shared" si="16"/>
        <v>6.6371676797150683E-2</v>
      </c>
      <c r="S65" s="132">
        <v>7333</v>
      </c>
      <c r="T65" s="1">
        <v>126984</v>
      </c>
      <c r="U65" s="1">
        <v>17173.92480389505</v>
      </c>
      <c r="V65" s="12"/>
      <c r="Y65" s="1"/>
      <c r="Z65" s="1"/>
    </row>
    <row r="66" spans="1:26">
      <c r="A66" s="125">
        <v>1822</v>
      </c>
      <c r="B66" s="125" t="s">
        <v>84</v>
      </c>
      <c r="C66" s="1">
        <v>33760</v>
      </c>
      <c r="D66" s="125">
        <f t="shared" si="3"/>
        <v>14957.908728400533</v>
      </c>
      <c r="E66" s="126">
        <f t="shared" si="4"/>
        <v>0.64970756913761829</v>
      </c>
      <c r="F66" s="127">
        <f t="shared" si="17"/>
        <v>4838.769740094458</v>
      </c>
      <c r="G66" s="127">
        <f t="shared" si="18"/>
        <v>10921.103303393193</v>
      </c>
      <c r="H66" s="127">
        <f t="shared" si="19"/>
        <v>2016.8273080555723</v>
      </c>
      <c r="I66" s="128">
        <f t="shared" si="20"/>
        <v>4551.9792342814262</v>
      </c>
      <c r="J66" s="127">
        <f t="shared" si="21"/>
        <v>1705.0084428684354</v>
      </c>
      <c r="K66" s="128">
        <f t="shared" si="22"/>
        <v>3848.2040555540589</v>
      </c>
      <c r="L66" s="129">
        <f t="shared" si="11"/>
        <v>14769.307358947251</v>
      </c>
      <c r="M66" s="129">
        <f t="shared" si="23"/>
        <v>48529.307358947248</v>
      </c>
      <c r="N66" s="129">
        <f t="shared" si="24"/>
        <v>21501.686911363424</v>
      </c>
      <c r="O66" s="130">
        <f t="shared" si="14"/>
        <v>0.93394130083275873</v>
      </c>
      <c r="P66" s="131">
        <v>1949.1945287580656</v>
      </c>
      <c r="Q66" s="133">
        <f t="shared" si="15"/>
        <v>4.3456759596958647E-2</v>
      </c>
      <c r="R66" s="133">
        <f t="shared" si="16"/>
        <v>5.3165484431489572E-2</v>
      </c>
      <c r="S66" s="132">
        <v>2257</v>
      </c>
      <c r="T66" s="1">
        <v>32354</v>
      </c>
      <c r="U66" s="1">
        <v>14202.809482001756</v>
      </c>
      <c r="V66" s="12"/>
      <c r="Y66" s="1"/>
      <c r="Z66" s="1"/>
    </row>
    <row r="67" spans="1:26">
      <c r="A67" s="125">
        <v>1824</v>
      </c>
      <c r="B67" s="125" t="s">
        <v>85</v>
      </c>
      <c r="C67" s="1">
        <v>244236</v>
      </c>
      <c r="D67" s="125">
        <f t="shared" si="3"/>
        <v>18456.585808206757</v>
      </c>
      <c r="E67" s="126">
        <f t="shared" si="4"/>
        <v>0.80167513505827692</v>
      </c>
      <c r="F67" s="127">
        <f t="shared" si="17"/>
        <v>2739.5634922107238</v>
      </c>
      <c r="G67" s="127">
        <f t="shared" si="18"/>
        <v>36252.643692424506</v>
      </c>
      <c r="H67" s="127">
        <f t="shared" si="19"/>
        <v>792.2903301233938</v>
      </c>
      <c r="I67" s="128">
        <f t="shared" si="20"/>
        <v>10484.37793852287</v>
      </c>
      <c r="J67" s="127">
        <f t="shared" si="21"/>
        <v>480.47146493625701</v>
      </c>
      <c r="K67" s="128">
        <f t="shared" si="22"/>
        <v>6358.0788955014887</v>
      </c>
      <c r="L67" s="129">
        <f t="shared" si="11"/>
        <v>42610.722587925993</v>
      </c>
      <c r="M67" s="129">
        <f t="shared" si="23"/>
        <v>286846.72258792596</v>
      </c>
      <c r="N67" s="129">
        <f t="shared" si="24"/>
        <v>21676.620765353735</v>
      </c>
      <c r="O67" s="130">
        <f t="shared" si="14"/>
        <v>0.94153967912879166</v>
      </c>
      <c r="P67" s="131">
        <v>5764.080128070651</v>
      </c>
      <c r="Q67" s="133">
        <f t="shared" si="15"/>
        <v>5.9532434179417212E-2</v>
      </c>
      <c r="R67" s="133">
        <f t="shared" si="16"/>
        <v>6.2334794581161528E-2</v>
      </c>
      <c r="S67" s="132">
        <v>13233</v>
      </c>
      <c r="T67" s="1">
        <v>230513</v>
      </c>
      <c r="U67" s="1">
        <v>17373.605667772081</v>
      </c>
      <c r="V67" s="12"/>
      <c r="Y67" s="1"/>
      <c r="Z67" s="1"/>
    </row>
    <row r="68" spans="1:26">
      <c r="A68" s="125">
        <v>1825</v>
      </c>
      <c r="B68" s="125" t="s">
        <v>86</v>
      </c>
      <c r="C68" s="1">
        <v>24950</v>
      </c>
      <c r="D68" s="125">
        <f t="shared" si="3"/>
        <v>17077.344284736482</v>
      </c>
      <c r="E68" s="126">
        <f t="shared" si="4"/>
        <v>0.74176678331348334</v>
      </c>
      <c r="F68" s="127">
        <f t="shared" si="17"/>
        <v>3567.1084062928885</v>
      </c>
      <c r="G68" s="127">
        <f t="shared" si="18"/>
        <v>5211.54538159391</v>
      </c>
      <c r="H68" s="127">
        <f t="shared" si="19"/>
        <v>1275.0248633379899</v>
      </c>
      <c r="I68" s="128">
        <f t="shared" si="20"/>
        <v>1862.8113253368033</v>
      </c>
      <c r="J68" s="127">
        <f t="shared" si="21"/>
        <v>963.20599815085313</v>
      </c>
      <c r="K68" s="128">
        <f t="shared" si="22"/>
        <v>1407.2439632983965</v>
      </c>
      <c r="L68" s="129">
        <f t="shared" si="11"/>
        <v>6618.789344892306</v>
      </c>
      <c r="M68" s="129">
        <f t="shared" si="23"/>
        <v>31568.789344892306</v>
      </c>
      <c r="N68" s="129">
        <f t="shared" si="24"/>
        <v>21607.658689180222</v>
      </c>
      <c r="O68" s="130">
        <f t="shared" si="14"/>
        <v>0.93854426154155202</v>
      </c>
      <c r="P68" s="131">
        <v>1304.4931132102492</v>
      </c>
      <c r="Q68" s="133">
        <f t="shared" si="15"/>
        <v>6.8385218173253978E-2</v>
      </c>
      <c r="R68" s="133">
        <f t="shared" si="16"/>
        <v>6.2535059552182207E-2</v>
      </c>
      <c r="S68" s="132">
        <v>1461</v>
      </c>
      <c r="T68" s="1">
        <v>23353</v>
      </c>
      <c r="U68" s="1">
        <v>16072.264280798347</v>
      </c>
      <c r="V68" s="12"/>
      <c r="Y68" s="1"/>
      <c r="Z68" s="1"/>
    </row>
    <row r="69" spans="1:26">
      <c r="A69" s="125">
        <v>1826</v>
      </c>
      <c r="B69" s="125" t="s">
        <v>87</v>
      </c>
      <c r="C69" s="1">
        <v>20586</v>
      </c>
      <c r="D69" s="125">
        <f t="shared" si="3"/>
        <v>16171.249018067556</v>
      </c>
      <c r="E69" s="126">
        <f t="shared" si="4"/>
        <v>0.70240988096811652</v>
      </c>
      <c r="F69" s="127">
        <f t="shared" si="17"/>
        <v>4110.7655662942443</v>
      </c>
      <c r="G69" s="127">
        <f t="shared" si="18"/>
        <v>5233.0045658925737</v>
      </c>
      <c r="H69" s="127">
        <f t="shared" si="19"/>
        <v>1592.1582066721141</v>
      </c>
      <c r="I69" s="128">
        <f t="shared" si="20"/>
        <v>2026.8173970936014</v>
      </c>
      <c r="J69" s="127">
        <f t="shared" si="21"/>
        <v>1280.3393414849775</v>
      </c>
      <c r="K69" s="128">
        <f t="shared" si="22"/>
        <v>1629.8719817103763</v>
      </c>
      <c r="L69" s="129">
        <f t="shared" si="11"/>
        <v>6862.8765476029503</v>
      </c>
      <c r="M69" s="129">
        <f t="shared" si="23"/>
        <v>27448.876547602951</v>
      </c>
      <c r="N69" s="129">
        <f t="shared" si="24"/>
        <v>21562.353925846779</v>
      </c>
      <c r="O69" s="130">
        <f t="shared" si="14"/>
        <v>0.9365764164242838</v>
      </c>
      <c r="P69" s="131">
        <v>1483.0226783823773</v>
      </c>
      <c r="Q69" s="133">
        <f t="shared" si="15"/>
        <v>3.8752649106872539E-2</v>
      </c>
      <c r="R69" s="133">
        <f t="shared" si="16"/>
        <v>3.3856721459864493E-2</v>
      </c>
      <c r="S69" s="132">
        <v>1273</v>
      </c>
      <c r="T69" s="1">
        <v>19818</v>
      </c>
      <c r="U69" s="1">
        <v>15641.673243883188</v>
      </c>
      <c r="V69" s="12"/>
      <c r="Y69" s="1"/>
      <c r="Z69" s="1"/>
    </row>
    <row r="70" spans="1:26">
      <c r="A70" s="125">
        <v>1827</v>
      </c>
      <c r="B70" s="125" t="s">
        <v>88</v>
      </c>
      <c r="C70" s="1">
        <v>30327</v>
      </c>
      <c r="D70" s="125">
        <f t="shared" si="3"/>
        <v>22152.666179693206</v>
      </c>
      <c r="E70" s="126">
        <f t="shared" si="4"/>
        <v>0.9622170555298365</v>
      </c>
      <c r="F70" s="127">
        <f t="shared" si="17"/>
        <v>521.91526931885448</v>
      </c>
      <c r="G70" s="127">
        <f t="shared" si="18"/>
        <v>714.50200369751178</v>
      </c>
      <c r="H70" s="127">
        <f t="shared" si="19"/>
        <v>0</v>
      </c>
      <c r="I70" s="128">
        <f t="shared" si="20"/>
        <v>0</v>
      </c>
      <c r="J70" s="127">
        <f t="shared" si="21"/>
        <v>-311.81886518713679</v>
      </c>
      <c r="K70" s="128">
        <f t="shared" si="22"/>
        <v>-426.8800264411903</v>
      </c>
      <c r="L70" s="129">
        <f t="shared" si="11"/>
        <v>287.62197725632149</v>
      </c>
      <c r="M70" s="129">
        <f t="shared" si="23"/>
        <v>30614.62197725632</v>
      </c>
      <c r="N70" s="129">
        <f t="shared" si="24"/>
        <v>22362.762583824926</v>
      </c>
      <c r="O70" s="130">
        <f t="shared" si="14"/>
        <v>0.97134274458781267</v>
      </c>
      <c r="P70" s="131">
        <v>130.63943226055909</v>
      </c>
      <c r="Q70" s="133">
        <f t="shared" si="15"/>
        <v>0.33036497631163364</v>
      </c>
      <c r="R70" s="133">
        <f t="shared" si="16"/>
        <v>0.33230853361815166</v>
      </c>
      <c r="S70" s="132">
        <v>1369</v>
      </c>
      <c r="T70" s="1">
        <v>22796</v>
      </c>
      <c r="U70" s="1">
        <v>16627.27935813275</v>
      </c>
      <c r="V70" s="12"/>
      <c r="Y70" s="1"/>
      <c r="Z70" s="1"/>
    </row>
    <row r="71" spans="1:26">
      <c r="A71" s="125">
        <v>1828</v>
      </c>
      <c r="B71" s="125" t="s">
        <v>89</v>
      </c>
      <c r="C71" s="1">
        <v>27141</v>
      </c>
      <c r="D71" s="125">
        <f t="shared" si="3"/>
        <v>15984.098939929328</v>
      </c>
      <c r="E71" s="126">
        <f t="shared" si="4"/>
        <v>0.69428088215291206</v>
      </c>
      <c r="F71" s="127">
        <f t="shared" si="17"/>
        <v>4223.0556131771809</v>
      </c>
      <c r="G71" s="127">
        <f t="shared" si="18"/>
        <v>7170.7484311748531</v>
      </c>
      <c r="H71" s="127">
        <f t="shared" si="19"/>
        <v>1657.6607340204937</v>
      </c>
      <c r="I71" s="128">
        <f t="shared" si="20"/>
        <v>2814.7079263667979</v>
      </c>
      <c r="J71" s="127">
        <f t="shared" si="21"/>
        <v>1345.8418688333568</v>
      </c>
      <c r="K71" s="128">
        <f t="shared" si="22"/>
        <v>2285.2394932790398</v>
      </c>
      <c r="L71" s="129">
        <f t="shared" si="11"/>
        <v>9455.9879244538934</v>
      </c>
      <c r="M71" s="129">
        <f t="shared" si="23"/>
        <v>36596.98792445389</v>
      </c>
      <c r="N71" s="129">
        <f t="shared" si="24"/>
        <v>21552.996421939864</v>
      </c>
      <c r="O71" s="130">
        <f t="shared" si="14"/>
        <v>0.93616996648352346</v>
      </c>
      <c r="P71" s="131">
        <v>931.97977839219857</v>
      </c>
      <c r="Q71" s="133">
        <f t="shared" si="15"/>
        <v>-1.0427680752543115E-2</v>
      </c>
      <c r="R71" s="133">
        <f t="shared" si="16"/>
        <v>-8.6793197644734702E-3</v>
      </c>
      <c r="S71" s="132">
        <v>1698</v>
      </c>
      <c r="T71" s="1">
        <v>27427</v>
      </c>
      <c r="U71" s="1">
        <v>16124.044679600236</v>
      </c>
      <c r="V71" s="12"/>
      <c r="Y71" s="1"/>
      <c r="Z71" s="1"/>
    </row>
    <row r="72" spans="1:26">
      <c r="A72" s="125">
        <v>1832</v>
      </c>
      <c r="B72" s="125" t="s">
        <v>90</v>
      </c>
      <c r="C72" s="1">
        <v>101438</v>
      </c>
      <c r="D72" s="125">
        <f t="shared" ref="D72:D135" si="25">C72/S72*1000</f>
        <v>22949.773755656108</v>
      </c>
      <c r="E72" s="126">
        <f t="shared" ref="E72:E135" si="26">D72/D$364</f>
        <v>0.9968399988117892</v>
      </c>
      <c r="F72" s="127">
        <f t="shared" si="17"/>
        <v>43.650723741113325</v>
      </c>
      <c r="G72" s="127">
        <f t="shared" si="18"/>
        <v>192.93619893572088</v>
      </c>
      <c r="H72" s="127">
        <f t="shared" si="19"/>
        <v>0</v>
      </c>
      <c r="I72" s="128">
        <f t="shared" si="20"/>
        <v>0</v>
      </c>
      <c r="J72" s="127">
        <f t="shared" si="21"/>
        <v>-311.81886518713679</v>
      </c>
      <c r="K72" s="128">
        <f t="shared" si="22"/>
        <v>-1378.2393841271446</v>
      </c>
      <c r="L72" s="129">
        <f t="shared" ref="L72:L135" si="27">+G72+K72</f>
        <v>-1185.3031851914238</v>
      </c>
      <c r="M72" s="129">
        <f t="shared" si="23"/>
        <v>100252.69681480857</v>
      </c>
      <c r="N72" s="129">
        <f t="shared" si="24"/>
        <v>22681.605614210086</v>
      </c>
      <c r="O72" s="130">
        <f t="shared" ref="O72:O135" si="28">N72/N$364</f>
        <v>0.98519192190059368</v>
      </c>
      <c r="P72" s="131">
        <v>2693.243163324817</v>
      </c>
      <c r="Q72" s="133">
        <f t="shared" ref="Q72:Q135" si="29">(C72-T72)/T72</f>
        <v>2.025667846797554E-2</v>
      </c>
      <c r="R72" s="133">
        <f t="shared" ref="R72:R135" si="30">(D72-U72)/U72</f>
        <v>2.2103296890541944E-2</v>
      </c>
      <c r="S72" s="132">
        <v>4420</v>
      </c>
      <c r="T72" s="1">
        <v>99424</v>
      </c>
      <c r="U72" s="1">
        <v>22453.477868112015</v>
      </c>
      <c r="V72" s="12"/>
      <c r="Y72" s="1"/>
      <c r="Z72" s="1"/>
    </row>
    <row r="73" spans="1:26">
      <c r="A73" s="125">
        <v>1833</v>
      </c>
      <c r="B73" s="125" t="s">
        <v>91</v>
      </c>
      <c r="C73" s="1">
        <v>504682</v>
      </c>
      <c r="D73" s="125">
        <f t="shared" si="25"/>
        <v>19342.403801931629</v>
      </c>
      <c r="E73" s="126">
        <f t="shared" si="26"/>
        <v>0.84015127940782797</v>
      </c>
      <c r="F73" s="127">
        <f t="shared" si="17"/>
        <v>2208.0726959758008</v>
      </c>
      <c r="G73" s="127">
        <f t="shared" si="18"/>
        <v>57613.032783400595</v>
      </c>
      <c r="H73" s="127">
        <f t="shared" si="19"/>
        <v>482.2540323196888</v>
      </c>
      <c r="I73" s="128">
        <f t="shared" si="20"/>
        <v>12582.972211285321</v>
      </c>
      <c r="J73" s="127">
        <f t="shared" si="21"/>
        <v>170.43516713255201</v>
      </c>
      <c r="K73" s="128">
        <f t="shared" si="22"/>
        <v>4446.9943808225471</v>
      </c>
      <c r="L73" s="129">
        <f t="shared" si="27"/>
        <v>62060.027164223138</v>
      </c>
      <c r="M73" s="129">
        <f t="shared" si="23"/>
        <v>566742.02716422314</v>
      </c>
      <c r="N73" s="129">
        <f t="shared" si="24"/>
        <v>21720.911665039977</v>
      </c>
      <c r="O73" s="130">
        <f t="shared" si="28"/>
        <v>0.9434634863462692</v>
      </c>
      <c r="P73" s="131">
        <v>8295.9180081326413</v>
      </c>
      <c r="Q73" s="133">
        <f t="shared" si="29"/>
        <v>3.3411485262047853E-2</v>
      </c>
      <c r="R73" s="133">
        <f t="shared" si="30"/>
        <v>3.3055027214855086E-2</v>
      </c>
      <c r="S73" s="132">
        <v>26092</v>
      </c>
      <c r="T73" s="1">
        <v>488365</v>
      </c>
      <c r="U73" s="1">
        <v>18723.498063873019</v>
      </c>
      <c r="V73" s="12"/>
      <c r="Y73" s="1"/>
      <c r="Z73" s="1"/>
    </row>
    <row r="74" spans="1:26">
      <c r="A74" s="125">
        <v>1834</v>
      </c>
      <c r="B74" s="125" t="s">
        <v>92</v>
      </c>
      <c r="C74" s="1">
        <v>53012</v>
      </c>
      <c r="D74" s="125">
        <f t="shared" si="25"/>
        <v>28363.830925628681</v>
      </c>
      <c r="E74" s="126">
        <f t="shared" si="26"/>
        <v>1.2320034823538573</v>
      </c>
      <c r="F74" s="127">
        <f t="shared" si="17"/>
        <v>-3204.7835782424304</v>
      </c>
      <c r="G74" s="127">
        <f t="shared" si="18"/>
        <v>-5989.7405077351023</v>
      </c>
      <c r="H74" s="127">
        <f t="shared" si="19"/>
        <v>0</v>
      </c>
      <c r="I74" s="128">
        <f t="shared" si="20"/>
        <v>0</v>
      </c>
      <c r="J74" s="127">
        <f t="shared" si="21"/>
        <v>-311.81886518713679</v>
      </c>
      <c r="K74" s="128">
        <f t="shared" si="22"/>
        <v>-582.78945903475858</v>
      </c>
      <c r="L74" s="129">
        <f t="shared" si="27"/>
        <v>-6572.5299667698609</v>
      </c>
      <c r="M74" s="129">
        <f t="shared" si="23"/>
        <v>46439.470033230136</v>
      </c>
      <c r="N74" s="129">
        <f t="shared" si="24"/>
        <v>24847.228482199109</v>
      </c>
      <c r="O74" s="130">
        <f t="shared" si="28"/>
        <v>1.0792573153174205</v>
      </c>
      <c r="P74" s="131">
        <v>-255.01541351717879</v>
      </c>
      <c r="Q74" s="133">
        <f t="shared" si="29"/>
        <v>0.11842021983586151</v>
      </c>
      <c r="R74" s="133">
        <f t="shared" si="30"/>
        <v>0.12260905961052779</v>
      </c>
      <c r="S74" s="132">
        <v>1869</v>
      </c>
      <c r="T74" s="1">
        <v>47399</v>
      </c>
      <c r="U74" s="1">
        <v>25265.991471215351</v>
      </c>
      <c r="V74" s="12"/>
      <c r="Y74" s="1"/>
      <c r="Z74" s="1"/>
    </row>
    <row r="75" spans="1:26">
      <c r="A75" s="125">
        <v>1835</v>
      </c>
      <c r="B75" s="125" t="s">
        <v>93</v>
      </c>
      <c r="C75" s="1">
        <v>9479</v>
      </c>
      <c r="D75" s="125">
        <f t="shared" si="25"/>
        <v>21064.444444444445</v>
      </c>
      <c r="E75" s="126">
        <f t="shared" si="26"/>
        <v>0.91494935847879322</v>
      </c>
      <c r="F75" s="127">
        <f t="shared" si="17"/>
        <v>1174.8483104681109</v>
      </c>
      <c r="G75" s="127">
        <f t="shared" si="18"/>
        <v>528.68173971064994</v>
      </c>
      <c r="H75" s="127">
        <f t="shared" si="19"/>
        <v>0</v>
      </c>
      <c r="I75" s="128">
        <f t="shared" si="20"/>
        <v>0</v>
      </c>
      <c r="J75" s="127">
        <f t="shared" si="21"/>
        <v>-311.81886518713679</v>
      </c>
      <c r="K75" s="128">
        <f t="shared" si="22"/>
        <v>-140.31848933421156</v>
      </c>
      <c r="L75" s="129">
        <f t="shared" si="27"/>
        <v>388.36325037643837</v>
      </c>
      <c r="M75" s="129">
        <f t="shared" si="23"/>
        <v>9867.3632503764384</v>
      </c>
      <c r="N75" s="129">
        <f t="shared" si="24"/>
        <v>21927.473889725421</v>
      </c>
      <c r="O75" s="130">
        <f t="shared" si="28"/>
        <v>0.95243566576739525</v>
      </c>
      <c r="P75" s="131">
        <v>-164.00304274945165</v>
      </c>
      <c r="Q75" s="133">
        <f t="shared" si="29"/>
        <v>1.7824546333082787E-2</v>
      </c>
      <c r="R75" s="133">
        <f t="shared" si="30"/>
        <v>-2.7011226839418896E-4</v>
      </c>
      <c r="S75" s="132">
        <v>450</v>
      </c>
      <c r="T75" s="1">
        <v>9313</v>
      </c>
      <c r="U75" s="1">
        <v>21070.135746606335</v>
      </c>
      <c r="V75" s="12"/>
      <c r="Y75" s="1"/>
      <c r="Z75" s="1"/>
    </row>
    <row r="76" spans="1:26">
      <c r="A76" s="125">
        <v>1836</v>
      </c>
      <c r="B76" s="125" t="s">
        <v>94</v>
      </c>
      <c r="C76" s="1">
        <v>20203</v>
      </c>
      <c r="D76" s="125">
        <f t="shared" si="25"/>
        <v>17522.116218560277</v>
      </c>
      <c r="E76" s="126">
        <f t="shared" si="26"/>
        <v>0.76108577350070283</v>
      </c>
      <c r="F76" s="127">
        <f t="shared" si="17"/>
        <v>3300.2452459986116</v>
      </c>
      <c r="G76" s="127">
        <f t="shared" si="18"/>
        <v>3805.1827686363995</v>
      </c>
      <c r="H76" s="127">
        <f t="shared" si="19"/>
        <v>1119.3546864996617</v>
      </c>
      <c r="I76" s="128">
        <f t="shared" si="20"/>
        <v>1290.6159535341101</v>
      </c>
      <c r="J76" s="127">
        <f t="shared" si="21"/>
        <v>807.53582131252494</v>
      </c>
      <c r="K76" s="128">
        <f t="shared" si="22"/>
        <v>931.08880197334122</v>
      </c>
      <c r="L76" s="129">
        <f t="shared" si="27"/>
        <v>4736.2715706097406</v>
      </c>
      <c r="M76" s="129">
        <f t="shared" si="23"/>
        <v>24939.271570609741</v>
      </c>
      <c r="N76" s="129">
        <f t="shared" si="24"/>
        <v>21629.897285871415</v>
      </c>
      <c r="O76" s="130">
        <f t="shared" si="28"/>
        <v>0.93951021105091315</v>
      </c>
      <c r="P76" s="131">
        <v>821.55537955606997</v>
      </c>
      <c r="Q76" s="133">
        <f t="shared" si="29"/>
        <v>-1.3284493284493284E-2</v>
      </c>
      <c r="R76" s="133">
        <f t="shared" si="30"/>
        <v>3.2071900345967838E-2</v>
      </c>
      <c r="S76" s="132">
        <v>1153</v>
      </c>
      <c r="T76" s="1">
        <v>20475</v>
      </c>
      <c r="U76" s="1">
        <v>16977.61194029851</v>
      </c>
      <c r="V76" s="12"/>
      <c r="Y76" s="1"/>
      <c r="Z76" s="1"/>
    </row>
    <row r="77" spans="1:26">
      <c r="A77" s="125">
        <v>1837</v>
      </c>
      <c r="B77" s="125" t="s">
        <v>95</v>
      </c>
      <c r="C77" s="1">
        <v>126744</v>
      </c>
      <c r="D77" s="125">
        <f t="shared" si="25"/>
        <v>20396.523978113935</v>
      </c>
      <c r="E77" s="126">
        <f t="shared" si="26"/>
        <v>0.88593775061058133</v>
      </c>
      <c r="F77" s="127">
        <f t="shared" si="17"/>
        <v>1575.6005902664167</v>
      </c>
      <c r="G77" s="127">
        <f t="shared" si="18"/>
        <v>9790.7820679155138</v>
      </c>
      <c r="H77" s="127">
        <f t="shared" si="19"/>
        <v>113.31197065588148</v>
      </c>
      <c r="I77" s="128">
        <f t="shared" si="20"/>
        <v>704.12058565564757</v>
      </c>
      <c r="J77" s="127">
        <f t="shared" si="21"/>
        <v>-198.50689453125531</v>
      </c>
      <c r="K77" s="128">
        <f t="shared" si="22"/>
        <v>-1233.5218426172205</v>
      </c>
      <c r="L77" s="129">
        <f t="shared" si="27"/>
        <v>8557.2602252982942</v>
      </c>
      <c r="M77" s="129">
        <f t="shared" si="23"/>
        <v>135301.26022529829</v>
      </c>
      <c r="N77" s="129">
        <f t="shared" si="24"/>
        <v>21773.617673849098</v>
      </c>
      <c r="O77" s="130">
        <f t="shared" si="28"/>
        <v>0.94575280990640709</v>
      </c>
      <c r="P77" s="131">
        <v>1873.7674575554629</v>
      </c>
      <c r="Q77" s="133">
        <f t="shared" si="29"/>
        <v>-4.3065957960860109E-2</v>
      </c>
      <c r="R77" s="133">
        <f t="shared" si="30"/>
        <v>-3.7984074570565365E-2</v>
      </c>
      <c r="S77" s="132">
        <v>6214</v>
      </c>
      <c r="T77" s="1">
        <v>132448</v>
      </c>
      <c r="U77" s="1">
        <v>21201.856891307827</v>
      </c>
      <c r="V77" s="12"/>
      <c r="Y77" s="1"/>
      <c r="Z77" s="1"/>
    </row>
    <row r="78" spans="1:26">
      <c r="A78" s="125">
        <v>1838</v>
      </c>
      <c r="B78" s="125" t="s">
        <v>96</v>
      </c>
      <c r="C78" s="1">
        <v>37946</v>
      </c>
      <c r="D78" s="125">
        <f t="shared" si="25"/>
        <v>20034.846884899682</v>
      </c>
      <c r="E78" s="126">
        <f t="shared" si="26"/>
        <v>0.87022804484143002</v>
      </c>
      <c r="F78" s="127">
        <f t="shared" si="17"/>
        <v>1792.606846194969</v>
      </c>
      <c r="G78" s="127">
        <f t="shared" si="18"/>
        <v>3395.1973666932713</v>
      </c>
      <c r="H78" s="127">
        <f t="shared" si="19"/>
        <v>239.89895328087022</v>
      </c>
      <c r="I78" s="128">
        <f t="shared" si="20"/>
        <v>454.36861751396822</v>
      </c>
      <c r="J78" s="127">
        <f t="shared" si="21"/>
        <v>-71.919911906266577</v>
      </c>
      <c r="K78" s="128">
        <f t="shared" si="22"/>
        <v>-136.21631315046889</v>
      </c>
      <c r="L78" s="129">
        <f t="shared" si="27"/>
        <v>3258.9810535428023</v>
      </c>
      <c r="M78" s="129">
        <f t="shared" si="23"/>
        <v>41204.981053542804</v>
      </c>
      <c r="N78" s="129">
        <f t="shared" si="24"/>
        <v>21755.533819188386</v>
      </c>
      <c r="O78" s="130">
        <f t="shared" si="28"/>
        <v>0.94496732461794952</v>
      </c>
      <c r="P78" s="131">
        <v>705.14469980849617</v>
      </c>
      <c r="Q78" s="133">
        <f t="shared" si="29"/>
        <v>1.6365340832998527E-2</v>
      </c>
      <c r="R78" s="133">
        <f t="shared" si="30"/>
        <v>3.0317557761012158E-2</v>
      </c>
      <c r="S78" s="132">
        <v>1894</v>
      </c>
      <c r="T78" s="1">
        <v>37335</v>
      </c>
      <c r="U78" s="1">
        <v>19445.3125</v>
      </c>
      <c r="V78" s="12"/>
      <c r="Y78" s="1"/>
      <c r="Z78" s="1"/>
    </row>
    <row r="79" spans="1:26">
      <c r="A79" s="125">
        <v>1839</v>
      </c>
      <c r="B79" s="125" t="s">
        <v>97</v>
      </c>
      <c r="C79" s="1">
        <v>19477</v>
      </c>
      <c r="D79" s="125">
        <f t="shared" si="25"/>
        <v>19246.04743083004</v>
      </c>
      <c r="E79" s="126">
        <f t="shared" si="26"/>
        <v>0.8359659708345466</v>
      </c>
      <c r="F79" s="127">
        <f t="shared" si="17"/>
        <v>2265.8865186367539</v>
      </c>
      <c r="G79" s="127">
        <f t="shared" si="18"/>
        <v>2293.077156860395</v>
      </c>
      <c r="H79" s="127">
        <f t="shared" si="19"/>
        <v>515.97876220524483</v>
      </c>
      <c r="I79" s="128">
        <f t="shared" si="20"/>
        <v>522.17050735170778</v>
      </c>
      <c r="J79" s="127">
        <f t="shared" si="21"/>
        <v>204.15989701810804</v>
      </c>
      <c r="K79" s="128">
        <f t="shared" si="22"/>
        <v>206.60981578232534</v>
      </c>
      <c r="L79" s="129">
        <f t="shared" si="27"/>
        <v>2499.6869726427203</v>
      </c>
      <c r="M79" s="129">
        <f t="shared" si="23"/>
        <v>21976.686972642721</v>
      </c>
      <c r="N79" s="129">
        <f t="shared" si="24"/>
        <v>21716.093846484902</v>
      </c>
      <c r="O79" s="130">
        <f t="shared" si="28"/>
        <v>0.94325422091760525</v>
      </c>
      <c r="P79" s="131">
        <v>1130.2525534351637</v>
      </c>
      <c r="Q79" s="133">
        <f t="shared" si="29"/>
        <v>-3.6936313291139243E-2</v>
      </c>
      <c r="R79" s="133">
        <f t="shared" si="30"/>
        <v>-4.930768476071945E-2</v>
      </c>
      <c r="S79" s="132">
        <v>1012</v>
      </c>
      <c r="T79" s="1">
        <v>20224</v>
      </c>
      <c r="U79" s="1">
        <v>20244.244244244244</v>
      </c>
      <c r="V79" s="12"/>
      <c r="Y79" s="1"/>
      <c r="Z79" s="1"/>
    </row>
    <row r="80" spans="1:26">
      <c r="A80" s="125">
        <v>1840</v>
      </c>
      <c r="B80" s="125" t="s">
        <v>98</v>
      </c>
      <c r="C80" s="1">
        <v>79776</v>
      </c>
      <c r="D80" s="125">
        <f t="shared" si="25"/>
        <v>17278.752436647173</v>
      </c>
      <c r="E80" s="126">
        <f t="shared" si="26"/>
        <v>0.75051509186105048</v>
      </c>
      <c r="F80" s="127">
        <f t="shared" si="17"/>
        <v>3446.2635151464738</v>
      </c>
      <c r="G80" s="127">
        <f t="shared" si="18"/>
        <v>15911.39864943127</v>
      </c>
      <c r="H80" s="127">
        <f t="shared" si="19"/>
        <v>1204.532010169248</v>
      </c>
      <c r="I80" s="128">
        <f t="shared" si="20"/>
        <v>5561.3242909514174</v>
      </c>
      <c r="J80" s="127">
        <f t="shared" si="21"/>
        <v>892.7131449821112</v>
      </c>
      <c r="K80" s="128">
        <f t="shared" si="22"/>
        <v>4121.6565903824076</v>
      </c>
      <c r="L80" s="129">
        <f t="shared" si="27"/>
        <v>20033.055239813679</v>
      </c>
      <c r="M80" s="129">
        <f t="shared" si="23"/>
        <v>99809.055239813679</v>
      </c>
      <c r="N80" s="129">
        <f t="shared" si="24"/>
        <v>21617.729096775758</v>
      </c>
      <c r="O80" s="130">
        <f t="shared" si="28"/>
        <v>0.93898167696893042</v>
      </c>
      <c r="P80" s="131">
        <v>2307.2180723420461</v>
      </c>
      <c r="Q80" s="133">
        <f t="shared" si="29"/>
        <v>6.041392511065917E-2</v>
      </c>
      <c r="R80" s="133">
        <f t="shared" si="30"/>
        <v>6.3859064568458732E-2</v>
      </c>
      <c r="S80" s="132">
        <v>4617</v>
      </c>
      <c r="T80" s="1">
        <v>75231</v>
      </c>
      <c r="U80" s="1">
        <v>16241.580310880827</v>
      </c>
      <c r="V80" s="12"/>
      <c r="Y80" s="1"/>
      <c r="Z80" s="1"/>
    </row>
    <row r="81" spans="1:28">
      <c r="A81" s="125">
        <v>1841</v>
      </c>
      <c r="B81" s="125" t="s">
        <v>99</v>
      </c>
      <c r="C81" s="1">
        <v>186186</v>
      </c>
      <c r="D81" s="125">
        <f t="shared" si="25"/>
        <v>19388.316151202747</v>
      </c>
      <c r="E81" s="126">
        <f t="shared" si="26"/>
        <v>0.84214551545913496</v>
      </c>
      <c r="F81" s="127">
        <f t="shared" si="17"/>
        <v>2180.5252864131294</v>
      </c>
      <c r="G81" s="127">
        <f t="shared" si="18"/>
        <v>20939.584325425283</v>
      </c>
      <c r="H81" s="127">
        <f t="shared" si="19"/>
        <v>466.18471007479724</v>
      </c>
      <c r="I81" s="128">
        <f t="shared" si="20"/>
        <v>4476.7717708482778</v>
      </c>
      <c r="J81" s="127">
        <f t="shared" si="21"/>
        <v>154.36584488766044</v>
      </c>
      <c r="K81" s="128">
        <f t="shared" si="22"/>
        <v>1482.3752084562034</v>
      </c>
      <c r="L81" s="129">
        <f t="shared" si="27"/>
        <v>22421.959533881487</v>
      </c>
      <c r="M81" s="129">
        <f t="shared" si="23"/>
        <v>208607.95953388148</v>
      </c>
      <c r="N81" s="129">
        <f t="shared" si="24"/>
        <v>21723.207282503536</v>
      </c>
      <c r="O81" s="130">
        <f t="shared" si="28"/>
        <v>0.9435631981488346</v>
      </c>
      <c r="P81" s="131">
        <v>3326.1318385749983</v>
      </c>
      <c r="Q81" s="130">
        <f t="shared" si="29"/>
        <v>4.4170265268352868E-2</v>
      </c>
      <c r="R81" s="130">
        <f t="shared" si="30"/>
        <v>4.8193414265012974E-2</v>
      </c>
      <c r="S81" s="132">
        <v>9603</v>
      </c>
      <c r="T81" s="1">
        <v>178310</v>
      </c>
      <c r="U81" s="1">
        <v>18496.887966804981</v>
      </c>
      <c r="Y81" s="1"/>
      <c r="Z81" s="1"/>
    </row>
    <row r="82" spans="1:28">
      <c r="A82" s="125">
        <v>1845</v>
      </c>
      <c r="B82" s="125" t="s">
        <v>100</v>
      </c>
      <c r="C82" s="1">
        <v>44921</v>
      </c>
      <c r="D82" s="125">
        <f t="shared" si="25"/>
        <v>24034.777956126269</v>
      </c>
      <c r="E82" s="126">
        <f t="shared" si="26"/>
        <v>1.043967939915823</v>
      </c>
      <c r="F82" s="127">
        <f t="shared" si="17"/>
        <v>-607.35179654098317</v>
      </c>
      <c r="G82" s="127">
        <f t="shared" si="18"/>
        <v>-1135.1405077350976</v>
      </c>
      <c r="H82" s="127">
        <f t="shared" si="19"/>
        <v>0</v>
      </c>
      <c r="I82" s="128">
        <f t="shared" si="20"/>
        <v>0</v>
      </c>
      <c r="J82" s="127">
        <f t="shared" si="21"/>
        <v>-311.81886518713679</v>
      </c>
      <c r="K82" s="128">
        <f t="shared" si="22"/>
        <v>-582.78945903475858</v>
      </c>
      <c r="L82" s="129">
        <f t="shared" si="27"/>
        <v>-1717.929966769856</v>
      </c>
      <c r="M82" s="129">
        <f t="shared" si="23"/>
        <v>43203.070033230142</v>
      </c>
      <c r="N82" s="129">
        <f t="shared" si="24"/>
        <v>23115.607294398149</v>
      </c>
      <c r="O82" s="130">
        <f t="shared" si="28"/>
        <v>1.0040430983422071</v>
      </c>
      <c r="P82" s="131">
        <v>694.78458648282549</v>
      </c>
      <c r="Q82" s="130">
        <f t="shared" si="29"/>
        <v>-1.6744735805279517E-2</v>
      </c>
      <c r="R82" s="130">
        <f t="shared" si="30"/>
        <v>5.8769743928868343E-3</v>
      </c>
      <c r="S82" s="132">
        <v>1869</v>
      </c>
      <c r="T82" s="1">
        <v>45686</v>
      </c>
      <c r="U82" s="1">
        <v>23894.351464435145</v>
      </c>
      <c r="Y82" s="1"/>
      <c r="Z82" s="1"/>
    </row>
    <row r="83" spans="1:28">
      <c r="A83" s="125">
        <v>1848</v>
      </c>
      <c r="B83" s="125" t="s">
        <v>101</v>
      </c>
      <c r="C83" s="1">
        <v>50001</v>
      </c>
      <c r="D83" s="125">
        <f t="shared" si="25"/>
        <v>19297.954457738324</v>
      </c>
      <c r="E83" s="126">
        <f t="shared" si="26"/>
        <v>0.83822059003874783</v>
      </c>
      <c r="F83" s="127">
        <f t="shared" si="17"/>
        <v>2234.7423024917834</v>
      </c>
      <c r="G83" s="127">
        <f t="shared" si="18"/>
        <v>5790.2173057562113</v>
      </c>
      <c r="H83" s="127">
        <f t="shared" si="19"/>
        <v>497.81130278734543</v>
      </c>
      <c r="I83" s="128">
        <f t="shared" si="20"/>
        <v>1289.8290855220121</v>
      </c>
      <c r="J83" s="127">
        <f t="shared" si="21"/>
        <v>185.99243760020863</v>
      </c>
      <c r="K83" s="128">
        <f t="shared" si="22"/>
        <v>481.90640582214058</v>
      </c>
      <c r="L83" s="129">
        <f t="shared" si="27"/>
        <v>6272.1237115783515</v>
      </c>
      <c r="M83" s="129">
        <f t="shared" si="23"/>
        <v>56273.123711578352</v>
      </c>
      <c r="N83" s="129">
        <f t="shared" si="24"/>
        <v>21718.689197830317</v>
      </c>
      <c r="O83" s="130">
        <f t="shared" si="28"/>
        <v>0.94336695187781539</v>
      </c>
      <c r="P83" s="131">
        <v>-539.23565617538497</v>
      </c>
      <c r="Q83" s="130">
        <f t="shared" si="29"/>
        <v>0.10896469127040455</v>
      </c>
      <c r="R83" s="130">
        <f t="shared" si="30"/>
        <v>0.10682465906031097</v>
      </c>
      <c r="S83" s="132">
        <v>2591</v>
      </c>
      <c r="T83" s="1">
        <v>45088</v>
      </c>
      <c r="U83" s="1">
        <v>17435.421500386699</v>
      </c>
      <c r="Y83" s="1"/>
      <c r="Z83" s="1"/>
    </row>
    <row r="84" spans="1:28">
      <c r="A84" s="125">
        <v>1851</v>
      </c>
      <c r="B84" s="125" t="s">
        <v>102</v>
      </c>
      <c r="C84" s="1">
        <v>38950</v>
      </c>
      <c r="D84" s="125">
        <f t="shared" si="25"/>
        <v>19711.538461538461</v>
      </c>
      <c r="E84" s="126">
        <f t="shared" si="26"/>
        <v>0.85618490995955299</v>
      </c>
      <c r="F84" s="127">
        <f t="shared" si="17"/>
        <v>1986.5919002117014</v>
      </c>
      <c r="G84" s="127">
        <f t="shared" si="18"/>
        <v>3925.5055948183222</v>
      </c>
      <c r="H84" s="127">
        <f t="shared" si="19"/>
        <v>353.0569014572975</v>
      </c>
      <c r="I84" s="128">
        <f t="shared" si="20"/>
        <v>697.64043727961985</v>
      </c>
      <c r="J84" s="127">
        <f t="shared" si="21"/>
        <v>41.238036270160705</v>
      </c>
      <c r="K84" s="128">
        <f t="shared" si="22"/>
        <v>81.486359669837555</v>
      </c>
      <c r="L84" s="129">
        <f t="shared" si="27"/>
        <v>4006.9919544881595</v>
      </c>
      <c r="M84" s="129">
        <f t="shared" si="23"/>
        <v>42956.991954488156</v>
      </c>
      <c r="N84" s="129">
        <f t="shared" si="24"/>
        <v>21739.36839802032</v>
      </c>
      <c r="O84" s="130">
        <f t="shared" si="28"/>
        <v>0.9442651678738555</v>
      </c>
      <c r="P84" s="131">
        <v>612.33818733980706</v>
      </c>
      <c r="Q84" s="130">
        <f t="shared" si="29"/>
        <v>0.16844157792110395</v>
      </c>
      <c r="R84" s="130">
        <f t="shared" si="30"/>
        <v>0.18440712579755617</v>
      </c>
      <c r="S84" s="132">
        <v>1976</v>
      </c>
      <c r="T84" s="1">
        <v>33335</v>
      </c>
      <c r="U84" s="1">
        <v>16642.536195706442</v>
      </c>
      <c r="Y84" s="1"/>
      <c r="Z84" s="1"/>
    </row>
    <row r="85" spans="1:28">
      <c r="A85" s="125">
        <v>1853</v>
      </c>
      <c r="B85" s="125" t="s">
        <v>103</v>
      </c>
      <c r="C85" s="1">
        <v>22140</v>
      </c>
      <c r="D85" s="125">
        <f t="shared" si="25"/>
        <v>16596.701649175411</v>
      </c>
      <c r="E85" s="126">
        <f t="shared" si="26"/>
        <v>0.72088972328828327</v>
      </c>
      <c r="F85" s="127">
        <f t="shared" si="17"/>
        <v>3855.4939876295311</v>
      </c>
      <c r="G85" s="127">
        <f t="shared" si="18"/>
        <v>5143.2289794977951</v>
      </c>
      <c r="H85" s="127">
        <f t="shared" si="19"/>
        <v>1443.2497857843648</v>
      </c>
      <c r="I85" s="128">
        <f t="shared" si="20"/>
        <v>1925.2952142363426</v>
      </c>
      <c r="J85" s="127">
        <f t="shared" si="21"/>
        <v>1131.4309205972281</v>
      </c>
      <c r="K85" s="128">
        <f t="shared" si="22"/>
        <v>1509.3288480767023</v>
      </c>
      <c r="L85" s="129">
        <f t="shared" si="27"/>
        <v>6652.5578275744974</v>
      </c>
      <c r="M85" s="129">
        <f t="shared" si="23"/>
        <v>28792.557827574499</v>
      </c>
      <c r="N85" s="129">
        <f t="shared" si="24"/>
        <v>21583.626557402175</v>
      </c>
      <c r="O85" s="130">
        <f t="shared" si="28"/>
        <v>0.93750040854029226</v>
      </c>
      <c r="P85" s="131">
        <v>954.38063861908086</v>
      </c>
      <c r="Q85" s="130">
        <f t="shared" si="29"/>
        <v>0.10983006667000852</v>
      </c>
      <c r="R85" s="130">
        <f t="shared" si="30"/>
        <v>0.10151050095284195</v>
      </c>
      <c r="S85" s="132">
        <v>1334</v>
      </c>
      <c r="T85" s="1">
        <v>19949</v>
      </c>
      <c r="U85" s="1">
        <v>15067.220543806647</v>
      </c>
      <c r="Y85" s="1"/>
      <c r="Z85" s="1"/>
    </row>
    <row r="86" spans="1:28">
      <c r="A86" s="125">
        <v>1856</v>
      </c>
      <c r="B86" s="125" t="s">
        <v>104</v>
      </c>
      <c r="C86" s="1">
        <v>11000</v>
      </c>
      <c r="D86" s="125">
        <f t="shared" si="25"/>
        <v>23454.157782515991</v>
      </c>
      <c r="E86" s="126">
        <f t="shared" si="26"/>
        <v>1.0187482833155428</v>
      </c>
      <c r="F86" s="127">
        <f t="shared" si="17"/>
        <v>-258.97969237481664</v>
      </c>
      <c r="G86" s="127">
        <f t="shared" si="18"/>
        <v>-121.46147572378901</v>
      </c>
      <c r="H86" s="127">
        <f t="shared" si="19"/>
        <v>0</v>
      </c>
      <c r="I86" s="128">
        <f t="shared" si="20"/>
        <v>0</v>
      </c>
      <c r="J86" s="127">
        <f t="shared" si="21"/>
        <v>-311.81886518713679</v>
      </c>
      <c r="K86" s="128">
        <f t="shared" si="22"/>
        <v>-146.24304777276717</v>
      </c>
      <c r="L86" s="129">
        <f t="shared" si="27"/>
        <v>-267.70452349655619</v>
      </c>
      <c r="M86" s="129">
        <f t="shared" si="23"/>
        <v>10732.295476503445</v>
      </c>
      <c r="N86" s="129">
        <f t="shared" si="24"/>
        <v>22883.359224954038</v>
      </c>
      <c r="O86" s="130">
        <f t="shared" si="28"/>
        <v>0.9939552357020951</v>
      </c>
      <c r="P86" s="131">
        <v>-97.621845339516369</v>
      </c>
      <c r="Q86" s="130">
        <f t="shared" si="29"/>
        <v>-6.1753667690208118E-2</v>
      </c>
      <c r="R86" s="130">
        <f t="shared" si="30"/>
        <v>-2.3743688342903146E-2</v>
      </c>
      <c r="S86" s="132">
        <v>469</v>
      </c>
      <c r="T86" s="1">
        <v>11724</v>
      </c>
      <c r="U86" s="1">
        <v>24024.590163934427</v>
      </c>
      <c r="Y86" s="1"/>
      <c r="Z86" s="1"/>
    </row>
    <row r="87" spans="1:28">
      <c r="A87" s="125">
        <v>1857</v>
      </c>
      <c r="B87" s="125" t="s">
        <v>105</v>
      </c>
      <c r="C87" s="1">
        <v>15096</v>
      </c>
      <c r="D87" s="125">
        <f t="shared" si="25"/>
        <v>22265.486725663715</v>
      </c>
      <c r="E87" s="126">
        <f t="shared" si="26"/>
        <v>0.96711749742998687</v>
      </c>
      <c r="F87" s="127">
        <f t="shared" si="17"/>
        <v>454.22294173654882</v>
      </c>
      <c r="G87" s="127">
        <f t="shared" si="18"/>
        <v>307.96315449738006</v>
      </c>
      <c r="H87" s="127">
        <f t="shared" si="19"/>
        <v>0</v>
      </c>
      <c r="I87" s="128">
        <f t="shared" si="20"/>
        <v>0</v>
      </c>
      <c r="J87" s="127">
        <f t="shared" si="21"/>
        <v>-311.81886518713679</v>
      </c>
      <c r="K87" s="128">
        <f t="shared" si="22"/>
        <v>-211.41319059687874</v>
      </c>
      <c r="L87" s="129">
        <f t="shared" si="27"/>
        <v>96.549963900501325</v>
      </c>
      <c r="M87" s="129">
        <f t="shared" si="23"/>
        <v>15192.549963900501</v>
      </c>
      <c r="N87" s="129">
        <f t="shared" si="24"/>
        <v>22407.890802213129</v>
      </c>
      <c r="O87" s="130">
        <f t="shared" si="28"/>
        <v>0.97330292134787277</v>
      </c>
      <c r="P87" s="131">
        <v>-533.78791774250692</v>
      </c>
      <c r="Q87" s="130">
        <f t="shared" si="29"/>
        <v>4.2253521126760563E-2</v>
      </c>
      <c r="R87" s="130">
        <f t="shared" si="30"/>
        <v>7.2998462752918492E-2</v>
      </c>
      <c r="S87" s="132">
        <v>678</v>
      </c>
      <c r="T87" s="1">
        <v>14484</v>
      </c>
      <c r="U87" s="1">
        <v>20750.716332378226</v>
      </c>
      <c r="Y87" s="1"/>
      <c r="Z87" s="1"/>
    </row>
    <row r="88" spans="1:28">
      <c r="A88" s="125">
        <v>1859</v>
      </c>
      <c r="B88" s="125" t="s">
        <v>106</v>
      </c>
      <c r="C88" s="1">
        <v>25064</v>
      </c>
      <c r="D88" s="125">
        <f t="shared" si="25"/>
        <v>20611.842105263157</v>
      </c>
      <c r="E88" s="126">
        <f t="shared" si="26"/>
        <v>0.89529024897927167</v>
      </c>
      <c r="F88" s="127">
        <f t="shared" si="17"/>
        <v>1446.4097139768839</v>
      </c>
      <c r="G88" s="127">
        <f t="shared" si="18"/>
        <v>1758.834212195891</v>
      </c>
      <c r="H88" s="127">
        <f t="shared" si="19"/>
        <v>37.950626153654042</v>
      </c>
      <c r="I88" s="128">
        <f t="shared" si="20"/>
        <v>46.147961402843315</v>
      </c>
      <c r="J88" s="127">
        <f t="shared" si="21"/>
        <v>-273.86823903348272</v>
      </c>
      <c r="K88" s="128">
        <f t="shared" si="22"/>
        <v>-333.023778664715</v>
      </c>
      <c r="L88" s="129">
        <f t="shared" si="27"/>
        <v>1425.8104335311759</v>
      </c>
      <c r="M88" s="129">
        <f t="shared" si="23"/>
        <v>26489.810433531176</v>
      </c>
      <c r="N88" s="129">
        <f t="shared" si="24"/>
        <v>21784.383580206559</v>
      </c>
      <c r="O88" s="130">
        <f t="shared" si="28"/>
        <v>0.94622043482484153</v>
      </c>
      <c r="P88" s="131">
        <v>-809.28803856011609</v>
      </c>
      <c r="Q88" s="130">
        <f t="shared" si="29"/>
        <v>5.0122298408115801E-3</v>
      </c>
      <c r="R88" s="130">
        <f t="shared" si="30"/>
        <v>2.3195016893852644E-2</v>
      </c>
      <c r="S88" s="132">
        <v>1216</v>
      </c>
      <c r="T88" s="1">
        <v>24939</v>
      </c>
      <c r="U88" s="1">
        <v>20144.588045234246</v>
      </c>
      <c r="Y88" s="1"/>
      <c r="Z88" s="1"/>
    </row>
    <row r="89" spans="1:28">
      <c r="A89" s="125">
        <v>1860</v>
      </c>
      <c r="B89" s="125" t="s">
        <v>107</v>
      </c>
      <c r="C89" s="1">
        <v>217568</v>
      </c>
      <c r="D89" s="125">
        <f t="shared" si="25"/>
        <v>18810.997752031817</v>
      </c>
      <c r="E89" s="126">
        <f t="shared" si="26"/>
        <v>0.81706927381637195</v>
      </c>
      <c r="F89" s="127">
        <f t="shared" si="17"/>
        <v>2526.9163259156876</v>
      </c>
      <c r="G89" s="127">
        <f t="shared" si="18"/>
        <v>29226.314225540842</v>
      </c>
      <c r="H89" s="127">
        <f t="shared" si="19"/>
        <v>668.24614978462284</v>
      </c>
      <c r="I89" s="128">
        <f t="shared" si="20"/>
        <v>7728.9349684089475</v>
      </c>
      <c r="J89" s="127">
        <f t="shared" si="21"/>
        <v>356.42728459748605</v>
      </c>
      <c r="K89" s="128">
        <f t="shared" si="22"/>
        <v>4122.4379736545234</v>
      </c>
      <c r="L89" s="129">
        <f t="shared" si="27"/>
        <v>33348.752199195369</v>
      </c>
      <c r="M89" s="129">
        <f t="shared" si="23"/>
        <v>250916.75219919538</v>
      </c>
      <c r="N89" s="129">
        <f t="shared" si="24"/>
        <v>21694.341362544994</v>
      </c>
      <c r="O89" s="130">
        <f t="shared" si="28"/>
        <v>0.94230938606669667</v>
      </c>
      <c r="P89" s="131">
        <v>1584.7289852086033</v>
      </c>
      <c r="Q89" s="130">
        <f t="shared" si="29"/>
        <v>0.10159339351807314</v>
      </c>
      <c r="R89" s="130">
        <f t="shared" si="30"/>
        <v>9.7307408500926854E-2</v>
      </c>
      <c r="S89" s="132">
        <v>11566</v>
      </c>
      <c r="T89" s="1">
        <v>197503</v>
      </c>
      <c r="U89" s="1">
        <v>17142.86954257443</v>
      </c>
      <c r="Y89" s="1"/>
      <c r="Z89" s="1"/>
    </row>
    <row r="90" spans="1:28">
      <c r="A90" s="125">
        <v>1865</v>
      </c>
      <c r="B90" s="125" t="s">
        <v>108</v>
      </c>
      <c r="C90" s="1">
        <v>211260</v>
      </c>
      <c r="D90" s="125">
        <f t="shared" si="25"/>
        <v>21725.627313862606</v>
      </c>
      <c r="E90" s="126">
        <f t="shared" si="26"/>
        <v>0.94366831395881123</v>
      </c>
      <c r="F90" s="127">
        <f t="shared" si="17"/>
        <v>778.13858881721455</v>
      </c>
      <c r="G90" s="127">
        <f t="shared" si="18"/>
        <v>7566.619637658594</v>
      </c>
      <c r="H90" s="127">
        <f t="shared" si="19"/>
        <v>0</v>
      </c>
      <c r="I90" s="128">
        <f t="shared" si="20"/>
        <v>0</v>
      </c>
      <c r="J90" s="127">
        <f t="shared" si="21"/>
        <v>-311.81886518713679</v>
      </c>
      <c r="K90" s="128">
        <f t="shared" si="22"/>
        <v>-3032.1266450797179</v>
      </c>
      <c r="L90" s="129">
        <f t="shared" si="27"/>
        <v>4534.4929925788765</v>
      </c>
      <c r="M90" s="129">
        <f t="shared" si="23"/>
        <v>215794.49299257889</v>
      </c>
      <c r="N90" s="129">
        <f t="shared" si="24"/>
        <v>22191.94703749269</v>
      </c>
      <c r="O90" s="130">
        <f t="shared" si="28"/>
        <v>0.96392324795940265</v>
      </c>
      <c r="P90" s="131">
        <v>368.65495931460464</v>
      </c>
      <c r="Q90" s="130">
        <f t="shared" si="29"/>
        <v>0.19279108370879772</v>
      </c>
      <c r="R90" s="130">
        <f t="shared" si="30"/>
        <v>0.18616719245825508</v>
      </c>
      <c r="S90" s="132">
        <v>9724</v>
      </c>
      <c r="T90" s="1">
        <v>177114</v>
      </c>
      <c r="U90" s="1">
        <v>18315.822130299897</v>
      </c>
      <c r="Y90" s="1"/>
      <c r="Z90" s="1"/>
    </row>
    <row r="91" spans="1:28">
      <c r="A91" s="125">
        <v>1866</v>
      </c>
      <c r="B91" s="125" t="s">
        <v>109</v>
      </c>
      <c r="C91" s="1">
        <v>199478</v>
      </c>
      <c r="D91" s="125">
        <f t="shared" si="25"/>
        <v>24605.649438756627</v>
      </c>
      <c r="E91" s="126">
        <f t="shared" si="26"/>
        <v>1.0687641550822875</v>
      </c>
      <c r="F91" s="127">
        <f t="shared" si="17"/>
        <v>-949.87468611919826</v>
      </c>
      <c r="G91" s="127">
        <f t="shared" si="18"/>
        <v>-7700.6340803683397</v>
      </c>
      <c r="H91" s="127">
        <f t="shared" si="19"/>
        <v>0</v>
      </c>
      <c r="I91" s="128">
        <f t="shared" si="20"/>
        <v>0</v>
      </c>
      <c r="J91" s="127">
        <f t="shared" si="21"/>
        <v>-311.81886518713679</v>
      </c>
      <c r="K91" s="128">
        <f t="shared" si="22"/>
        <v>-2527.9155400721179</v>
      </c>
      <c r="L91" s="129">
        <f t="shared" si="27"/>
        <v>-10228.549620440457</v>
      </c>
      <c r="M91" s="129">
        <f t="shared" si="23"/>
        <v>189249.45037955954</v>
      </c>
      <c r="N91" s="129">
        <f t="shared" si="24"/>
        <v>23343.955887450295</v>
      </c>
      <c r="O91" s="130">
        <f t="shared" si="28"/>
        <v>1.013961584408793</v>
      </c>
      <c r="P91" s="131">
        <v>2259.6795305598225</v>
      </c>
      <c r="Q91" s="130">
        <f t="shared" si="29"/>
        <v>0.32292122610852464</v>
      </c>
      <c r="R91" s="130">
        <f t="shared" si="30"/>
        <v>0.31606755748923776</v>
      </c>
      <c r="S91" s="132">
        <v>8107</v>
      </c>
      <c r="T91" s="1">
        <v>150786</v>
      </c>
      <c r="U91" s="1">
        <v>18696.342219466831</v>
      </c>
      <c r="Y91" s="1"/>
      <c r="Z91" s="1"/>
    </row>
    <row r="92" spans="1:28">
      <c r="A92" s="125">
        <v>1867</v>
      </c>
      <c r="B92" s="125" t="s">
        <v>110</v>
      </c>
      <c r="C92" s="1">
        <v>82611</v>
      </c>
      <c r="D92" s="125">
        <f t="shared" si="25"/>
        <v>32207.017543859649</v>
      </c>
      <c r="E92" s="126">
        <f t="shared" si="26"/>
        <v>1.3989350689019233</v>
      </c>
      <c r="F92" s="127">
        <f t="shared" si="17"/>
        <v>-5510.6955491810113</v>
      </c>
      <c r="G92" s="127">
        <f t="shared" si="18"/>
        <v>-14134.934083649294</v>
      </c>
      <c r="H92" s="127">
        <f t="shared" si="19"/>
        <v>0</v>
      </c>
      <c r="I92" s="128">
        <f t="shared" si="20"/>
        <v>0</v>
      </c>
      <c r="J92" s="127">
        <f t="shared" si="21"/>
        <v>-311.81886518713679</v>
      </c>
      <c r="K92" s="128">
        <f t="shared" si="22"/>
        <v>-799.81538920500589</v>
      </c>
      <c r="L92" s="129">
        <f t="shared" si="27"/>
        <v>-14934.749472854299</v>
      </c>
      <c r="M92" s="129">
        <f t="shared" si="23"/>
        <v>67676.250527145705</v>
      </c>
      <c r="N92" s="129">
        <f t="shared" si="24"/>
        <v>26384.503129491502</v>
      </c>
      <c r="O92" s="130">
        <f t="shared" si="28"/>
        <v>1.1460299499366473</v>
      </c>
      <c r="P92" s="131">
        <v>814.3146411602138</v>
      </c>
      <c r="Q92" s="130">
        <f t="shared" si="29"/>
        <v>0.48749482327097249</v>
      </c>
      <c r="R92" s="130">
        <f t="shared" si="30"/>
        <v>0.49387394337077017</v>
      </c>
      <c r="S92" s="132">
        <v>2565</v>
      </c>
      <c r="T92" s="1">
        <v>55537</v>
      </c>
      <c r="U92" s="1">
        <v>21559.394409937886</v>
      </c>
      <c r="Y92" s="1"/>
      <c r="Z92" s="1"/>
    </row>
    <row r="93" spans="1:28">
      <c r="A93" s="125">
        <v>1868</v>
      </c>
      <c r="B93" s="125" t="s">
        <v>111</v>
      </c>
      <c r="C93" s="1">
        <v>91636</v>
      </c>
      <c r="D93" s="125">
        <f t="shared" si="25"/>
        <v>20555.406011664425</v>
      </c>
      <c r="E93" s="126">
        <f t="shared" si="26"/>
        <v>0.89283890649220088</v>
      </c>
      <c r="F93" s="127">
        <f t="shared" si="17"/>
        <v>1480.2713701361229</v>
      </c>
      <c r="G93" s="127">
        <f t="shared" si="18"/>
        <v>6599.0497680668359</v>
      </c>
      <c r="H93" s="127">
        <f t="shared" si="19"/>
        <v>57.703258913210078</v>
      </c>
      <c r="I93" s="128">
        <f t="shared" si="20"/>
        <v>257.24112823509051</v>
      </c>
      <c r="J93" s="127">
        <f t="shared" si="21"/>
        <v>-254.11560627392672</v>
      </c>
      <c r="K93" s="128">
        <f t="shared" si="22"/>
        <v>-1132.8473727691653</v>
      </c>
      <c r="L93" s="129">
        <f t="shared" si="27"/>
        <v>5466.2023952976706</v>
      </c>
      <c r="M93" s="129">
        <f t="shared" si="23"/>
        <v>97102.202395297674</v>
      </c>
      <c r="N93" s="129">
        <f t="shared" si="24"/>
        <v>21781.561775526618</v>
      </c>
      <c r="O93" s="130">
        <f t="shared" si="28"/>
        <v>0.94609786770048787</v>
      </c>
      <c r="P93" s="131">
        <v>-1327.6223486028075</v>
      </c>
      <c r="Q93" s="130">
        <f t="shared" si="29"/>
        <v>8.8080932817212479E-2</v>
      </c>
      <c r="R93" s="130">
        <f t="shared" si="30"/>
        <v>7.7829833853927916E-2</v>
      </c>
      <c r="S93" s="132">
        <v>4458</v>
      </c>
      <c r="T93" s="1">
        <v>84218</v>
      </c>
      <c r="U93" s="1">
        <v>19071.105072463768</v>
      </c>
      <c r="Y93" s="1"/>
      <c r="Z93" s="1"/>
    </row>
    <row r="94" spans="1:28">
      <c r="A94" s="125">
        <v>1870</v>
      </c>
      <c r="B94" s="125" t="s">
        <v>112</v>
      </c>
      <c r="C94" s="1">
        <v>216387</v>
      </c>
      <c r="D94" s="125">
        <f t="shared" si="25"/>
        <v>20671.283912877338</v>
      </c>
      <c r="E94" s="126">
        <f t="shared" si="26"/>
        <v>0.89787214682551464</v>
      </c>
      <c r="F94" s="127">
        <f t="shared" si="17"/>
        <v>1410.7446294083754</v>
      </c>
      <c r="G94" s="127">
        <f t="shared" si="18"/>
        <v>14767.674780646874</v>
      </c>
      <c r="H94" s="127">
        <f t="shared" si="19"/>
        <v>17.145993488690692</v>
      </c>
      <c r="I94" s="128">
        <f t="shared" si="20"/>
        <v>179.48425983961417</v>
      </c>
      <c r="J94" s="127">
        <f t="shared" si="21"/>
        <v>-294.6728716984461</v>
      </c>
      <c r="K94" s="128">
        <f t="shared" si="22"/>
        <v>-3084.6356209393339</v>
      </c>
      <c r="L94" s="129">
        <f t="shared" si="27"/>
        <v>11683.03915970754</v>
      </c>
      <c r="M94" s="129">
        <f t="shared" si="23"/>
        <v>228070.03915970755</v>
      </c>
      <c r="N94" s="129">
        <f t="shared" si="24"/>
        <v>21787.355670587272</v>
      </c>
      <c r="O94" s="130">
        <f t="shared" si="28"/>
        <v>0.94634952971715391</v>
      </c>
      <c r="P94" s="131">
        <v>2988.1472086369722</v>
      </c>
      <c r="Q94" s="130">
        <f t="shared" si="29"/>
        <v>0.17477130215261</v>
      </c>
      <c r="R94" s="130">
        <f t="shared" si="30"/>
        <v>0.17993365216206911</v>
      </c>
      <c r="S94" s="132">
        <v>10468</v>
      </c>
      <c r="T94" s="1">
        <v>184195</v>
      </c>
      <c r="U94" s="1">
        <v>17519.022256039567</v>
      </c>
      <c r="Y94" s="13"/>
      <c r="Z94" s="13"/>
      <c r="AA94" s="13"/>
      <c r="AB94" s="13"/>
    </row>
    <row r="95" spans="1:28">
      <c r="A95" s="125">
        <v>1871</v>
      </c>
      <c r="B95" s="125" t="s">
        <v>113</v>
      </c>
      <c r="C95" s="1">
        <v>90887</v>
      </c>
      <c r="D95" s="125">
        <f t="shared" si="25"/>
        <v>19879.04636920385</v>
      </c>
      <c r="E95" s="126">
        <f t="shared" si="26"/>
        <v>0.86346073691348879</v>
      </c>
      <c r="F95" s="127">
        <f t="shared" ref="F95:F158" si="31">($D$364-D95)*0.6</f>
        <v>1886.0871556124678</v>
      </c>
      <c r="G95" s="127">
        <f t="shared" ref="G95:G158" si="32">F95*S95/1000</f>
        <v>8623.1904754602037</v>
      </c>
      <c r="H95" s="127">
        <f t="shared" ref="H95:H158" si="33">IF(D95&lt;D$364*0.9,(D$364*0.9-D95)*0.35,0)</f>
        <v>294.42913377441124</v>
      </c>
      <c r="I95" s="128">
        <f t="shared" ref="I95:I158" si="34">H95*S95/1000</f>
        <v>1346.1299996166083</v>
      </c>
      <c r="J95" s="127">
        <f t="shared" ref="J95:J158" si="35">H95+I$366</f>
        <v>-17.389731412725553</v>
      </c>
      <c r="K95" s="128">
        <f t="shared" ref="K95:K158" si="36">J95*S95/1000</f>
        <v>-79.50585201898123</v>
      </c>
      <c r="L95" s="129">
        <f t="shared" si="27"/>
        <v>8543.6846234412224</v>
      </c>
      <c r="M95" s="129">
        <f t="shared" ref="M95:M158" si="37">C95+L95</f>
        <v>99430.684623441222</v>
      </c>
      <c r="N95" s="129">
        <f t="shared" ref="N95:N158" si="38">M95/S95*1000</f>
        <v>21747.743793403592</v>
      </c>
      <c r="O95" s="130">
        <f t="shared" si="28"/>
        <v>0.94462895922155232</v>
      </c>
      <c r="P95" s="131">
        <v>1489.9990852821793</v>
      </c>
      <c r="Q95" s="130">
        <f t="shared" si="29"/>
        <v>7.136373816792993E-2</v>
      </c>
      <c r="R95" s="130">
        <f t="shared" si="30"/>
        <v>7.5113042588465115E-2</v>
      </c>
      <c r="S95" s="132">
        <v>4572</v>
      </c>
      <c r="T95" s="1">
        <v>84833</v>
      </c>
      <c r="U95" s="1">
        <v>18490.191804707934</v>
      </c>
      <c r="Y95" s="13"/>
      <c r="Z95" s="13"/>
      <c r="AA95" s="12"/>
      <c r="AB95" s="12"/>
    </row>
    <row r="96" spans="1:28">
      <c r="A96" s="125">
        <v>1874</v>
      </c>
      <c r="B96" s="125" t="s">
        <v>114</v>
      </c>
      <c r="C96" s="1">
        <v>23703</v>
      </c>
      <c r="D96" s="125">
        <f t="shared" si="25"/>
        <v>24137.474541751526</v>
      </c>
      <c r="E96" s="126">
        <f t="shared" si="26"/>
        <v>1.0484286402862319</v>
      </c>
      <c r="F96" s="127">
        <f t="shared" si="31"/>
        <v>-668.96974791613752</v>
      </c>
      <c r="G96" s="127">
        <f t="shared" si="32"/>
        <v>-656.92829245364703</v>
      </c>
      <c r="H96" s="127">
        <f t="shared" si="33"/>
        <v>0</v>
      </c>
      <c r="I96" s="128">
        <f t="shared" si="34"/>
        <v>0</v>
      </c>
      <c r="J96" s="127">
        <f t="shared" si="35"/>
        <v>-311.81886518713679</v>
      </c>
      <c r="K96" s="128">
        <f t="shared" si="36"/>
        <v>-306.20612561376834</v>
      </c>
      <c r="L96" s="129">
        <f t="shared" si="27"/>
        <v>-963.13441806741537</v>
      </c>
      <c r="M96" s="129">
        <f t="shared" si="37"/>
        <v>22739.865581932583</v>
      </c>
      <c r="N96" s="129">
        <f t="shared" si="38"/>
        <v>23156.68592864825</v>
      </c>
      <c r="O96" s="130">
        <f t="shared" si="28"/>
        <v>1.0058273784903706</v>
      </c>
      <c r="P96" s="131">
        <v>-589.23891710747262</v>
      </c>
      <c r="Q96" s="130">
        <f t="shared" si="29"/>
        <v>0.19936244497292921</v>
      </c>
      <c r="R96" s="130">
        <f t="shared" si="30"/>
        <v>0.20791187177008857</v>
      </c>
      <c r="S96" s="132">
        <v>982</v>
      </c>
      <c r="T96" s="1">
        <v>19763</v>
      </c>
      <c r="U96" s="1">
        <v>19982.810920121334</v>
      </c>
      <c r="Y96" s="13"/>
      <c r="Z96" s="13"/>
      <c r="AA96" s="12"/>
      <c r="AB96" s="12"/>
    </row>
    <row r="97" spans="1:28">
      <c r="A97" s="125">
        <v>1875</v>
      </c>
      <c r="B97" s="125" t="s">
        <v>115</v>
      </c>
      <c r="C97" s="1">
        <v>50093</v>
      </c>
      <c r="D97" s="125">
        <f t="shared" si="25"/>
        <v>18498.153618906945</v>
      </c>
      <c r="E97" s="126">
        <f t="shared" si="26"/>
        <v>0.80348066293886322</v>
      </c>
      <c r="F97" s="127">
        <f t="shared" si="31"/>
        <v>2714.622805790611</v>
      </c>
      <c r="G97" s="127">
        <f t="shared" si="32"/>
        <v>7351.1985580809751</v>
      </c>
      <c r="H97" s="127">
        <f t="shared" si="33"/>
        <v>777.74159637832815</v>
      </c>
      <c r="I97" s="128">
        <f t="shared" si="34"/>
        <v>2106.1242429925123</v>
      </c>
      <c r="J97" s="127">
        <f t="shared" si="35"/>
        <v>465.92273119119136</v>
      </c>
      <c r="K97" s="128">
        <f t="shared" si="36"/>
        <v>1261.7187560657462</v>
      </c>
      <c r="L97" s="129">
        <f t="shared" si="27"/>
        <v>8612.9173141467218</v>
      </c>
      <c r="M97" s="129">
        <f t="shared" si="37"/>
        <v>58705.917314146718</v>
      </c>
      <c r="N97" s="129">
        <f t="shared" si="38"/>
        <v>21678.699155888742</v>
      </c>
      <c r="O97" s="130">
        <f t="shared" si="28"/>
        <v>0.94162995552282092</v>
      </c>
      <c r="P97" s="131">
        <v>1369.8837101802528</v>
      </c>
      <c r="Q97" s="130">
        <f t="shared" si="29"/>
        <v>1.6415063712361011E-2</v>
      </c>
      <c r="R97" s="130">
        <f t="shared" si="30"/>
        <v>1.3787698333488776E-2</v>
      </c>
      <c r="S97" s="132">
        <v>2708</v>
      </c>
      <c r="T97" s="1">
        <v>49284</v>
      </c>
      <c r="U97" s="1">
        <v>18246.575342465752</v>
      </c>
      <c r="V97" s="1"/>
      <c r="W97" s="89"/>
      <c r="Y97" s="12"/>
      <c r="Z97" s="12"/>
      <c r="AA97" s="12"/>
      <c r="AB97" s="12"/>
    </row>
    <row r="98" spans="1:28" ht="29.1" customHeight="1">
      <c r="A98" s="125">
        <v>3001</v>
      </c>
      <c r="B98" s="125" t="s">
        <v>116</v>
      </c>
      <c r="C98" s="1">
        <v>538831</v>
      </c>
      <c r="D98" s="125">
        <f t="shared" si="25"/>
        <v>17136.21040580079</v>
      </c>
      <c r="E98" s="126">
        <f t="shared" si="26"/>
        <v>0.74432367579863634</v>
      </c>
      <c r="F98" s="127">
        <f t="shared" si="31"/>
        <v>3531.788733654304</v>
      </c>
      <c r="G98" s="127">
        <f t="shared" si="32"/>
        <v>111053.56494102592</v>
      </c>
      <c r="H98" s="127">
        <f t="shared" si="33"/>
        <v>1254.4217209654823</v>
      </c>
      <c r="I98" s="128">
        <f t="shared" si="34"/>
        <v>39444.036594038625</v>
      </c>
      <c r="J98" s="127">
        <f t="shared" si="35"/>
        <v>942.60285577834554</v>
      </c>
      <c r="K98" s="128">
        <f t="shared" si="36"/>
        <v>29639.204197094299</v>
      </c>
      <c r="L98" s="129">
        <f t="shared" si="27"/>
        <v>140692.76913812023</v>
      </c>
      <c r="M98" s="129">
        <f t="shared" si="37"/>
        <v>679523.76913812023</v>
      </c>
      <c r="N98" s="129">
        <f t="shared" si="38"/>
        <v>21610.601995233439</v>
      </c>
      <c r="O98" s="130">
        <f t="shared" si="28"/>
        <v>0.93867210616580976</v>
      </c>
      <c r="P98" s="131">
        <v>21053.229535785824</v>
      </c>
      <c r="Q98" s="130">
        <f t="shared" si="29"/>
        <v>6.8182944550062741E-2</v>
      </c>
      <c r="R98" s="130">
        <f t="shared" si="30"/>
        <v>6.6246599688106603E-2</v>
      </c>
      <c r="S98" s="132">
        <v>31444</v>
      </c>
      <c r="T98" s="1">
        <v>504437</v>
      </c>
      <c r="U98" s="1">
        <v>16071.526428139037</v>
      </c>
      <c r="Y98" s="13"/>
      <c r="Z98" s="13"/>
      <c r="AA98" s="12"/>
      <c r="AB98" s="12"/>
    </row>
    <row r="99" spans="1:28">
      <c r="A99" s="125">
        <v>3002</v>
      </c>
      <c r="B99" s="125" t="s">
        <v>117</v>
      </c>
      <c r="C99" s="1">
        <v>1061921</v>
      </c>
      <c r="D99" s="125">
        <f t="shared" si="25"/>
        <v>21115.94750447405</v>
      </c>
      <c r="E99" s="126">
        <f t="shared" si="26"/>
        <v>0.91718643108984943</v>
      </c>
      <c r="F99" s="127">
        <f t="shared" si="31"/>
        <v>1143.9464744503478</v>
      </c>
      <c r="G99" s="127">
        <f t="shared" si="32"/>
        <v>57529.068200107991</v>
      </c>
      <c r="H99" s="127">
        <f t="shared" si="33"/>
        <v>0</v>
      </c>
      <c r="I99" s="128">
        <f t="shared" si="34"/>
        <v>0</v>
      </c>
      <c r="J99" s="127">
        <f t="shared" si="35"/>
        <v>-311.81886518713679</v>
      </c>
      <c r="K99" s="128">
        <f t="shared" si="36"/>
        <v>-15681.370730261109</v>
      </c>
      <c r="L99" s="129">
        <f t="shared" si="27"/>
        <v>41847.697469846884</v>
      </c>
      <c r="M99" s="129">
        <f t="shared" si="37"/>
        <v>1103768.6974698468</v>
      </c>
      <c r="N99" s="129">
        <f t="shared" si="38"/>
        <v>21948.075113737261</v>
      </c>
      <c r="O99" s="130">
        <f t="shared" si="28"/>
        <v>0.95333049481181764</v>
      </c>
      <c r="P99" s="131">
        <v>10528.219611675398</v>
      </c>
      <c r="Q99" s="130">
        <f t="shared" si="29"/>
        <v>0.15119377485224164</v>
      </c>
      <c r="R99" s="130">
        <f t="shared" si="30"/>
        <v>0.13695550625096697</v>
      </c>
      <c r="S99" s="132">
        <v>50290</v>
      </c>
      <c r="T99" s="1">
        <v>922452</v>
      </c>
      <c r="U99" s="1">
        <v>18572.360473544337</v>
      </c>
      <c r="Y99" s="13"/>
      <c r="Z99" s="13"/>
      <c r="AA99" s="12"/>
      <c r="AB99" s="12"/>
    </row>
    <row r="100" spans="1:28">
      <c r="A100" s="125">
        <v>3003</v>
      </c>
      <c r="B100" s="125" t="s">
        <v>118</v>
      </c>
      <c r="C100" s="1">
        <v>1046978</v>
      </c>
      <c r="D100" s="125">
        <f t="shared" si="25"/>
        <v>17994.878141005811</v>
      </c>
      <c r="E100" s="126">
        <f t="shared" si="26"/>
        <v>0.78162052905979496</v>
      </c>
      <c r="F100" s="127">
        <f t="shared" si="31"/>
        <v>3016.5880925312913</v>
      </c>
      <c r="G100" s="127">
        <f t="shared" si="32"/>
        <v>175511.12839965557</v>
      </c>
      <c r="H100" s="127">
        <f t="shared" si="33"/>
        <v>953.888013643725</v>
      </c>
      <c r="I100" s="128">
        <f t="shared" si="34"/>
        <v>55499.112409819209</v>
      </c>
      <c r="J100" s="127">
        <f t="shared" si="35"/>
        <v>642.06914845658821</v>
      </c>
      <c r="K100" s="128">
        <f t="shared" si="36"/>
        <v>37356.867195501218</v>
      </c>
      <c r="L100" s="129">
        <f t="shared" si="27"/>
        <v>212867.9955951568</v>
      </c>
      <c r="M100" s="129">
        <f t="shared" si="37"/>
        <v>1259845.9955951567</v>
      </c>
      <c r="N100" s="129">
        <f t="shared" si="38"/>
        <v>21653.535381993686</v>
      </c>
      <c r="O100" s="130">
        <f t="shared" si="28"/>
        <v>0.94053694882886751</v>
      </c>
      <c r="P100" s="131">
        <v>30537.152335933351</v>
      </c>
      <c r="Q100" s="130">
        <f t="shared" si="29"/>
        <v>7.911401537795551E-2</v>
      </c>
      <c r="R100" s="130">
        <f t="shared" si="30"/>
        <v>6.4090771892751683E-2</v>
      </c>
      <c r="S100" s="132">
        <v>58182</v>
      </c>
      <c r="T100" s="1">
        <v>970220</v>
      </c>
      <c r="U100" s="1">
        <v>16911.036742661923</v>
      </c>
      <c r="Y100" s="1"/>
      <c r="Z100" s="1"/>
    </row>
    <row r="101" spans="1:28">
      <c r="A101" s="125">
        <v>3004</v>
      </c>
      <c r="B101" s="125" t="s">
        <v>119</v>
      </c>
      <c r="C101" s="1">
        <v>1608541</v>
      </c>
      <c r="D101" s="125">
        <f t="shared" si="25"/>
        <v>19173.949840270827</v>
      </c>
      <c r="E101" s="126">
        <f t="shared" si="26"/>
        <v>0.83283435991530319</v>
      </c>
      <c r="F101" s="127">
        <f t="shared" si="31"/>
        <v>2309.1450729722819</v>
      </c>
      <c r="G101" s="127">
        <f t="shared" si="32"/>
        <v>193718.79846179069</v>
      </c>
      <c r="H101" s="127">
        <f t="shared" si="33"/>
        <v>541.21291890096938</v>
      </c>
      <c r="I101" s="128">
        <f t="shared" si="34"/>
        <v>45403.434192440123</v>
      </c>
      <c r="J101" s="127">
        <f t="shared" si="35"/>
        <v>229.39405371383259</v>
      </c>
      <c r="K101" s="128">
        <f t="shared" si="36"/>
        <v>19244.325954160842</v>
      </c>
      <c r="L101" s="129">
        <f t="shared" si="27"/>
        <v>212963.12441595155</v>
      </c>
      <c r="M101" s="129">
        <f t="shared" si="37"/>
        <v>1821504.1244159515</v>
      </c>
      <c r="N101" s="129">
        <f t="shared" si="38"/>
        <v>21712.488966956938</v>
      </c>
      <c r="O101" s="130">
        <f t="shared" si="28"/>
        <v>0.94309764037164301</v>
      </c>
      <c r="P101" s="131">
        <v>30136.283609468956</v>
      </c>
      <c r="Q101" s="130">
        <f t="shared" si="29"/>
        <v>9.3884670703883413E-2</v>
      </c>
      <c r="R101" s="130">
        <f t="shared" si="30"/>
        <v>8.4770269034808818E-2</v>
      </c>
      <c r="S101" s="132">
        <v>83892</v>
      </c>
      <c r="T101" s="1">
        <v>1470485</v>
      </c>
      <c r="U101" s="1">
        <v>17675.585686295723</v>
      </c>
      <c r="Y101" s="1"/>
      <c r="Z101" s="1"/>
    </row>
    <row r="102" spans="1:28">
      <c r="A102" s="125">
        <v>3005</v>
      </c>
      <c r="B102" s="125" t="s">
        <v>120</v>
      </c>
      <c r="C102" s="1">
        <v>2139289</v>
      </c>
      <c r="D102" s="125">
        <f t="shared" si="25"/>
        <v>20917.436664613339</v>
      </c>
      <c r="E102" s="126">
        <f t="shared" si="26"/>
        <v>0.90856396938378969</v>
      </c>
      <c r="F102" s="127">
        <f t="shared" si="31"/>
        <v>1263.0529783667748</v>
      </c>
      <c r="G102" s="127">
        <f t="shared" si="32"/>
        <v>129176.21725650516</v>
      </c>
      <c r="H102" s="127">
        <f t="shared" si="33"/>
        <v>0</v>
      </c>
      <c r="I102" s="128">
        <f t="shared" si="34"/>
        <v>0</v>
      </c>
      <c r="J102" s="127">
        <f t="shared" si="35"/>
        <v>-311.81886518713679</v>
      </c>
      <c r="K102" s="128">
        <f t="shared" si="36"/>
        <v>-31890.650799284042</v>
      </c>
      <c r="L102" s="129">
        <f t="shared" si="27"/>
        <v>97285.56645722111</v>
      </c>
      <c r="M102" s="129">
        <f t="shared" si="37"/>
        <v>2236574.5664572213</v>
      </c>
      <c r="N102" s="129">
        <f t="shared" si="38"/>
        <v>21868.670777792977</v>
      </c>
      <c r="O102" s="130">
        <f t="shared" si="28"/>
        <v>0.94988151012939381</v>
      </c>
      <c r="P102" s="131">
        <v>12920.204715547428</v>
      </c>
      <c r="Q102" s="130">
        <f t="shared" si="29"/>
        <v>8.7354791161035367E-2</v>
      </c>
      <c r="R102" s="130">
        <f t="shared" si="30"/>
        <v>8.2953190704016785E-2</v>
      </c>
      <c r="S102" s="132">
        <v>102273</v>
      </c>
      <c r="T102" s="1">
        <v>1967425</v>
      </c>
      <c r="U102" s="1">
        <v>19315.18078913007</v>
      </c>
      <c r="Y102" s="13"/>
      <c r="Z102" s="13"/>
    </row>
    <row r="103" spans="1:28">
      <c r="A103" s="125">
        <v>3006</v>
      </c>
      <c r="B103" s="125" t="s">
        <v>121</v>
      </c>
      <c r="C103" s="1">
        <v>638160</v>
      </c>
      <c r="D103" s="125">
        <f t="shared" si="25"/>
        <v>22890.347573442377</v>
      </c>
      <c r="E103" s="126">
        <f t="shared" si="26"/>
        <v>0.99425877966610043</v>
      </c>
      <c r="F103" s="127">
        <f t="shared" si="31"/>
        <v>79.306433069351627</v>
      </c>
      <c r="G103" s="127">
        <f t="shared" si="32"/>
        <v>2210.9840475404544</v>
      </c>
      <c r="H103" s="127">
        <f t="shared" si="33"/>
        <v>0</v>
      </c>
      <c r="I103" s="128">
        <f t="shared" si="34"/>
        <v>0</v>
      </c>
      <c r="J103" s="127">
        <f t="shared" si="35"/>
        <v>-311.81886518713679</v>
      </c>
      <c r="K103" s="128">
        <f t="shared" si="36"/>
        <v>-8693.1981425521863</v>
      </c>
      <c r="L103" s="129">
        <f t="shared" si="27"/>
        <v>-6482.2140950117318</v>
      </c>
      <c r="M103" s="129">
        <f t="shared" si="37"/>
        <v>631677.7859049883</v>
      </c>
      <c r="N103" s="129">
        <f t="shared" si="38"/>
        <v>22657.835141324595</v>
      </c>
      <c r="O103" s="130">
        <f t="shared" si="28"/>
        <v>0.98415943424231822</v>
      </c>
      <c r="P103" s="131">
        <v>-5530.8844908749998</v>
      </c>
      <c r="Q103" s="130">
        <f t="shared" si="29"/>
        <v>5.16896151088918E-2</v>
      </c>
      <c r="R103" s="130">
        <f t="shared" si="30"/>
        <v>4.4710793099668196E-2</v>
      </c>
      <c r="S103" s="132">
        <v>27879</v>
      </c>
      <c r="T103" s="1">
        <v>606795</v>
      </c>
      <c r="U103" s="1">
        <v>21910.702679280712</v>
      </c>
      <c r="Y103" s="13"/>
      <c r="Z103" s="13"/>
    </row>
    <row r="104" spans="1:28">
      <c r="A104" s="125">
        <v>3007</v>
      </c>
      <c r="B104" s="125" t="s">
        <v>122</v>
      </c>
      <c r="C104" s="1">
        <v>630404</v>
      </c>
      <c r="D104" s="125">
        <f t="shared" si="25"/>
        <v>20328.399600141885</v>
      </c>
      <c r="E104" s="126">
        <f t="shared" si="26"/>
        <v>0.88297871904975933</v>
      </c>
      <c r="F104" s="127">
        <f t="shared" si="31"/>
        <v>1616.4752170496467</v>
      </c>
      <c r="G104" s="127">
        <f t="shared" si="32"/>
        <v>50128.512955926599</v>
      </c>
      <c r="H104" s="127">
        <f t="shared" si="33"/>
        <v>137.15550294609892</v>
      </c>
      <c r="I104" s="128">
        <f t="shared" si="34"/>
        <v>4253.3293018614731</v>
      </c>
      <c r="J104" s="127">
        <f t="shared" si="35"/>
        <v>-174.66336224103787</v>
      </c>
      <c r="K104" s="128">
        <f t="shared" si="36"/>
        <v>-5416.485526456825</v>
      </c>
      <c r="L104" s="129">
        <f t="shared" si="27"/>
        <v>44712.027429469774</v>
      </c>
      <c r="M104" s="129">
        <f t="shared" si="37"/>
        <v>675116.02742946974</v>
      </c>
      <c r="N104" s="129">
        <f t="shared" si="38"/>
        <v>21770.211454950495</v>
      </c>
      <c r="O104" s="130">
        <f t="shared" si="28"/>
        <v>0.94560485832836594</v>
      </c>
      <c r="P104" s="131">
        <v>9236.0779491875874</v>
      </c>
      <c r="Q104" s="130">
        <f t="shared" si="29"/>
        <v>0.12215857509550036</v>
      </c>
      <c r="R104" s="130">
        <f t="shared" si="30"/>
        <v>0.11578987014510174</v>
      </c>
      <c r="S104" s="132">
        <v>31011</v>
      </c>
      <c r="T104" s="1">
        <v>561778</v>
      </c>
      <c r="U104" s="1">
        <v>18218.842224744611</v>
      </c>
      <c r="Y104" s="13"/>
      <c r="Z104" s="13"/>
    </row>
    <row r="105" spans="1:28">
      <c r="A105" s="125">
        <v>3011</v>
      </c>
      <c r="B105" s="125" t="s">
        <v>123</v>
      </c>
      <c r="C105" s="1">
        <v>116280</v>
      </c>
      <c r="D105" s="125">
        <f t="shared" si="25"/>
        <v>24526.471208605781</v>
      </c>
      <c r="E105" s="126">
        <f t="shared" si="26"/>
        <v>1.0653249914683092</v>
      </c>
      <c r="F105" s="127">
        <f t="shared" si="31"/>
        <v>-902.36774802869036</v>
      </c>
      <c r="G105" s="127">
        <f t="shared" si="32"/>
        <v>-4278.1254934040207</v>
      </c>
      <c r="H105" s="127">
        <f t="shared" si="33"/>
        <v>0</v>
      </c>
      <c r="I105" s="128">
        <f t="shared" si="34"/>
        <v>0</v>
      </c>
      <c r="J105" s="127">
        <f t="shared" si="35"/>
        <v>-311.81886518713679</v>
      </c>
      <c r="K105" s="128">
        <f t="shared" si="36"/>
        <v>-1478.3332398522157</v>
      </c>
      <c r="L105" s="129">
        <f t="shared" si="27"/>
        <v>-5756.4587332562369</v>
      </c>
      <c r="M105" s="129">
        <f t="shared" si="37"/>
        <v>110523.54126674376</v>
      </c>
      <c r="N105" s="129">
        <f t="shared" si="38"/>
        <v>23312.284595389952</v>
      </c>
      <c r="O105" s="130">
        <f t="shared" si="28"/>
        <v>1.0125859189632016</v>
      </c>
      <c r="P105" s="131">
        <v>-2010.8856476644951</v>
      </c>
      <c r="Q105" s="130">
        <f t="shared" si="29"/>
        <v>6.3189752123545065E-2</v>
      </c>
      <c r="R105" s="130">
        <f t="shared" si="30"/>
        <v>5.2649798875325962E-2</v>
      </c>
      <c r="S105" s="132">
        <v>4741</v>
      </c>
      <c r="T105" s="1">
        <v>109369</v>
      </c>
      <c r="U105" s="1">
        <v>23299.744354495102</v>
      </c>
      <c r="Y105" s="13"/>
      <c r="Z105" s="13"/>
    </row>
    <row r="106" spans="1:28">
      <c r="A106" s="125">
        <v>3012</v>
      </c>
      <c r="B106" s="125" t="s">
        <v>124</v>
      </c>
      <c r="C106" s="1">
        <v>23775</v>
      </c>
      <c r="D106" s="125">
        <f t="shared" si="25"/>
        <v>18079.847908745247</v>
      </c>
      <c r="E106" s="126">
        <f t="shared" si="26"/>
        <v>0.78531125229193754</v>
      </c>
      <c r="F106" s="127">
        <f t="shared" si="31"/>
        <v>2965.6062318876297</v>
      </c>
      <c r="G106" s="127">
        <f t="shared" si="32"/>
        <v>3899.7721949322331</v>
      </c>
      <c r="H106" s="127">
        <f t="shared" si="33"/>
        <v>924.14859493492236</v>
      </c>
      <c r="I106" s="128">
        <f t="shared" si="34"/>
        <v>1215.2554023394227</v>
      </c>
      <c r="J106" s="127">
        <f t="shared" si="35"/>
        <v>612.32972974778556</v>
      </c>
      <c r="K106" s="128">
        <f t="shared" si="36"/>
        <v>805.21359461833799</v>
      </c>
      <c r="L106" s="129">
        <f t="shared" si="27"/>
        <v>4704.9857895505711</v>
      </c>
      <c r="M106" s="129">
        <f t="shared" si="37"/>
        <v>28479.98578955057</v>
      </c>
      <c r="N106" s="129">
        <f t="shared" si="38"/>
        <v>21657.783870380663</v>
      </c>
      <c r="O106" s="130">
        <f t="shared" si="28"/>
        <v>0.94072148499047481</v>
      </c>
      <c r="P106" s="131">
        <v>823.29373297158145</v>
      </c>
      <c r="Q106" s="130">
        <f t="shared" si="29"/>
        <v>5.4651111209688151E-2</v>
      </c>
      <c r="R106" s="130">
        <f t="shared" si="30"/>
        <v>6.2671271751206736E-2</v>
      </c>
      <c r="S106" s="132">
        <v>1315</v>
      </c>
      <c r="T106" s="1">
        <v>22543</v>
      </c>
      <c r="U106" s="1">
        <v>17013.584905660377</v>
      </c>
      <c r="Y106" s="13"/>
      <c r="Z106" s="13"/>
    </row>
    <row r="107" spans="1:28">
      <c r="A107" s="125">
        <v>3013</v>
      </c>
      <c r="B107" s="125" t="s">
        <v>125</v>
      </c>
      <c r="C107" s="1">
        <v>64457</v>
      </c>
      <c r="D107" s="125">
        <f t="shared" si="25"/>
        <v>18014.812744550029</v>
      </c>
      <c r="E107" s="126">
        <f t="shared" si="26"/>
        <v>0.78248640296273198</v>
      </c>
      <c r="F107" s="127">
        <f t="shared" si="31"/>
        <v>3004.6273304047609</v>
      </c>
      <c r="G107" s="127">
        <f t="shared" si="32"/>
        <v>10750.556588188234</v>
      </c>
      <c r="H107" s="127">
        <f t="shared" si="33"/>
        <v>946.91090240324877</v>
      </c>
      <c r="I107" s="128">
        <f t="shared" si="34"/>
        <v>3388.0472087988237</v>
      </c>
      <c r="J107" s="127">
        <f t="shared" si="35"/>
        <v>635.09203721611198</v>
      </c>
      <c r="K107" s="128">
        <f t="shared" si="36"/>
        <v>2272.3593091592488</v>
      </c>
      <c r="L107" s="129">
        <f t="shared" si="27"/>
        <v>13022.915897347482</v>
      </c>
      <c r="M107" s="129">
        <f t="shared" si="37"/>
        <v>77479.915897347484</v>
      </c>
      <c r="N107" s="129">
        <f t="shared" si="38"/>
        <v>21654.532112170902</v>
      </c>
      <c r="O107" s="130">
        <f t="shared" si="28"/>
        <v>0.94058024252401462</v>
      </c>
      <c r="P107" s="131">
        <v>2054.6341266709624</v>
      </c>
      <c r="Q107" s="130">
        <f t="shared" si="29"/>
        <v>8.5061612012659077E-2</v>
      </c>
      <c r="R107" s="130">
        <f t="shared" si="30"/>
        <v>9.2036574862377096E-2</v>
      </c>
      <c r="S107" s="132">
        <v>3578</v>
      </c>
      <c r="T107" s="1">
        <v>59404</v>
      </c>
      <c r="U107" s="1">
        <v>16496.528742016108</v>
      </c>
      <c r="Y107" s="13"/>
      <c r="Z107" s="13"/>
    </row>
    <row r="108" spans="1:28">
      <c r="A108" s="125">
        <v>3014</v>
      </c>
      <c r="B108" s="125" t="s">
        <v>126</v>
      </c>
      <c r="C108" s="1">
        <v>864036</v>
      </c>
      <c r="D108" s="125">
        <f t="shared" si="25"/>
        <v>18944.834239607088</v>
      </c>
      <c r="E108" s="126">
        <f t="shared" si="26"/>
        <v>0.82288255831912771</v>
      </c>
      <c r="F108" s="127">
        <f t="shared" si="31"/>
        <v>2446.6144333705256</v>
      </c>
      <c r="G108" s="127">
        <f t="shared" si="32"/>
        <v>111585.19107716293</v>
      </c>
      <c r="H108" s="127">
        <f t="shared" si="33"/>
        <v>621.40337913327812</v>
      </c>
      <c r="I108" s="128">
        <f t="shared" si="34"/>
        <v>28340.965315510548</v>
      </c>
      <c r="J108" s="127">
        <f t="shared" si="35"/>
        <v>309.58451394614133</v>
      </c>
      <c r="K108" s="128">
        <f t="shared" si="36"/>
        <v>14119.530512055613</v>
      </c>
      <c r="L108" s="129">
        <f t="shared" si="27"/>
        <v>125704.72158921855</v>
      </c>
      <c r="M108" s="129">
        <f t="shared" si="37"/>
        <v>989740.72158921859</v>
      </c>
      <c r="N108" s="129">
        <f t="shared" si="38"/>
        <v>21701.033186923756</v>
      </c>
      <c r="O108" s="130">
        <f t="shared" si="28"/>
        <v>0.94260005029183436</v>
      </c>
      <c r="P108" s="131">
        <v>23321.618040583868</v>
      </c>
      <c r="Q108" s="130">
        <f t="shared" si="29"/>
        <v>9.4861209315055997E-2</v>
      </c>
      <c r="R108" s="130">
        <f t="shared" si="30"/>
        <v>8.509080692531687E-2</v>
      </c>
      <c r="S108" s="132">
        <v>45608</v>
      </c>
      <c r="T108" s="1">
        <v>789174</v>
      </c>
      <c r="U108" s="1">
        <v>17459.215504081767</v>
      </c>
      <c r="Y108" s="13"/>
      <c r="Z108" s="13"/>
    </row>
    <row r="109" spans="1:28">
      <c r="A109" s="125">
        <v>3015</v>
      </c>
      <c r="B109" s="125" t="s">
        <v>127</v>
      </c>
      <c r="C109" s="1">
        <v>68729</v>
      </c>
      <c r="D109" s="125">
        <f t="shared" si="25"/>
        <v>17870.254810192408</v>
      </c>
      <c r="E109" s="126">
        <f t="shared" si="26"/>
        <v>0.77620742467529802</v>
      </c>
      <c r="F109" s="127">
        <f t="shared" si="31"/>
        <v>3091.3620910193335</v>
      </c>
      <c r="G109" s="127">
        <f t="shared" si="32"/>
        <v>11889.378602060357</v>
      </c>
      <c r="H109" s="127">
        <f t="shared" si="33"/>
        <v>997.50617942841609</v>
      </c>
      <c r="I109" s="128">
        <f t="shared" si="34"/>
        <v>3836.4087660816886</v>
      </c>
      <c r="J109" s="127">
        <f t="shared" si="35"/>
        <v>685.6873142412793</v>
      </c>
      <c r="K109" s="128">
        <f t="shared" si="36"/>
        <v>2637.1534105719602</v>
      </c>
      <c r="L109" s="129">
        <f t="shared" si="27"/>
        <v>14526.532012632317</v>
      </c>
      <c r="M109" s="129">
        <f t="shared" si="37"/>
        <v>83255.53201263232</v>
      </c>
      <c r="N109" s="129">
        <f t="shared" si="38"/>
        <v>21647.304215453023</v>
      </c>
      <c r="O109" s="130">
        <f t="shared" si="28"/>
        <v>0.94026629360964298</v>
      </c>
      <c r="P109" s="131">
        <v>2369.6494273830449</v>
      </c>
      <c r="Q109" s="130">
        <f t="shared" si="29"/>
        <v>6.1304220262820612E-2</v>
      </c>
      <c r="R109" s="130">
        <f t="shared" si="30"/>
        <v>5.5509267422071962E-2</v>
      </c>
      <c r="S109" s="132">
        <v>3846</v>
      </c>
      <c r="T109" s="1">
        <v>64759</v>
      </c>
      <c r="U109" s="1">
        <v>16930.457516339869</v>
      </c>
      <c r="Y109" s="13"/>
      <c r="Z109" s="13"/>
    </row>
    <row r="110" spans="1:28">
      <c r="A110" s="125">
        <v>3016</v>
      </c>
      <c r="B110" s="125" t="s">
        <v>128</v>
      </c>
      <c r="C110" s="1">
        <v>146502</v>
      </c>
      <c r="D110" s="125">
        <f t="shared" si="25"/>
        <v>17625.360923965352</v>
      </c>
      <c r="E110" s="126">
        <f t="shared" si="26"/>
        <v>0.76557028184963394</v>
      </c>
      <c r="F110" s="127">
        <f t="shared" si="31"/>
        <v>3238.2984227555667</v>
      </c>
      <c r="G110" s="127">
        <f t="shared" si="32"/>
        <v>26916.736489944273</v>
      </c>
      <c r="H110" s="127">
        <f t="shared" si="33"/>
        <v>1083.2190396078854</v>
      </c>
      <c r="I110" s="128">
        <f t="shared" si="34"/>
        <v>9003.7166572207443</v>
      </c>
      <c r="J110" s="127">
        <f t="shared" si="35"/>
        <v>771.40017442074861</v>
      </c>
      <c r="K110" s="128">
        <f t="shared" si="36"/>
        <v>6411.8782497852626</v>
      </c>
      <c r="L110" s="129">
        <f t="shared" si="27"/>
        <v>33328.614739729535</v>
      </c>
      <c r="M110" s="129">
        <f t="shared" si="37"/>
        <v>179830.61473972953</v>
      </c>
      <c r="N110" s="129">
        <f t="shared" si="38"/>
        <v>21635.059521141666</v>
      </c>
      <c r="O110" s="130">
        <f t="shared" si="28"/>
        <v>0.93973443646835952</v>
      </c>
      <c r="P110" s="131">
        <v>4452.6715653686442</v>
      </c>
      <c r="Q110" s="130">
        <f t="shared" si="29"/>
        <v>5.5269432179155649E-2</v>
      </c>
      <c r="R110" s="130">
        <f t="shared" si="30"/>
        <v>4.3843271339872224E-2</v>
      </c>
      <c r="S110" s="132">
        <v>8312</v>
      </c>
      <c r="T110" s="1">
        <v>138829</v>
      </c>
      <c r="U110" s="1">
        <v>16885.064461201655</v>
      </c>
      <c r="Y110" s="13"/>
      <c r="Z110" s="13"/>
    </row>
    <row r="111" spans="1:28">
      <c r="A111" s="125">
        <v>3017</v>
      </c>
      <c r="B111" s="125" t="s">
        <v>129</v>
      </c>
      <c r="C111" s="1">
        <v>147693</v>
      </c>
      <c r="D111" s="125">
        <f t="shared" si="25"/>
        <v>19349.272894012836</v>
      </c>
      <c r="E111" s="126">
        <f t="shared" si="26"/>
        <v>0.84044964338365502</v>
      </c>
      <c r="F111" s="127">
        <f t="shared" si="31"/>
        <v>2203.9512407270763</v>
      </c>
      <c r="G111" s="127">
        <f t="shared" si="32"/>
        <v>16822.759820469775</v>
      </c>
      <c r="H111" s="127">
        <f t="shared" si="33"/>
        <v>479.84985009126609</v>
      </c>
      <c r="I111" s="128">
        <f t="shared" si="34"/>
        <v>3662.6939057466343</v>
      </c>
      <c r="J111" s="127">
        <f t="shared" si="35"/>
        <v>168.0309849041293</v>
      </c>
      <c r="K111" s="128">
        <f t="shared" si="36"/>
        <v>1282.5805077732189</v>
      </c>
      <c r="L111" s="129">
        <f t="shared" si="27"/>
        <v>18105.340328242994</v>
      </c>
      <c r="M111" s="129">
        <f t="shared" si="37"/>
        <v>165798.34032824298</v>
      </c>
      <c r="N111" s="129">
        <f t="shared" si="38"/>
        <v>21721.25511964404</v>
      </c>
      <c r="O111" s="130">
        <f t="shared" si="28"/>
        <v>0.9434784045450606</v>
      </c>
      <c r="P111" s="131">
        <v>1594.0895161765075</v>
      </c>
      <c r="Q111" s="130">
        <f t="shared" si="29"/>
        <v>7.3974694589877835E-2</v>
      </c>
      <c r="R111" s="130">
        <f t="shared" si="30"/>
        <v>6.4829095854342253E-2</v>
      </c>
      <c r="S111" s="132">
        <v>7633</v>
      </c>
      <c r="T111" s="1">
        <v>137520</v>
      </c>
      <c r="U111" s="1">
        <v>18171.247357293869</v>
      </c>
      <c r="Y111" s="13"/>
      <c r="Z111" s="13"/>
    </row>
    <row r="112" spans="1:28">
      <c r="A112" s="125">
        <v>3018</v>
      </c>
      <c r="B112" s="125" t="s">
        <v>130</v>
      </c>
      <c r="C112" s="1">
        <v>108802</v>
      </c>
      <c r="D112" s="125">
        <f t="shared" si="25"/>
        <v>18400.473532893626</v>
      </c>
      <c r="E112" s="126">
        <f t="shared" si="26"/>
        <v>0.7992378578523226</v>
      </c>
      <c r="F112" s="127">
        <f t="shared" si="31"/>
        <v>2773.2308573986024</v>
      </c>
      <c r="G112" s="127">
        <f t="shared" si="32"/>
        <v>16398.114059797936</v>
      </c>
      <c r="H112" s="127">
        <f t="shared" si="33"/>
        <v>811.92962648298976</v>
      </c>
      <c r="I112" s="128">
        <f t="shared" si="34"/>
        <v>4800.9398813939188</v>
      </c>
      <c r="J112" s="127">
        <f t="shared" si="35"/>
        <v>500.11076129585297</v>
      </c>
      <c r="K112" s="128">
        <f t="shared" si="36"/>
        <v>2957.1549315423786</v>
      </c>
      <c r="L112" s="129">
        <f t="shared" si="27"/>
        <v>19355.268991340316</v>
      </c>
      <c r="M112" s="129">
        <f t="shared" si="37"/>
        <v>128157.26899134032</v>
      </c>
      <c r="N112" s="129">
        <f t="shared" si="38"/>
        <v>21673.815151588082</v>
      </c>
      <c r="O112" s="130">
        <f t="shared" si="28"/>
        <v>0.94141781526849411</v>
      </c>
      <c r="P112" s="131">
        <v>2823.674899666119</v>
      </c>
      <c r="Q112" s="130">
        <f t="shared" si="29"/>
        <v>7.7877175775948326E-2</v>
      </c>
      <c r="R112" s="130">
        <f t="shared" si="30"/>
        <v>5.818992142387637E-2</v>
      </c>
      <c r="S112" s="132">
        <v>5913</v>
      </c>
      <c r="T112" s="1">
        <v>100941</v>
      </c>
      <c r="U112" s="1">
        <v>17388.630490956071</v>
      </c>
      <c r="Y112" s="13"/>
      <c r="Z112" s="13"/>
    </row>
    <row r="113" spans="1:26">
      <c r="A113" s="125">
        <v>3019</v>
      </c>
      <c r="B113" s="125" t="s">
        <v>131</v>
      </c>
      <c r="C113" s="1">
        <v>404966</v>
      </c>
      <c r="D113" s="125">
        <f t="shared" si="25"/>
        <v>21657.093962243969</v>
      </c>
      <c r="E113" s="126">
        <f t="shared" si="26"/>
        <v>0.94069151833226383</v>
      </c>
      <c r="F113" s="127">
        <f t="shared" si="31"/>
        <v>819.25859978839651</v>
      </c>
      <c r="G113" s="127">
        <f t="shared" si="32"/>
        <v>15319.316557443226</v>
      </c>
      <c r="H113" s="127">
        <f t="shared" si="33"/>
        <v>0</v>
      </c>
      <c r="I113" s="128">
        <f t="shared" si="34"/>
        <v>0</v>
      </c>
      <c r="J113" s="127">
        <f t="shared" si="35"/>
        <v>-311.81886518713679</v>
      </c>
      <c r="K113" s="128">
        <f t="shared" si="36"/>
        <v>-5830.7009601342706</v>
      </c>
      <c r="L113" s="129">
        <f t="shared" si="27"/>
        <v>9488.6155973089553</v>
      </c>
      <c r="M113" s="129">
        <f t="shared" si="37"/>
        <v>414454.61559730896</v>
      </c>
      <c r="N113" s="129">
        <f t="shared" si="38"/>
        <v>22164.533696845228</v>
      </c>
      <c r="O113" s="130">
        <f t="shared" si="28"/>
        <v>0.96273252970878342</v>
      </c>
      <c r="P113" s="131">
        <v>1280.4104776042623</v>
      </c>
      <c r="Q113" s="130">
        <f t="shared" si="29"/>
        <v>8.6063694267515922E-2</v>
      </c>
      <c r="R113" s="130">
        <f t="shared" si="30"/>
        <v>6.2308410511410471E-2</v>
      </c>
      <c r="S113" s="132">
        <v>18699</v>
      </c>
      <c r="T113" s="1">
        <v>372875</v>
      </c>
      <c r="U113" s="1">
        <v>20386.823400765446</v>
      </c>
      <c r="Y113" s="13"/>
      <c r="Z113" s="13"/>
    </row>
    <row r="114" spans="1:26">
      <c r="A114" s="125">
        <v>3020</v>
      </c>
      <c r="B114" s="125" t="s">
        <v>132</v>
      </c>
      <c r="C114" s="1">
        <v>1551438</v>
      </c>
      <c r="D114" s="125">
        <f t="shared" si="25"/>
        <v>25420.074714903654</v>
      </c>
      <c r="E114" s="126">
        <f t="shared" si="26"/>
        <v>1.1041393051796435</v>
      </c>
      <c r="F114" s="127">
        <f t="shared" si="31"/>
        <v>-1438.5298518074144</v>
      </c>
      <c r="G114" s="127">
        <f t="shared" si="32"/>
        <v>-87796.353915510117</v>
      </c>
      <c r="H114" s="127">
        <f t="shared" si="33"/>
        <v>0</v>
      </c>
      <c r="I114" s="128">
        <f t="shared" si="34"/>
        <v>0</v>
      </c>
      <c r="J114" s="127">
        <f t="shared" si="35"/>
        <v>-311.81886518713679</v>
      </c>
      <c r="K114" s="128">
        <f t="shared" si="36"/>
        <v>-19030.928980101333</v>
      </c>
      <c r="L114" s="129">
        <f t="shared" si="27"/>
        <v>-106827.28289561145</v>
      </c>
      <c r="M114" s="129">
        <f t="shared" si="37"/>
        <v>1444610.7171043886</v>
      </c>
      <c r="N114" s="129">
        <f t="shared" si="38"/>
        <v>23669.725997909107</v>
      </c>
      <c r="O114" s="130">
        <f t="shared" si="28"/>
        <v>1.0281116444477354</v>
      </c>
      <c r="P114" s="131">
        <v>-13859.705895013481</v>
      </c>
      <c r="Q114" s="133">
        <f t="shared" si="29"/>
        <v>9.9410057718677253E-2</v>
      </c>
      <c r="R114" s="134">
        <f t="shared" si="30"/>
        <v>8.1432419142139528E-2</v>
      </c>
      <c r="S114" s="132">
        <v>61032</v>
      </c>
      <c r="T114" s="1">
        <v>1411155</v>
      </c>
      <c r="U114" s="1">
        <v>23505.929973015292</v>
      </c>
      <c r="V114" s="62"/>
      <c r="W114" s="62"/>
      <c r="X114" s="13"/>
      <c r="Y114" s="13"/>
      <c r="Z114" s="13"/>
    </row>
    <row r="115" spans="1:26">
      <c r="A115" s="125">
        <v>3021</v>
      </c>
      <c r="B115" s="125" t="s">
        <v>133</v>
      </c>
      <c r="C115" s="1">
        <v>433258</v>
      </c>
      <c r="D115" s="125">
        <f t="shared" si="25"/>
        <v>20849.759384023098</v>
      </c>
      <c r="E115" s="126">
        <f t="shared" si="26"/>
        <v>0.90562435782066775</v>
      </c>
      <c r="F115" s="127">
        <f t="shared" si="31"/>
        <v>1303.6593467209188</v>
      </c>
      <c r="G115" s="127">
        <f t="shared" si="32"/>
        <v>27090.041224860695</v>
      </c>
      <c r="H115" s="127">
        <f t="shared" si="33"/>
        <v>0</v>
      </c>
      <c r="I115" s="128">
        <f t="shared" si="34"/>
        <v>0</v>
      </c>
      <c r="J115" s="127">
        <f t="shared" si="35"/>
        <v>-311.81886518713679</v>
      </c>
      <c r="K115" s="128">
        <f t="shared" si="36"/>
        <v>-6479.5960185887025</v>
      </c>
      <c r="L115" s="129">
        <f t="shared" si="27"/>
        <v>20610.445206271994</v>
      </c>
      <c r="M115" s="129">
        <f t="shared" si="37"/>
        <v>453868.44520627201</v>
      </c>
      <c r="N115" s="129">
        <f t="shared" si="38"/>
        <v>21841.599865556884</v>
      </c>
      <c r="O115" s="130">
        <f t="shared" si="28"/>
        <v>0.94870566550414515</v>
      </c>
      <c r="P115" s="131">
        <v>3226.4726094773141</v>
      </c>
      <c r="Q115" s="133">
        <f t="shared" si="29"/>
        <v>9.7327963933844949E-2</v>
      </c>
      <c r="R115" s="134">
        <f t="shared" si="30"/>
        <v>7.9320801484304926E-2</v>
      </c>
      <c r="S115" s="132">
        <v>20780</v>
      </c>
      <c r="T115" s="1">
        <v>394830</v>
      </c>
      <c r="U115" s="1">
        <v>19317.48128577719</v>
      </c>
      <c r="V115" s="62"/>
      <c r="W115" s="62"/>
      <c r="X115" s="13"/>
      <c r="Y115" s="13"/>
      <c r="Z115" s="13"/>
    </row>
    <row r="116" spans="1:26">
      <c r="A116" s="125">
        <v>3022</v>
      </c>
      <c r="B116" s="125" t="s">
        <v>134</v>
      </c>
      <c r="C116" s="1">
        <v>444375</v>
      </c>
      <c r="D116" s="125">
        <f t="shared" si="25"/>
        <v>27628.388460581944</v>
      </c>
      <c r="E116" s="126">
        <f t="shared" si="26"/>
        <v>1.2000590077028752</v>
      </c>
      <c r="F116" s="127">
        <f t="shared" si="31"/>
        <v>-2763.5180992143883</v>
      </c>
      <c r="G116" s="127">
        <f t="shared" si="32"/>
        <v>-44448.425107764218</v>
      </c>
      <c r="H116" s="127">
        <f t="shared" si="33"/>
        <v>0</v>
      </c>
      <c r="I116" s="128">
        <f t="shared" si="34"/>
        <v>0</v>
      </c>
      <c r="J116" s="127">
        <f t="shared" si="35"/>
        <v>-311.81886518713679</v>
      </c>
      <c r="K116" s="128">
        <f t="shared" si="36"/>
        <v>-5015.2946276699086</v>
      </c>
      <c r="L116" s="129">
        <f t="shared" si="27"/>
        <v>-49463.719735434126</v>
      </c>
      <c r="M116" s="129">
        <f t="shared" si="37"/>
        <v>394911.2802645659</v>
      </c>
      <c r="N116" s="129">
        <f t="shared" si="38"/>
        <v>24553.051496180422</v>
      </c>
      <c r="O116" s="130">
        <f t="shared" si="28"/>
        <v>1.0664795254570281</v>
      </c>
      <c r="P116" s="131">
        <v>-6278.2186789781772</v>
      </c>
      <c r="Q116" s="133">
        <f t="shared" si="29"/>
        <v>0.13040016483809999</v>
      </c>
      <c r="R116" s="133">
        <f t="shared" si="30"/>
        <v>0.12119334927021939</v>
      </c>
      <c r="S116" s="132">
        <v>16084</v>
      </c>
      <c r="T116" s="1">
        <v>393113</v>
      </c>
      <c r="U116" s="1">
        <v>24641.948222904783</v>
      </c>
      <c r="W116" s="10"/>
      <c r="X116" s="12"/>
      <c r="Y116" s="13"/>
      <c r="Z116" s="13"/>
    </row>
    <row r="117" spans="1:26">
      <c r="A117" s="125">
        <v>3023</v>
      </c>
      <c r="B117" s="125" t="s">
        <v>135</v>
      </c>
      <c r="C117" s="1">
        <v>476196</v>
      </c>
      <c r="D117" s="125">
        <f t="shared" si="25"/>
        <v>23882.642058277746</v>
      </c>
      <c r="E117" s="126">
        <f t="shared" si="26"/>
        <v>1.0373598073108916</v>
      </c>
      <c r="F117" s="127">
        <f t="shared" si="31"/>
        <v>-516.07025783186975</v>
      </c>
      <c r="G117" s="127">
        <f t="shared" si="32"/>
        <v>-10289.924870909652</v>
      </c>
      <c r="H117" s="127">
        <f t="shared" si="33"/>
        <v>0</v>
      </c>
      <c r="I117" s="128">
        <f t="shared" si="34"/>
        <v>0</v>
      </c>
      <c r="J117" s="127">
        <f t="shared" si="35"/>
        <v>-311.81886518713679</v>
      </c>
      <c r="K117" s="128">
        <f t="shared" si="36"/>
        <v>-6217.3563529663206</v>
      </c>
      <c r="L117" s="129">
        <f t="shared" si="27"/>
        <v>-16507.281223875973</v>
      </c>
      <c r="M117" s="129">
        <f t="shared" si="37"/>
        <v>459688.71877612401</v>
      </c>
      <c r="N117" s="129">
        <f t="shared" si="38"/>
        <v>23054.752935258741</v>
      </c>
      <c r="O117" s="130">
        <f t="shared" si="28"/>
        <v>1.0013998453002346</v>
      </c>
      <c r="P117" s="131">
        <v>-586.90953992454888</v>
      </c>
      <c r="Q117" s="133">
        <f t="shared" si="29"/>
        <v>8.4968660501295271E-2</v>
      </c>
      <c r="R117" s="133">
        <f t="shared" si="30"/>
        <v>7.7677131311908981E-2</v>
      </c>
      <c r="S117" s="132">
        <v>19939</v>
      </c>
      <c r="T117" s="1">
        <v>438903</v>
      </c>
      <c r="U117" s="1">
        <v>22161.221913658166</v>
      </c>
      <c r="W117" s="10"/>
      <c r="X117" s="12"/>
      <c r="Y117" s="13"/>
      <c r="Z117" s="13"/>
    </row>
    <row r="118" spans="1:26">
      <c r="A118" s="125">
        <v>3024</v>
      </c>
      <c r="B118" s="125" t="s">
        <v>136</v>
      </c>
      <c r="C118" s="1">
        <v>5070726</v>
      </c>
      <c r="D118" s="125">
        <f t="shared" si="25"/>
        <v>39313.439084523423</v>
      </c>
      <c r="E118" s="126">
        <f t="shared" si="26"/>
        <v>1.70760762121436</v>
      </c>
      <c r="F118" s="127">
        <f t="shared" si="31"/>
        <v>-9774.5484735792761</v>
      </c>
      <c r="G118" s="127">
        <f t="shared" si="32"/>
        <v>-1260740.8112192024</v>
      </c>
      <c r="H118" s="127">
        <f t="shared" si="33"/>
        <v>0</v>
      </c>
      <c r="I118" s="128">
        <f t="shared" si="34"/>
        <v>0</v>
      </c>
      <c r="J118" s="127">
        <f t="shared" si="35"/>
        <v>-311.81886518713679</v>
      </c>
      <c r="K118" s="128">
        <f t="shared" si="36"/>
        <v>-40219.020869567277</v>
      </c>
      <c r="L118" s="129">
        <f t="shared" si="27"/>
        <v>-1300959.8320887696</v>
      </c>
      <c r="M118" s="129">
        <f t="shared" si="37"/>
        <v>3769766.1679112306</v>
      </c>
      <c r="N118" s="129">
        <f t="shared" si="38"/>
        <v>29227.07174575701</v>
      </c>
      <c r="O118" s="130">
        <f t="shared" si="28"/>
        <v>1.2694989708616218</v>
      </c>
      <c r="P118" s="131">
        <v>-161329.87943620817</v>
      </c>
      <c r="Q118" s="133">
        <f t="shared" si="29"/>
        <v>0.17587505507501797</v>
      </c>
      <c r="R118" s="133">
        <f t="shared" si="30"/>
        <v>0.16904673471829243</v>
      </c>
      <c r="S118" s="132">
        <v>128982</v>
      </c>
      <c r="T118" s="1">
        <v>4312300</v>
      </c>
      <c r="U118" s="1">
        <v>33628.629136025826</v>
      </c>
      <c r="W118" s="10"/>
      <c r="X118" s="12"/>
      <c r="Y118" s="13"/>
      <c r="Z118" s="13"/>
    </row>
    <row r="119" spans="1:26">
      <c r="A119" s="125">
        <v>3025</v>
      </c>
      <c r="B119" s="125" t="s">
        <v>137</v>
      </c>
      <c r="C119" s="1">
        <v>2967163</v>
      </c>
      <c r="D119" s="125">
        <f t="shared" si="25"/>
        <v>30879.64157855299</v>
      </c>
      <c r="E119" s="126">
        <f t="shared" si="26"/>
        <v>1.341279535136455</v>
      </c>
      <c r="F119" s="127">
        <f t="shared" si="31"/>
        <v>-4714.2699699970153</v>
      </c>
      <c r="G119" s="127">
        <f t="shared" si="32"/>
        <v>-452984.77287707321</v>
      </c>
      <c r="H119" s="127">
        <f t="shared" si="33"/>
        <v>0</v>
      </c>
      <c r="I119" s="128">
        <f t="shared" si="34"/>
        <v>0</v>
      </c>
      <c r="J119" s="127">
        <f t="shared" si="35"/>
        <v>-311.81886518713679</v>
      </c>
      <c r="K119" s="128">
        <f t="shared" si="36"/>
        <v>-29962.051118101601</v>
      </c>
      <c r="L119" s="129">
        <f t="shared" si="27"/>
        <v>-482946.82399517478</v>
      </c>
      <c r="M119" s="129">
        <f t="shared" si="37"/>
        <v>2484216.1760048252</v>
      </c>
      <c r="N119" s="129">
        <f t="shared" si="38"/>
        <v>25853.55274336884</v>
      </c>
      <c r="O119" s="130">
        <f t="shared" si="28"/>
        <v>1.12296773643046</v>
      </c>
      <c r="P119" s="131">
        <v>-63702.52084218181</v>
      </c>
      <c r="Q119" s="133">
        <f t="shared" si="29"/>
        <v>0.12536832264096198</v>
      </c>
      <c r="R119" s="133">
        <f t="shared" si="30"/>
        <v>0.11163032161629861</v>
      </c>
      <c r="S119" s="132">
        <v>96088</v>
      </c>
      <c r="T119" s="1">
        <v>2636615</v>
      </c>
      <c r="U119" s="1">
        <v>27778.69672865195</v>
      </c>
      <c r="W119" s="10"/>
      <c r="X119" s="12"/>
      <c r="Y119" s="13"/>
      <c r="Z119" s="13"/>
    </row>
    <row r="120" spans="1:26">
      <c r="A120" s="125">
        <v>3026</v>
      </c>
      <c r="B120" s="125" t="s">
        <v>138</v>
      </c>
      <c r="C120" s="1">
        <v>311060</v>
      </c>
      <c r="D120" s="125">
        <f t="shared" si="25"/>
        <v>17520.558747324547</v>
      </c>
      <c r="E120" s="126">
        <f t="shared" si="26"/>
        <v>0.76101812361267762</v>
      </c>
      <c r="F120" s="127">
        <f t="shared" si="31"/>
        <v>3301.17972874005</v>
      </c>
      <c r="G120" s="127">
        <f t="shared" si="32"/>
        <v>58609.144904050852</v>
      </c>
      <c r="H120" s="127">
        <f t="shared" si="33"/>
        <v>1119.8998014321674</v>
      </c>
      <c r="I120" s="128">
        <f t="shared" si="34"/>
        <v>19882.701074626701</v>
      </c>
      <c r="J120" s="127">
        <f t="shared" si="35"/>
        <v>808.08093624503056</v>
      </c>
      <c r="K120" s="128">
        <f t="shared" si="36"/>
        <v>14346.668942094271</v>
      </c>
      <c r="L120" s="129">
        <f t="shared" si="27"/>
        <v>72955.813846145116</v>
      </c>
      <c r="M120" s="129">
        <f t="shared" si="37"/>
        <v>384015.81384614512</v>
      </c>
      <c r="N120" s="129">
        <f t="shared" si="38"/>
        <v>21629.819412309625</v>
      </c>
      <c r="O120" s="130">
        <f t="shared" si="28"/>
        <v>0.9395068285565118</v>
      </c>
      <c r="P120" s="131">
        <v>10574.71436135166</v>
      </c>
      <c r="Q120" s="133">
        <f t="shared" si="29"/>
        <v>6.7302578531112212E-2</v>
      </c>
      <c r="R120" s="133">
        <f t="shared" si="30"/>
        <v>5.7503641936509739E-2</v>
      </c>
      <c r="S120" s="132">
        <v>17754</v>
      </c>
      <c r="T120" s="1">
        <v>291445</v>
      </c>
      <c r="U120" s="1">
        <v>16567.847194588143</v>
      </c>
      <c r="W120" s="10"/>
      <c r="X120" s="12"/>
      <c r="Y120" s="13"/>
      <c r="Z120" s="13"/>
    </row>
    <row r="121" spans="1:26">
      <c r="A121" s="125">
        <v>3027</v>
      </c>
      <c r="B121" s="125" t="s">
        <v>139</v>
      </c>
      <c r="C121" s="1">
        <v>421288</v>
      </c>
      <c r="D121" s="125">
        <f t="shared" si="25"/>
        <v>22145.079899074855</v>
      </c>
      <c r="E121" s="126">
        <f t="shared" si="26"/>
        <v>0.96188753995190113</v>
      </c>
      <c r="F121" s="127">
        <f t="shared" si="31"/>
        <v>526.46703768986481</v>
      </c>
      <c r="G121" s="127">
        <f t="shared" si="32"/>
        <v>10015.508925011989</v>
      </c>
      <c r="H121" s="127">
        <f t="shared" si="33"/>
        <v>0</v>
      </c>
      <c r="I121" s="128">
        <f t="shared" si="34"/>
        <v>0</v>
      </c>
      <c r="J121" s="127">
        <f t="shared" si="35"/>
        <v>-311.81886518713679</v>
      </c>
      <c r="K121" s="128">
        <f t="shared" si="36"/>
        <v>-5932.0420913200896</v>
      </c>
      <c r="L121" s="129">
        <f t="shared" si="27"/>
        <v>4083.4668336918994</v>
      </c>
      <c r="M121" s="129">
        <f t="shared" si="37"/>
        <v>425371.46683369193</v>
      </c>
      <c r="N121" s="129">
        <f t="shared" si="38"/>
        <v>22359.728071577581</v>
      </c>
      <c r="O121" s="130">
        <f t="shared" si="28"/>
        <v>0.9712109383566383</v>
      </c>
      <c r="P121" s="131">
        <v>233.95482784872092</v>
      </c>
      <c r="Q121" s="133">
        <f t="shared" si="29"/>
        <v>7.1091155936805595E-2</v>
      </c>
      <c r="R121" s="133">
        <f t="shared" si="30"/>
        <v>5.4538338451239184E-2</v>
      </c>
      <c r="S121" s="132">
        <v>19024</v>
      </c>
      <c r="T121" s="1">
        <v>393326</v>
      </c>
      <c r="U121" s="1">
        <v>20999.786438868123</v>
      </c>
      <c r="W121" s="10"/>
      <c r="X121" s="12"/>
      <c r="Y121" s="13"/>
      <c r="Z121" s="13"/>
    </row>
    <row r="122" spans="1:26">
      <c r="A122" s="125">
        <v>3028</v>
      </c>
      <c r="B122" s="125" t="s">
        <v>140</v>
      </c>
      <c r="C122" s="1">
        <v>208886</v>
      </c>
      <c r="D122" s="125">
        <f t="shared" si="25"/>
        <v>18569.295048448752</v>
      </c>
      <c r="E122" s="126">
        <f t="shared" si="26"/>
        <v>0.80657074231371739</v>
      </c>
      <c r="F122" s="127">
        <f t="shared" si="31"/>
        <v>2671.9379480655266</v>
      </c>
      <c r="G122" s="127">
        <f t="shared" si="32"/>
        <v>30056.629977789107</v>
      </c>
      <c r="H122" s="127">
        <f t="shared" si="33"/>
        <v>752.84209603869567</v>
      </c>
      <c r="I122" s="128">
        <f t="shared" si="34"/>
        <v>8468.7207383392888</v>
      </c>
      <c r="J122" s="127">
        <f t="shared" si="35"/>
        <v>441.02323085155888</v>
      </c>
      <c r="K122" s="128">
        <f t="shared" si="36"/>
        <v>4961.0703238491851</v>
      </c>
      <c r="L122" s="129">
        <f t="shared" si="27"/>
        <v>35017.700301638295</v>
      </c>
      <c r="M122" s="129">
        <f t="shared" si="37"/>
        <v>243903.70030163828</v>
      </c>
      <c r="N122" s="129">
        <f t="shared" si="38"/>
        <v>21682.256227365833</v>
      </c>
      <c r="O122" s="130">
        <f t="shared" si="28"/>
        <v>0.94178445949156364</v>
      </c>
      <c r="P122" s="131">
        <v>3951.7474541424381</v>
      </c>
      <c r="Q122" s="133">
        <f t="shared" si="29"/>
        <v>4.2314102372184463E-2</v>
      </c>
      <c r="R122" s="133">
        <f t="shared" si="30"/>
        <v>2.526496068523602E-2</v>
      </c>
      <c r="S122" s="132">
        <v>11249</v>
      </c>
      <c r="T122" s="1">
        <v>200406</v>
      </c>
      <c r="U122" s="1">
        <v>18111.703569814734</v>
      </c>
      <c r="W122" s="10"/>
      <c r="X122" s="12"/>
      <c r="Y122" s="13"/>
      <c r="Z122" s="13"/>
    </row>
    <row r="123" spans="1:26">
      <c r="A123" s="125">
        <v>3029</v>
      </c>
      <c r="B123" s="125" t="s">
        <v>141</v>
      </c>
      <c r="C123" s="1">
        <v>1023488</v>
      </c>
      <c r="D123" s="125">
        <f t="shared" si="25"/>
        <v>22900.409460094423</v>
      </c>
      <c r="E123" s="126">
        <f t="shared" si="26"/>
        <v>0.99469582498014408</v>
      </c>
      <c r="F123" s="127">
        <f t="shared" si="31"/>
        <v>73.2693010781244</v>
      </c>
      <c r="G123" s="127">
        <f t="shared" si="32"/>
        <v>3274.6248730846137</v>
      </c>
      <c r="H123" s="127">
        <f t="shared" si="33"/>
        <v>0</v>
      </c>
      <c r="I123" s="128">
        <f t="shared" si="34"/>
        <v>0</v>
      </c>
      <c r="J123" s="127">
        <f t="shared" si="35"/>
        <v>-311.81886518713679</v>
      </c>
      <c r="K123" s="128">
        <f t="shared" si="36"/>
        <v>-13936.120541808705</v>
      </c>
      <c r="L123" s="129">
        <f t="shared" si="27"/>
        <v>-10661.495668724092</v>
      </c>
      <c r="M123" s="129">
        <f t="shared" si="37"/>
        <v>1012826.5043312759</v>
      </c>
      <c r="N123" s="129">
        <f t="shared" si="38"/>
        <v>22661.859895985413</v>
      </c>
      <c r="O123" s="130">
        <f t="shared" si="28"/>
        <v>0.9843342523679357</v>
      </c>
      <c r="P123" s="131">
        <v>-8388.3512446886525</v>
      </c>
      <c r="Q123" s="133">
        <f t="shared" si="29"/>
        <v>0.11923154312509295</v>
      </c>
      <c r="R123" s="133">
        <f t="shared" si="30"/>
        <v>7.0323230778119014E-2</v>
      </c>
      <c r="S123" s="132">
        <v>44693</v>
      </c>
      <c r="T123" s="1">
        <v>914456</v>
      </c>
      <c r="U123" s="1">
        <v>21395.788488535331</v>
      </c>
      <c r="W123" s="10"/>
      <c r="X123" s="12"/>
      <c r="Y123" s="13"/>
      <c r="Z123" s="13"/>
    </row>
    <row r="124" spans="1:26">
      <c r="A124" s="125">
        <v>3030</v>
      </c>
      <c r="B124" s="125" t="s">
        <v>142</v>
      </c>
      <c r="C124" s="1">
        <v>1975976</v>
      </c>
      <c r="D124" s="125">
        <f t="shared" si="25"/>
        <v>22178.30405746675</v>
      </c>
      <c r="E124" s="126">
        <f t="shared" si="26"/>
        <v>0.96333065526817896</v>
      </c>
      <c r="F124" s="127">
        <f t="shared" si="31"/>
        <v>506.53254265472788</v>
      </c>
      <c r="G124" s="127">
        <f t="shared" si="32"/>
        <v>45129.516887822982</v>
      </c>
      <c r="H124" s="127">
        <f t="shared" si="33"/>
        <v>0</v>
      </c>
      <c r="I124" s="128">
        <f t="shared" si="34"/>
        <v>0</v>
      </c>
      <c r="J124" s="127">
        <f t="shared" si="35"/>
        <v>-311.81886518713679</v>
      </c>
      <c r="K124" s="128">
        <f t="shared" si="36"/>
        <v>-27781.50179384795</v>
      </c>
      <c r="L124" s="129">
        <f t="shared" si="27"/>
        <v>17348.015093975031</v>
      </c>
      <c r="M124" s="129">
        <f t="shared" si="37"/>
        <v>1993324.015093975</v>
      </c>
      <c r="N124" s="129">
        <f t="shared" si="38"/>
        <v>22373.017734934339</v>
      </c>
      <c r="O124" s="130">
        <f t="shared" si="28"/>
        <v>0.97178818448314941</v>
      </c>
      <c r="P124" s="131">
        <v>-97.824969134744606</v>
      </c>
      <c r="Q124" s="133">
        <f t="shared" si="29"/>
        <v>6.1779555551734443E-2</v>
      </c>
      <c r="R124" s="133">
        <f t="shared" si="30"/>
        <v>3.625251354049009E-2</v>
      </c>
      <c r="S124" s="132">
        <v>89095</v>
      </c>
      <c r="T124" s="1">
        <v>1861004</v>
      </c>
      <c r="U124" s="1">
        <v>21402.412797718309</v>
      </c>
      <c r="V124" s="62"/>
      <c r="W124" s="62"/>
      <c r="X124" s="13"/>
      <c r="Y124" s="13"/>
      <c r="Z124" s="13"/>
    </row>
    <row r="125" spans="1:26">
      <c r="A125" s="125">
        <v>3031</v>
      </c>
      <c r="B125" s="125" t="s">
        <v>143</v>
      </c>
      <c r="C125" s="1">
        <v>586413</v>
      </c>
      <c r="D125" s="125">
        <f t="shared" si="25"/>
        <v>23506.353469355035</v>
      </c>
      <c r="E125" s="126">
        <f t="shared" si="26"/>
        <v>1.0210154406723246</v>
      </c>
      <c r="F125" s="127">
        <f t="shared" si="31"/>
        <v>-290.29710447824328</v>
      </c>
      <c r="G125" s="127">
        <f t="shared" si="32"/>
        <v>-7242.0418654187351</v>
      </c>
      <c r="H125" s="127">
        <f t="shared" si="33"/>
        <v>0</v>
      </c>
      <c r="I125" s="128">
        <f t="shared" si="34"/>
        <v>0</v>
      </c>
      <c r="J125" s="127">
        <f t="shared" si="35"/>
        <v>-311.81886518713679</v>
      </c>
      <c r="K125" s="128">
        <f t="shared" si="36"/>
        <v>-7778.9452298235019</v>
      </c>
      <c r="L125" s="129">
        <f t="shared" si="27"/>
        <v>-15020.987095242237</v>
      </c>
      <c r="M125" s="129">
        <f t="shared" si="37"/>
        <v>571392.01290475775</v>
      </c>
      <c r="N125" s="129">
        <f t="shared" si="38"/>
        <v>22904.237499689654</v>
      </c>
      <c r="O125" s="130">
        <f t="shared" si="28"/>
        <v>0.99486209864480768</v>
      </c>
      <c r="P125" s="131">
        <v>-1839.9116752343598</v>
      </c>
      <c r="Q125" s="133">
        <f t="shared" si="29"/>
        <v>7.7066198429986743E-2</v>
      </c>
      <c r="R125" s="133">
        <f t="shared" si="30"/>
        <v>5.5781329073912693E-2</v>
      </c>
      <c r="S125" s="132">
        <v>24947</v>
      </c>
      <c r="T125" s="1">
        <v>544454</v>
      </c>
      <c r="U125" s="1">
        <v>22264.414819661404</v>
      </c>
      <c r="V125" s="1"/>
      <c r="W125" s="1"/>
      <c r="X125" s="13"/>
      <c r="Y125" s="13"/>
    </row>
    <row r="126" spans="1:26">
      <c r="A126" s="125">
        <v>3032</v>
      </c>
      <c r="B126" s="125" t="s">
        <v>144</v>
      </c>
      <c r="C126" s="1">
        <v>168192</v>
      </c>
      <c r="D126" s="125">
        <f t="shared" si="25"/>
        <v>24065.245385605951</v>
      </c>
      <c r="E126" s="126">
        <f t="shared" si="26"/>
        <v>1.0452913147207201</v>
      </c>
      <c r="F126" s="127">
        <f t="shared" si="31"/>
        <v>-625.63225422879259</v>
      </c>
      <c r="G126" s="127">
        <f t="shared" si="32"/>
        <v>-4372.5438248050314</v>
      </c>
      <c r="H126" s="127">
        <f t="shared" si="33"/>
        <v>0</v>
      </c>
      <c r="I126" s="128">
        <f t="shared" si="34"/>
        <v>0</v>
      </c>
      <c r="J126" s="127">
        <f t="shared" si="35"/>
        <v>-311.81886518713679</v>
      </c>
      <c r="K126" s="128">
        <f t="shared" si="36"/>
        <v>-2179.3020487928993</v>
      </c>
      <c r="L126" s="129">
        <f t="shared" si="27"/>
        <v>-6551.8458735979311</v>
      </c>
      <c r="M126" s="129">
        <f t="shared" si="37"/>
        <v>161640.15412640208</v>
      </c>
      <c r="N126" s="129">
        <f t="shared" si="38"/>
        <v>23127.794266190023</v>
      </c>
      <c r="O126" s="130">
        <f t="shared" si="28"/>
        <v>1.004572448264166</v>
      </c>
      <c r="P126" s="131">
        <v>-1049.9690342811846</v>
      </c>
      <c r="Q126" s="133">
        <f t="shared" si="29"/>
        <v>4.4534563814657716E-2</v>
      </c>
      <c r="R126" s="133">
        <f t="shared" si="30"/>
        <v>5.2605084124572023E-2</v>
      </c>
      <c r="S126" s="132">
        <v>6989</v>
      </c>
      <c r="T126" s="1">
        <v>161021</v>
      </c>
      <c r="U126" s="1">
        <v>22862.558568791708</v>
      </c>
      <c r="V126" s="1"/>
      <c r="W126" s="1"/>
      <c r="X126" s="13"/>
      <c r="Y126" s="13"/>
    </row>
    <row r="127" spans="1:26">
      <c r="A127" s="125">
        <v>3033</v>
      </c>
      <c r="B127" s="125" t="s">
        <v>145</v>
      </c>
      <c r="C127" s="1">
        <v>844401</v>
      </c>
      <c r="D127" s="125">
        <f t="shared" si="25"/>
        <v>20315.193071093468</v>
      </c>
      <c r="E127" s="126">
        <f t="shared" si="26"/>
        <v>0.88240508392197559</v>
      </c>
      <c r="F127" s="127">
        <f t="shared" si="31"/>
        <v>1624.3991344786969</v>
      </c>
      <c r="G127" s="127">
        <f t="shared" si="32"/>
        <v>67518.150024607035</v>
      </c>
      <c r="H127" s="127">
        <f t="shared" si="33"/>
        <v>141.77778811304486</v>
      </c>
      <c r="I127" s="128">
        <f t="shared" si="34"/>
        <v>5892.9937629187098</v>
      </c>
      <c r="J127" s="127">
        <f t="shared" si="35"/>
        <v>-170.04107707409193</v>
      </c>
      <c r="K127" s="128">
        <f t="shared" si="36"/>
        <v>-7067.757368584631</v>
      </c>
      <c r="L127" s="129">
        <f t="shared" si="27"/>
        <v>60450.392656022406</v>
      </c>
      <c r="M127" s="129">
        <f t="shared" si="37"/>
        <v>904851.39265602245</v>
      </c>
      <c r="N127" s="129">
        <f t="shared" si="38"/>
        <v>21769.551128498071</v>
      </c>
      <c r="O127" s="130">
        <f t="shared" si="28"/>
        <v>0.94557617657197668</v>
      </c>
      <c r="P127" s="131">
        <v>6836.7543809611234</v>
      </c>
      <c r="Q127" s="133">
        <f t="shared" si="29"/>
        <v>0.10138063716698731</v>
      </c>
      <c r="R127" s="133">
        <f t="shared" si="30"/>
        <v>7.2074081538292797E-2</v>
      </c>
      <c r="S127" s="132">
        <v>41565</v>
      </c>
      <c r="T127" s="1">
        <v>766675</v>
      </c>
      <c r="U127" s="1">
        <v>18949.430287451494</v>
      </c>
      <c r="V127" s="1"/>
      <c r="W127" s="1"/>
      <c r="X127" s="13"/>
      <c r="Y127" s="13"/>
    </row>
    <row r="128" spans="1:26">
      <c r="A128" s="125">
        <v>3034</v>
      </c>
      <c r="B128" s="125" t="s">
        <v>146</v>
      </c>
      <c r="C128" s="1">
        <v>444436</v>
      </c>
      <c r="D128" s="125">
        <f t="shared" si="25"/>
        <v>18597.204787011462</v>
      </c>
      <c r="E128" s="126">
        <f t="shared" si="26"/>
        <v>0.80778302196631457</v>
      </c>
      <c r="F128" s="127">
        <f t="shared" si="31"/>
        <v>2655.1921049279008</v>
      </c>
      <c r="G128" s="127">
        <f t="shared" si="32"/>
        <v>63453.780923566977</v>
      </c>
      <c r="H128" s="127">
        <f t="shared" si="33"/>
        <v>743.07368754174706</v>
      </c>
      <c r="I128" s="128">
        <f t="shared" si="34"/>
        <v>17757.974984872671</v>
      </c>
      <c r="J128" s="127">
        <f t="shared" si="35"/>
        <v>431.25482235461027</v>
      </c>
      <c r="K128" s="128">
        <f t="shared" si="36"/>
        <v>10306.127744630476</v>
      </c>
      <c r="L128" s="129">
        <f t="shared" si="27"/>
        <v>73759.908668197459</v>
      </c>
      <c r="M128" s="129">
        <f t="shared" si="37"/>
        <v>518195.90866819746</v>
      </c>
      <c r="N128" s="129">
        <f t="shared" si="38"/>
        <v>21683.651714293977</v>
      </c>
      <c r="O128" s="130">
        <f t="shared" si="28"/>
        <v>0.94184507347419388</v>
      </c>
      <c r="P128" s="131">
        <v>8713.4800612585386</v>
      </c>
      <c r="Q128" s="133">
        <f t="shared" si="29"/>
        <v>9.6915114433730118E-2</v>
      </c>
      <c r="R128" s="134">
        <f t="shared" si="30"/>
        <v>7.5066775891991719E-2</v>
      </c>
      <c r="S128" s="132">
        <v>23898</v>
      </c>
      <c r="T128" s="1">
        <v>405169</v>
      </c>
      <c r="U128" s="1">
        <v>17298.650841089577</v>
      </c>
      <c r="V128" s="62"/>
      <c r="W128" s="62"/>
      <c r="X128" s="13"/>
      <c r="Y128" s="13"/>
    </row>
    <row r="129" spans="1:25">
      <c r="A129" s="125">
        <v>3035</v>
      </c>
      <c r="B129" s="125" t="s">
        <v>147</v>
      </c>
      <c r="C129" s="1">
        <v>477628</v>
      </c>
      <c r="D129" s="125">
        <f t="shared" si="25"/>
        <v>17877.975744871987</v>
      </c>
      <c r="E129" s="126">
        <f t="shared" si="26"/>
        <v>0.77654278904963836</v>
      </c>
      <c r="F129" s="127">
        <f t="shared" si="31"/>
        <v>3086.7295302115858</v>
      </c>
      <c r="G129" s="127">
        <f t="shared" si="32"/>
        <v>82465.066129132727</v>
      </c>
      <c r="H129" s="127">
        <f t="shared" si="33"/>
        <v>994.80385229056344</v>
      </c>
      <c r="I129" s="128">
        <f t="shared" si="34"/>
        <v>26577.179717794694</v>
      </c>
      <c r="J129" s="127">
        <f t="shared" si="35"/>
        <v>682.98498710342665</v>
      </c>
      <c r="K129" s="128">
        <f t="shared" si="36"/>
        <v>18246.626915455148</v>
      </c>
      <c r="L129" s="129">
        <f t="shared" si="27"/>
        <v>100711.69304458788</v>
      </c>
      <c r="M129" s="129">
        <f t="shared" si="37"/>
        <v>578339.69304458785</v>
      </c>
      <c r="N129" s="129">
        <f t="shared" si="38"/>
        <v>21647.690262186999</v>
      </c>
      <c r="O129" s="130">
        <f t="shared" si="28"/>
        <v>0.94028306182835986</v>
      </c>
      <c r="P129" s="131">
        <v>11344.337962029502</v>
      </c>
      <c r="Q129" s="130">
        <f t="shared" si="29"/>
        <v>0.10498347017575518</v>
      </c>
      <c r="R129" s="130">
        <f t="shared" si="30"/>
        <v>7.6651621206209303E-2</v>
      </c>
      <c r="S129" s="132">
        <v>26716</v>
      </c>
      <c r="T129" s="1">
        <v>432249</v>
      </c>
      <c r="U129" s="1">
        <v>16605.163074795433</v>
      </c>
      <c r="X129" s="12"/>
      <c r="Y129" s="12"/>
    </row>
    <row r="130" spans="1:25">
      <c r="A130" s="125">
        <v>3036</v>
      </c>
      <c r="B130" s="125" t="s">
        <v>148</v>
      </c>
      <c r="C130" s="1">
        <v>278976</v>
      </c>
      <c r="D130" s="125">
        <f t="shared" si="25"/>
        <v>18507.098314979434</v>
      </c>
      <c r="E130" s="126">
        <f t="shared" si="26"/>
        <v>0.80386918227318016</v>
      </c>
      <c r="F130" s="127">
        <f t="shared" si="31"/>
        <v>2709.2559881471175</v>
      </c>
      <c r="G130" s="127">
        <f t="shared" si="32"/>
        <v>40839.324765329649</v>
      </c>
      <c r="H130" s="127">
        <f t="shared" si="33"/>
        <v>774.61095275295702</v>
      </c>
      <c r="I130" s="128">
        <f t="shared" si="34"/>
        <v>11676.485501798075</v>
      </c>
      <c r="J130" s="127">
        <f t="shared" si="35"/>
        <v>462.79208756582022</v>
      </c>
      <c r="K130" s="128">
        <f t="shared" si="36"/>
        <v>6976.1279279671744</v>
      </c>
      <c r="L130" s="129">
        <f t="shared" si="27"/>
        <v>47815.452693296822</v>
      </c>
      <c r="M130" s="129">
        <f t="shared" si="37"/>
        <v>326791.45269329683</v>
      </c>
      <c r="N130" s="129">
        <f t="shared" si="38"/>
        <v>21679.146390692375</v>
      </c>
      <c r="O130" s="130">
        <f t="shared" si="28"/>
        <v>0.94164938148953703</v>
      </c>
      <c r="P130" s="131">
        <v>4148.9613542309089</v>
      </c>
      <c r="Q130" s="130">
        <f t="shared" si="29"/>
        <v>0.10657337331619782</v>
      </c>
      <c r="R130" s="130">
        <f t="shared" si="30"/>
        <v>7.4493463263180848E-2</v>
      </c>
      <c r="S130" s="132">
        <v>15074</v>
      </c>
      <c r="T130" s="1">
        <v>252108</v>
      </c>
      <c r="U130" s="1">
        <v>17224.021315843409</v>
      </c>
      <c r="X130" s="12"/>
      <c r="Y130" s="12"/>
    </row>
    <row r="131" spans="1:25">
      <c r="A131" s="125">
        <v>3037</v>
      </c>
      <c r="B131" s="125" t="s">
        <v>149</v>
      </c>
      <c r="C131" s="1">
        <v>46793</v>
      </c>
      <c r="D131" s="125">
        <f t="shared" si="25"/>
        <v>16107.74526678141</v>
      </c>
      <c r="E131" s="126">
        <f t="shared" si="26"/>
        <v>0.69965154966469678</v>
      </c>
      <c r="F131" s="127">
        <f t="shared" si="31"/>
        <v>4148.8678170659314</v>
      </c>
      <c r="G131" s="127">
        <f t="shared" si="32"/>
        <v>12052.461008576531</v>
      </c>
      <c r="H131" s="127">
        <f t="shared" si="33"/>
        <v>1614.3845196222651</v>
      </c>
      <c r="I131" s="128">
        <f t="shared" si="34"/>
        <v>4689.7870295026805</v>
      </c>
      <c r="J131" s="127">
        <f t="shared" si="35"/>
        <v>1302.5656544351282</v>
      </c>
      <c r="K131" s="128">
        <f t="shared" si="36"/>
        <v>3783.9532261340473</v>
      </c>
      <c r="L131" s="129">
        <f t="shared" si="27"/>
        <v>15836.414234710577</v>
      </c>
      <c r="M131" s="129">
        <f t="shared" si="37"/>
        <v>62629.414234710581</v>
      </c>
      <c r="N131" s="129">
        <f t="shared" si="38"/>
        <v>21559.178738282473</v>
      </c>
      <c r="O131" s="130">
        <f t="shared" si="28"/>
        <v>0.93643849985911287</v>
      </c>
      <c r="P131" s="131">
        <v>1896.2979424201076</v>
      </c>
      <c r="Q131" s="130">
        <f t="shared" si="29"/>
        <v>4.9970829780550195E-2</v>
      </c>
      <c r="R131" s="130">
        <f t="shared" si="30"/>
        <v>2.5754635083373938E-2</v>
      </c>
      <c r="S131" s="132">
        <v>2905</v>
      </c>
      <c r="T131" s="1">
        <v>44566</v>
      </c>
      <c r="U131" s="1">
        <v>15703.312191684285</v>
      </c>
      <c r="X131" s="12"/>
      <c r="Y131" s="12"/>
    </row>
    <row r="132" spans="1:25">
      <c r="A132" s="125">
        <v>3038</v>
      </c>
      <c r="B132" s="125" t="s">
        <v>150</v>
      </c>
      <c r="C132" s="1">
        <v>167757</v>
      </c>
      <c r="D132" s="125">
        <f t="shared" si="25"/>
        <v>24457.938474996354</v>
      </c>
      <c r="E132" s="126">
        <f t="shared" si="26"/>
        <v>1.0623482226854382</v>
      </c>
      <c r="F132" s="127">
        <f t="shared" si="31"/>
        <v>-861.24810786303419</v>
      </c>
      <c r="G132" s="127">
        <f t="shared" si="32"/>
        <v>-5907.3007718325516</v>
      </c>
      <c r="H132" s="127">
        <f t="shared" si="33"/>
        <v>0</v>
      </c>
      <c r="I132" s="128">
        <f t="shared" si="34"/>
        <v>0</v>
      </c>
      <c r="J132" s="127">
        <f t="shared" si="35"/>
        <v>-311.81886518713679</v>
      </c>
      <c r="K132" s="128">
        <f t="shared" si="36"/>
        <v>-2138.7655963185712</v>
      </c>
      <c r="L132" s="129">
        <f t="shared" si="27"/>
        <v>-8046.0663681511232</v>
      </c>
      <c r="M132" s="129">
        <f t="shared" si="37"/>
        <v>159710.93363184886</v>
      </c>
      <c r="N132" s="129">
        <f t="shared" si="38"/>
        <v>23284.871501946182</v>
      </c>
      <c r="O132" s="130">
        <f t="shared" si="28"/>
        <v>1.0113952114500531</v>
      </c>
      <c r="P132" s="131">
        <v>-765.54677437896771</v>
      </c>
      <c r="Q132" s="130">
        <f t="shared" si="29"/>
        <v>5.5918878601146825E-2</v>
      </c>
      <c r="R132" s="130">
        <f t="shared" si="30"/>
        <v>4.8529447755126243E-2</v>
      </c>
      <c r="S132" s="132">
        <v>6859</v>
      </c>
      <c r="T132" s="1">
        <v>158873</v>
      </c>
      <c r="U132" s="1">
        <v>23325.943326971075</v>
      </c>
      <c r="X132" s="12"/>
      <c r="Y132" s="12"/>
    </row>
    <row r="133" spans="1:25">
      <c r="A133" s="125">
        <v>3039</v>
      </c>
      <c r="B133" s="125" t="s">
        <v>151</v>
      </c>
      <c r="C133" s="1">
        <v>24691</v>
      </c>
      <c r="D133" s="125">
        <f t="shared" si="25"/>
        <v>23359.508041627247</v>
      </c>
      <c r="E133" s="126">
        <f t="shared" si="26"/>
        <v>1.0146371034581894</v>
      </c>
      <c r="F133" s="127">
        <f t="shared" si="31"/>
        <v>-202.18984784157001</v>
      </c>
      <c r="G133" s="127">
        <f t="shared" si="32"/>
        <v>-213.7146691685395</v>
      </c>
      <c r="H133" s="127">
        <f t="shared" si="33"/>
        <v>0</v>
      </c>
      <c r="I133" s="128">
        <f t="shared" si="34"/>
        <v>0</v>
      </c>
      <c r="J133" s="127">
        <f t="shared" si="35"/>
        <v>-311.81886518713679</v>
      </c>
      <c r="K133" s="128">
        <f t="shared" si="36"/>
        <v>-329.59254050280356</v>
      </c>
      <c r="L133" s="129">
        <f t="shared" si="27"/>
        <v>-543.30720967134312</v>
      </c>
      <c r="M133" s="129">
        <f t="shared" si="37"/>
        <v>24147.692790328656</v>
      </c>
      <c r="N133" s="129">
        <f t="shared" si="38"/>
        <v>22845.49932859854</v>
      </c>
      <c r="O133" s="130">
        <f t="shared" si="28"/>
        <v>0.99231076375915372</v>
      </c>
      <c r="P133" s="131">
        <v>-497.26714397413343</v>
      </c>
      <c r="Q133" s="130">
        <f t="shared" si="29"/>
        <v>0.12252227677759593</v>
      </c>
      <c r="R133" s="130">
        <f t="shared" si="30"/>
        <v>0.11402636550586383</v>
      </c>
      <c r="S133" s="132">
        <v>1057</v>
      </c>
      <c r="T133" s="1">
        <v>21996</v>
      </c>
      <c r="U133" s="1">
        <v>20968.541468064825</v>
      </c>
      <c r="X133" s="12"/>
      <c r="Y133" s="12"/>
    </row>
    <row r="134" spans="1:25">
      <c r="A134" s="125">
        <v>3040</v>
      </c>
      <c r="B134" s="125" t="s">
        <v>152</v>
      </c>
      <c r="C134" s="1">
        <v>75381</v>
      </c>
      <c r="D134" s="125">
        <f t="shared" si="25"/>
        <v>23031.164069660859</v>
      </c>
      <c r="E134" s="126">
        <f t="shared" si="26"/>
        <v>1.0003752458856647</v>
      </c>
      <c r="F134" s="127">
        <f t="shared" si="31"/>
        <v>-5.1834646617375251</v>
      </c>
      <c r="G134" s="127">
        <f t="shared" si="32"/>
        <v>-16.965479837866919</v>
      </c>
      <c r="H134" s="127">
        <f t="shared" si="33"/>
        <v>0</v>
      </c>
      <c r="I134" s="128">
        <f t="shared" si="34"/>
        <v>0</v>
      </c>
      <c r="J134" s="127">
        <f t="shared" si="35"/>
        <v>-311.81886518713679</v>
      </c>
      <c r="K134" s="128">
        <f t="shared" si="36"/>
        <v>-1020.5831457574986</v>
      </c>
      <c r="L134" s="129">
        <f t="shared" si="27"/>
        <v>-1037.5486255953656</v>
      </c>
      <c r="M134" s="129">
        <f t="shared" si="37"/>
        <v>74343.451374404627</v>
      </c>
      <c r="N134" s="129">
        <f t="shared" si="38"/>
        <v>22714.161739811985</v>
      </c>
      <c r="O134" s="130">
        <f t="shared" si="28"/>
        <v>0.98660602073014381</v>
      </c>
      <c r="P134" s="131">
        <v>-721.33582046105005</v>
      </c>
      <c r="Q134" s="130">
        <f t="shared" si="29"/>
        <v>0.12925261785987147</v>
      </c>
      <c r="R134" s="130">
        <f t="shared" si="30"/>
        <v>0.12545739060766892</v>
      </c>
      <c r="S134" s="132">
        <v>3273</v>
      </c>
      <c r="T134" s="1">
        <v>66753</v>
      </c>
      <c r="U134" s="1">
        <v>20463.825873697118</v>
      </c>
      <c r="X134" s="12"/>
      <c r="Y134" s="12"/>
    </row>
    <row r="135" spans="1:25">
      <c r="A135" s="125">
        <v>3041</v>
      </c>
      <c r="B135" s="125" t="s">
        <v>153</v>
      </c>
      <c r="C135" s="1">
        <v>106757</v>
      </c>
      <c r="D135" s="125">
        <f t="shared" si="25"/>
        <v>22874.866080994212</v>
      </c>
      <c r="E135" s="126">
        <f t="shared" si="26"/>
        <v>0.99358632985993056</v>
      </c>
      <c r="F135" s="127">
        <f t="shared" si="31"/>
        <v>88.595328538250754</v>
      </c>
      <c r="G135" s="127">
        <f t="shared" si="32"/>
        <v>413.47439828801629</v>
      </c>
      <c r="H135" s="127">
        <f t="shared" si="33"/>
        <v>0</v>
      </c>
      <c r="I135" s="128">
        <f t="shared" si="34"/>
        <v>0</v>
      </c>
      <c r="J135" s="127">
        <f t="shared" si="35"/>
        <v>-311.81886518713679</v>
      </c>
      <c r="K135" s="128">
        <f t="shared" si="36"/>
        <v>-1455.2586438283674</v>
      </c>
      <c r="L135" s="129">
        <f t="shared" si="27"/>
        <v>-1041.7842455403511</v>
      </c>
      <c r="M135" s="129">
        <f t="shared" si="37"/>
        <v>105715.21575445966</v>
      </c>
      <c r="N135" s="129">
        <f t="shared" si="38"/>
        <v>22651.64254434533</v>
      </c>
      <c r="O135" s="130">
        <f t="shared" si="28"/>
        <v>0.98389045431985034</v>
      </c>
      <c r="P135" s="131">
        <v>183.76086951062871</v>
      </c>
      <c r="Q135" s="130">
        <f t="shared" si="29"/>
        <v>0.11290995142088693</v>
      </c>
      <c r="R135" s="130">
        <f t="shared" si="30"/>
        <v>0.10551757762743337</v>
      </c>
      <c r="S135" s="132">
        <v>4667</v>
      </c>
      <c r="T135" s="1">
        <v>95926</v>
      </c>
      <c r="U135" s="1">
        <v>20691.544434857635</v>
      </c>
      <c r="X135" s="12"/>
      <c r="Y135" s="12"/>
    </row>
    <row r="136" spans="1:25">
      <c r="A136" s="125">
        <v>3042</v>
      </c>
      <c r="B136" s="125" t="s">
        <v>154</v>
      </c>
      <c r="C136" s="1">
        <v>70886</v>
      </c>
      <c r="D136" s="125">
        <f t="shared" ref="D136:D199" si="39">C136/S136*1000</f>
        <v>27148.985063194177</v>
      </c>
      <c r="E136" s="126">
        <f t="shared" ref="E136:E199" si="40">D136/D$364</f>
        <v>1.1792357748827864</v>
      </c>
      <c r="F136" s="127">
        <f t="shared" si="31"/>
        <v>-2475.876060781728</v>
      </c>
      <c r="G136" s="127">
        <f t="shared" si="32"/>
        <v>-6464.5123947010916</v>
      </c>
      <c r="H136" s="127">
        <f t="shared" si="33"/>
        <v>0</v>
      </c>
      <c r="I136" s="128">
        <f t="shared" si="34"/>
        <v>0</v>
      </c>
      <c r="J136" s="127">
        <f t="shared" si="35"/>
        <v>-311.81886518713679</v>
      </c>
      <c r="K136" s="128">
        <f t="shared" si="36"/>
        <v>-814.15905700361418</v>
      </c>
      <c r="L136" s="129">
        <f t="shared" ref="L136:L199" si="41">+G136+K136</f>
        <v>-7278.6714517047058</v>
      </c>
      <c r="M136" s="129">
        <f t="shared" si="37"/>
        <v>63607.328548295292</v>
      </c>
      <c r="N136" s="129">
        <f t="shared" si="38"/>
        <v>24361.290137225315</v>
      </c>
      <c r="O136" s="130">
        <f t="shared" ref="O136:O199" si="42">N136/N$364</f>
        <v>1.0581502323289926</v>
      </c>
      <c r="P136" s="131">
        <v>-717.24400465133112</v>
      </c>
      <c r="Q136" s="130">
        <f t="shared" ref="Q136:Q199" si="43">(C136-T136)/T136</f>
        <v>0.13528403722032703</v>
      </c>
      <c r="R136" s="130">
        <f t="shared" ref="R136:R199" si="44">(D136-U136)/U136</f>
        <v>0.10702150852660003</v>
      </c>
      <c r="S136" s="132">
        <v>2611</v>
      </c>
      <c r="T136" s="1">
        <v>62439</v>
      </c>
      <c r="U136" s="1">
        <v>24524.351924587587</v>
      </c>
      <c r="X136" s="12"/>
      <c r="Y136" s="12"/>
    </row>
    <row r="137" spans="1:25">
      <c r="A137" s="125">
        <v>3043</v>
      </c>
      <c r="B137" s="125" t="s">
        <v>155</v>
      </c>
      <c r="C137" s="1">
        <v>104797</v>
      </c>
      <c r="D137" s="125">
        <f t="shared" si="39"/>
        <v>22536.989247311827</v>
      </c>
      <c r="E137" s="126">
        <f t="shared" si="40"/>
        <v>0.97891040555355391</v>
      </c>
      <c r="F137" s="127">
        <f t="shared" si="31"/>
        <v>291.32142874768175</v>
      </c>
      <c r="G137" s="127">
        <f t="shared" si="32"/>
        <v>1354.6446436767201</v>
      </c>
      <c r="H137" s="127">
        <f t="shared" si="33"/>
        <v>0</v>
      </c>
      <c r="I137" s="128">
        <f t="shared" si="34"/>
        <v>0</v>
      </c>
      <c r="J137" s="127">
        <f t="shared" si="35"/>
        <v>-311.81886518713679</v>
      </c>
      <c r="K137" s="128">
        <f t="shared" si="36"/>
        <v>-1449.9577231201861</v>
      </c>
      <c r="L137" s="129">
        <f t="shared" si="41"/>
        <v>-95.313079443465995</v>
      </c>
      <c r="M137" s="129">
        <f t="shared" si="37"/>
        <v>104701.68692055653</v>
      </c>
      <c r="N137" s="129">
        <f t="shared" si="38"/>
        <v>22516.491810872372</v>
      </c>
      <c r="O137" s="130">
        <f t="shared" si="42"/>
        <v>0.9780200845972995</v>
      </c>
      <c r="P137" s="131">
        <v>1117.0499342670644</v>
      </c>
      <c r="Q137" s="130">
        <f t="shared" si="43"/>
        <v>5.2622591856003535E-2</v>
      </c>
      <c r="R137" s="130">
        <f t="shared" si="44"/>
        <v>5.2169850956280329E-2</v>
      </c>
      <c r="S137" s="132">
        <v>4650</v>
      </c>
      <c r="T137" s="1">
        <v>99558</v>
      </c>
      <c r="U137" s="1">
        <v>21419.535283993118</v>
      </c>
      <c r="X137" s="12"/>
      <c r="Y137" s="12"/>
    </row>
    <row r="138" spans="1:25">
      <c r="A138" s="125">
        <v>3044</v>
      </c>
      <c r="B138" s="125" t="s">
        <v>156</v>
      </c>
      <c r="C138" s="1">
        <v>153035</v>
      </c>
      <c r="D138" s="125">
        <f t="shared" si="39"/>
        <v>33977.575488454706</v>
      </c>
      <c r="E138" s="126">
        <f t="shared" si="40"/>
        <v>1.4758405320310033</v>
      </c>
      <c r="F138" s="127">
        <f t="shared" si="31"/>
        <v>-6573.0303159380455</v>
      </c>
      <c r="G138" s="127">
        <f t="shared" si="32"/>
        <v>-29604.928542984959</v>
      </c>
      <c r="H138" s="127">
        <f t="shared" si="33"/>
        <v>0</v>
      </c>
      <c r="I138" s="128">
        <f t="shared" si="34"/>
        <v>0</v>
      </c>
      <c r="J138" s="127">
        <f t="shared" si="35"/>
        <v>-311.81886518713679</v>
      </c>
      <c r="K138" s="128">
        <f t="shared" si="36"/>
        <v>-1404.4321688028642</v>
      </c>
      <c r="L138" s="129">
        <f t="shared" si="41"/>
        <v>-31009.360711787824</v>
      </c>
      <c r="M138" s="129">
        <f t="shared" si="37"/>
        <v>122025.63928821217</v>
      </c>
      <c r="N138" s="129">
        <f t="shared" si="38"/>
        <v>27092.726307329525</v>
      </c>
      <c r="O138" s="130">
        <f t="shared" si="42"/>
        <v>1.1767921351882793</v>
      </c>
      <c r="P138" s="131">
        <v>-2254.0204507658418</v>
      </c>
      <c r="Q138" s="130">
        <f t="shared" si="43"/>
        <v>0.15837319849824391</v>
      </c>
      <c r="R138" s="130">
        <f t="shared" si="44"/>
        <v>0.14037006264236529</v>
      </c>
      <c r="S138" s="132">
        <v>4504</v>
      </c>
      <c r="T138" s="1">
        <v>132112</v>
      </c>
      <c r="U138" s="1">
        <v>29795.218764095625</v>
      </c>
      <c r="X138" s="12"/>
      <c r="Y138" s="12"/>
    </row>
    <row r="139" spans="1:25">
      <c r="A139" s="125">
        <v>3045</v>
      </c>
      <c r="B139" s="125" t="s">
        <v>157</v>
      </c>
      <c r="C139" s="1">
        <v>77599</v>
      </c>
      <c r="D139" s="125">
        <f t="shared" si="39"/>
        <v>22221.935853379149</v>
      </c>
      <c r="E139" s="126">
        <f t="shared" si="40"/>
        <v>0.9652258338371944</v>
      </c>
      <c r="F139" s="127">
        <f t="shared" si="31"/>
        <v>480.35346510728846</v>
      </c>
      <c r="G139" s="127">
        <f t="shared" si="32"/>
        <v>1677.3943001546513</v>
      </c>
      <c r="H139" s="127">
        <f t="shared" si="33"/>
        <v>0</v>
      </c>
      <c r="I139" s="128">
        <f t="shared" si="34"/>
        <v>0</v>
      </c>
      <c r="J139" s="127">
        <f t="shared" si="35"/>
        <v>-311.81886518713679</v>
      </c>
      <c r="K139" s="128">
        <f t="shared" si="36"/>
        <v>-1088.8714772334815</v>
      </c>
      <c r="L139" s="129">
        <f t="shared" si="41"/>
        <v>588.52282292116979</v>
      </c>
      <c r="M139" s="129">
        <f t="shared" si="37"/>
        <v>78187.522822921164</v>
      </c>
      <c r="N139" s="129">
        <f t="shared" si="38"/>
        <v>22390.470453299302</v>
      </c>
      <c r="O139" s="130">
        <f t="shared" si="42"/>
        <v>0.97254625591075572</v>
      </c>
      <c r="P139" s="131">
        <v>-416.73024291170191</v>
      </c>
      <c r="Q139" s="130">
        <f t="shared" si="43"/>
        <v>0.15260304493130339</v>
      </c>
      <c r="R139" s="130">
        <f t="shared" si="44"/>
        <v>0.14369116571791679</v>
      </c>
      <c r="S139" s="132">
        <v>3492</v>
      </c>
      <c r="T139" s="1">
        <v>67325</v>
      </c>
      <c r="U139" s="1">
        <v>19430.014430014431</v>
      </c>
      <c r="X139" s="12"/>
      <c r="Y139" s="12"/>
    </row>
    <row r="140" spans="1:25">
      <c r="A140" s="125">
        <v>3046</v>
      </c>
      <c r="B140" s="125" t="s">
        <v>158</v>
      </c>
      <c r="C140" s="1">
        <v>67939</v>
      </c>
      <c r="D140" s="125">
        <f t="shared" si="39"/>
        <v>31036.546368204661</v>
      </c>
      <c r="E140" s="126">
        <f t="shared" si="40"/>
        <v>1.3480948080012425</v>
      </c>
      <c r="F140" s="127">
        <f t="shared" si="31"/>
        <v>-4808.4128437880181</v>
      </c>
      <c r="G140" s="127">
        <f t="shared" si="32"/>
        <v>-10525.615715051972</v>
      </c>
      <c r="H140" s="127">
        <f t="shared" si="33"/>
        <v>0</v>
      </c>
      <c r="I140" s="128">
        <f t="shared" si="34"/>
        <v>0</v>
      </c>
      <c r="J140" s="127">
        <f t="shared" si="35"/>
        <v>-311.81886518713679</v>
      </c>
      <c r="K140" s="128">
        <f t="shared" si="36"/>
        <v>-682.57149589464245</v>
      </c>
      <c r="L140" s="129">
        <f t="shared" si="41"/>
        <v>-11208.187210946615</v>
      </c>
      <c r="M140" s="129">
        <f t="shared" si="37"/>
        <v>56730.812789053387</v>
      </c>
      <c r="N140" s="129">
        <f t="shared" si="38"/>
        <v>25916.314659229505</v>
      </c>
      <c r="O140" s="130">
        <f t="shared" si="42"/>
        <v>1.125693845576375</v>
      </c>
      <c r="P140" s="131">
        <v>-549.76251481492909</v>
      </c>
      <c r="Q140" s="130">
        <f t="shared" si="43"/>
        <v>0.45904561463791771</v>
      </c>
      <c r="R140" s="130">
        <f t="shared" si="44"/>
        <v>0.47904167148539939</v>
      </c>
      <c r="S140" s="132">
        <v>2189</v>
      </c>
      <c r="T140" s="1">
        <v>46564</v>
      </c>
      <c r="U140" s="1">
        <v>20984.227129337542</v>
      </c>
      <c r="X140" s="12"/>
      <c r="Y140" s="12"/>
    </row>
    <row r="141" spans="1:25">
      <c r="A141" s="125">
        <v>3047</v>
      </c>
      <c r="B141" s="125" t="s">
        <v>159</v>
      </c>
      <c r="C141" s="1">
        <v>272413</v>
      </c>
      <c r="D141" s="125">
        <f t="shared" si="39"/>
        <v>19085.896447838575</v>
      </c>
      <c r="E141" s="126">
        <f t="shared" si="40"/>
        <v>0.82900969721744511</v>
      </c>
      <c r="F141" s="127">
        <f t="shared" si="31"/>
        <v>2361.977108431633</v>
      </c>
      <c r="G141" s="127">
        <f t="shared" si="32"/>
        <v>33712.4992686447</v>
      </c>
      <c r="H141" s="127">
        <f t="shared" si="33"/>
        <v>572.03160625225746</v>
      </c>
      <c r="I141" s="128">
        <f t="shared" si="34"/>
        <v>8164.6071160384708</v>
      </c>
      <c r="J141" s="127">
        <f t="shared" si="35"/>
        <v>260.21274106512067</v>
      </c>
      <c r="K141" s="128">
        <f t="shared" si="36"/>
        <v>3714.0164532224671</v>
      </c>
      <c r="L141" s="129">
        <f t="shared" si="41"/>
        <v>37426.515721867167</v>
      </c>
      <c r="M141" s="129">
        <f t="shared" si="37"/>
        <v>309839.51572186715</v>
      </c>
      <c r="N141" s="129">
        <f t="shared" si="38"/>
        <v>21708.086297335329</v>
      </c>
      <c r="O141" s="130">
        <f t="shared" si="42"/>
        <v>0.94290640723675023</v>
      </c>
      <c r="P141" s="131">
        <v>7197.4133845653305</v>
      </c>
      <c r="Q141" s="130">
        <f t="shared" si="43"/>
        <v>9.041529070349244E-2</v>
      </c>
      <c r="R141" s="130">
        <f t="shared" si="44"/>
        <v>8.2240804883743621E-2</v>
      </c>
      <c r="S141" s="132">
        <v>14273</v>
      </c>
      <c r="T141" s="1">
        <v>249825</v>
      </c>
      <c r="U141" s="1">
        <v>17635.535789919526</v>
      </c>
      <c r="X141" s="12"/>
      <c r="Y141" s="12"/>
    </row>
    <row r="142" spans="1:25">
      <c r="A142" s="125">
        <v>3048</v>
      </c>
      <c r="B142" s="125" t="s">
        <v>160</v>
      </c>
      <c r="C142" s="1">
        <v>430920</v>
      </c>
      <c r="D142" s="125">
        <f t="shared" si="39"/>
        <v>21498.702853721814</v>
      </c>
      <c r="E142" s="126">
        <f t="shared" si="40"/>
        <v>0.93381168613382615</v>
      </c>
      <c r="F142" s="127">
        <f t="shared" si="31"/>
        <v>914.29326490168967</v>
      </c>
      <c r="G142" s="127">
        <f t="shared" si="32"/>
        <v>18326.094201689466</v>
      </c>
      <c r="H142" s="127">
        <f t="shared" si="33"/>
        <v>0</v>
      </c>
      <c r="I142" s="128">
        <f t="shared" si="34"/>
        <v>0</v>
      </c>
      <c r="J142" s="127">
        <f t="shared" si="35"/>
        <v>-311.81886518713679</v>
      </c>
      <c r="K142" s="128">
        <f t="shared" si="36"/>
        <v>-6250.0973338109698</v>
      </c>
      <c r="L142" s="129">
        <f t="shared" si="41"/>
        <v>12075.996867878497</v>
      </c>
      <c r="M142" s="129">
        <f t="shared" si="37"/>
        <v>442995.99686787848</v>
      </c>
      <c r="N142" s="129">
        <f t="shared" si="38"/>
        <v>22101.177253436366</v>
      </c>
      <c r="O142" s="130">
        <f t="shared" si="42"/>
        <v>0.95998059682940839</v>
      </c>
      <c r="P142" s="131">
        <v>2227.8109424621343</v>
      </c>
      <c r="Q142" s="130">
        <f t="shared" si="43"/>
        <v>0.14264501160092807</v>
      </c>
      <c r="R142" s="130">
        <f t="shared" si="44"/>
        <v>0.12354772169440696</v>
      </c>
      <c r="S142" s="132">
        <v>20044</v>
      </c>
      <c r="T142" s="1">
        <v>377125</v>
      </c>
      <c r="U142" s="1">
        <v>19134.659292708915</v>
      </c>
      <c r="X142" s="12"/>
      <c r="Y142" s="12"/>
    </row>
    <row r="143" spans="1:25">
      <c r="A143" s="125">
        <v>3049</v>
      </c>
      <c r="B143" s="125" t="s">
        <v>161</v>
      </c>
      <c r="C143" s="1">
        <v>686276</v>
      </c>
      <c r="D143" s="125">
        <f t="shared" si="39"/>
        <v>24879.495359628771</v>
      </c>
      <c r="E143" s="126">
        <f t="shared" si="40"/>
        <v>1.0806588504436971</v>
      </c>
      <c r="F143" s="127">
        <f t="shared" si="31"/>
        <v>-1114.1822386424842</v>
      </c>
      <c r="G143" s="127">
        <f t="shared" si="32"/>
        <v>-30733.602870714283</v>
      </c>
      <c r="H143" s="127">
        <f t="shared" si="33"/>
        <v>0</v>
      </c>
      <c r="I143" s="128">
        <f t="shared" si="34"/>
        <v>0</v>
      </c>
      <c r="J143" s="127">
        <f t="shared" si="35"/>
        <v>-311.81886518713679</v>
      </c>
      <c r="K143" s="128">
        <f t="shared" si="36"/>
        <v>-8601.2115773219812</v>
      </c>
      <c r="L143" s="129">
        <f t="shared" si="41"/>
        <v>-39334.814448036268</v>
      </c>
      <c r="M143" s="129">
        <f t="shared" si="37"/>
        <v>646941.18555196375</v>
      </c>
      <c r="N143" s="129">
        <f t="shared" si="38"/>
        <v>23453.494255799149</v>
      </c>
      <c r="O143" s="130">
        <f t="shared" si="42"/>
        <v>1.0187194625533567</v>
      </c>
      <c r="P143" s="131">
        <v>-5213.4801318661484</v>
      </c>
      <c r="Q143" s="130">
        <f t="shared" si="43"/>
        <v>9.1640221739718294E-2</v>
      </c>
      <c r="R143" s="130">
        <f t="shared" si="44"/>
        <v>7.3198213933355585E-2</v>
      </c>
      <c r="S143" s="132">
        <v>27584</v>
      </c>
      <c r="T143" s="1">
        <v>628665</v>
      </c>
      <c r="U143" s="1">
        <v>23182.572461095951</v>
      </c>
      <c r="X143" s="12"/>
      <c r="Y143" s="12"/>
    </row>
    <row r="144" spans="1:25">
      <c r="A144" s="125">
        <v>3050</v>
      </c>
      <c r="B144" s="125" t="s">
        <v>162</v>
      </c>
      <c r="C144" s="1">
        <v>58695</v>
      </c>
      <c r="D144" s="125">
        <f t="shared" si="39"/>
        <v>21579.044117647059</v>
      </c>
      <c r="E144" s="126">
        <f t="shared" si="40"/>
        <v>0.93730136695980992</v>
      </c>
      <c r="F144" s="127">
        <f t="shared" si="31"/>
        <v>866.08850654654236</v>
      </c>
      <c r="G144" s="127">
        <f t="shared" si="32"/>
        <v>2355.7607378065954</v>
      </c>
      <c r="H144" s="127">
        <f t="shared" si="33"/>
        <v>0</v>
      </c>
      <c r="I144" s="128">
        <f t="shared" si="34"/>
        <v>0</v>
      </c>
      <c r="J144" s="127">
        <f t="shared" si="35"/>
        <v>-311.81886518713679</v>
      </c>
      <c r="K144" s="128">
        <f t="shared" si="36"/>
        <v>-848.14731330901213</v>
      </c>
      <c r="L144" s="129">
        <f t="shared" si="41"/>
        <v>1507.6134244975833</v>
      </c>
      <c r="M144" s="129">
        <f t="shared" si="37"/>
        <v>60202.613424497584</v>
      </c>
      <c r="N144" s="129">
        <f t="shared" si="38"/>
        <v>22133.313759006465</v>
      </c>
      <c r="O144" s="130">
        <f t="shared" si="42"/>
        <v>0.96137646915980191</v>
      </c>
      <c r="P144" s="131">
        <v>120.54963896911613</v>
      </c>
      <c r="Q144" s="130">
        <f t="shared" si="43"/>
        <v>0.10335169276462959</v>
      </c>
      <c r="R144" s="130">
        <f t="shared" si="44"/>
        <v>0.10051218473177949</v>
      </c>
      <c r="S144" s="132">
        <v>2720</v>
      </c>
      <c r="T144" s="1">
        <v>53197</v>
      </c>
      <c r="U144" s="1">
        <v>19608.182823442683</v>
      </c>
      <c r="X144" s="12"/>
      <c r="Y144" s="12"/>
    </row>
    <row r="145" spans="1:25">
      <c r="A145" s="125">
        <v>3051</v>
      </c>
      <c r="B145" s="125" t="s">
        <v>163</v>
      </c>
      <c r="C145" s="1">
        <v>29079</v>
      </c>
      <c r="D145" s="125">
        <f t="shared" si="39"/>
        <v>21225.547445255477</v>
      </c>
      <c r="E145" s="126">
        <f t="shared" si="40"/>
        <v>0.92194698367749328</v>
      </c>
      <c r="F145" s="127">
        <f t="shared" si="31"/>
        <v>1078.1865099814916</v>
      </c>
      <c r="G145" s="127">
        <f t="shared" si="32"/>
        <v>1477.1155186746435</v>
      </c>
      <c r="H145" s="127">
        <f t="shared" si="33"/>
        <v>0</v>
      </c>
      <c r="I145" s="128">
        <f t="shared" si="34"/>
        <v>0</v>
      </c>
      <c r="J145" s="127">
        <f t="shared" si="35"/>
        <v>-311.81886518713679</v>
      </c>
      <c r="K145" s="128">
        <f t="shared" si="36"/>
        <v>-427.19184530637739</v>
      </c>
      <c r="L145" s="129">
        <f t="shared" si="41"/>
        <v>1049.923673368266</v>
      </c>
      <c r="M145" s="129">
        <f t="shared" si="37"/>
        <v>30128.923673368266</v>
      </c>
      <c r="N145" s="129">
        <f t="shared" si="38"/>
        <v>21991.915090049828</v>
      </c>
      <c r="O145" s="130">
        <f t="shared" si="42"/>
        <v>0.95523471584687503</v>
      </c>
      <c r="P145" s="131">
        <v>426.4577225690017</v>
      </c>
      <c r="Q145" s="130">
        <f t="shared" si="43"/>
        <v>4.117583873393247E-2</v>
      </c>
      <c r="R145" s="130">
        <f t="shared" si="44"/>
        <v>5.3335556558562321E-2</v>
      </c>
      <c r="S145" s="132">
        <v>1370</v>
      </c>
      <c r="T145" s="1">
        <v>27929</v>
      </c>
      <c r="U145" s="1">
        <v>20150.793650793654</v>
      </c>
      <c r="X145" s="12"/>
      <c r="Y145" s="12"/>
    </row>
    <row r="146" spans="1:25">
      <c r="A146" s="125">
        <v>3052</v>
      </c>
      <c r="B146" s="125" t="s">
        <v>164</v>
      </c>
      <c r="C146" s="1">
        <v>69971</v>
      </c>
      <c r="D146" s="125">
        <f t="shared" si="39"/>
        <v>28501.425661914462</v>
      </c>
      <c r="E146" s="126">
        <f t="shared" si="40"/>
        <v>1.2379800091037918</v>
      </c>
      <c r="F146" s="127">
        <f t="shared" si="31"/>
        <v>-3287.3404200138989</v>
      </c>
      <c r="G146" s="127">
        <f t="shared" si="32"/>
        <v>-8070.4207311341224</v>
      </c>
      <c r="H146" s="127">
        <f t="shared" si="33"/>
        <v>0</v>
      </c>
      <c r="I146" s="128">
        <f t="shared" si="34"/>
        <v>0</v>
      </c>
      <c r="J146" s="127">
        <f t="shared" si="35"/>
        <v>-311.81886518713679</v>
      </c>
      <c r="K146" s="128">
        <f t="shared" si="36"/>
        <v>-765.51531403442084</v>
      </c>
      <c r="L146" s="129">
        <f t="shared" si="41"/>
        <v>-8835.9360451685425</v>
      </c>
      <c r="M146" s="129">
        <f t="shared" si="37"/>
        <v>61135.063954831458</v>
      </c>
      <c r="N146" s="129">
        <f t="shared" si="38"/>
        <v>24902.266376713425</v>
      </c>
      <c r="O146" s="130">
        <f t="shared" si="42"/>
        <v>1.0816479260173946</v>
      </c>
      <c r="P146" s="131">
        <v>685.10270723131725</v>
      </c>
      <c r="Q146" s="130">
        <f t="shared" si="43"/>
        <v>4.1483091212193381E-2</v>
      </c>
      <c r="R146" s="130">
        <f t="shared" si="44"/>
        <v>2.3241228514790446E-2</v>
      </c>
      <c r="S146" s="132">
        <v>2455</v>
      </c>
      <c r="T146" s="1">
        <v>67184</v>
      </c>
      <c r="U146" s="1">
        <v>27854.063018242123</v>
      </c>
      <c r="X146" s="12"/>
      <c r="Y146" s="12"/>
    </row>
    <row r="147" spans="1:25">
      <c r="A147" s="125">
        <v>3053</v>
      </c>
      <c r="B147" s="125" t="s">
        <v>165</v>
      </c>
      <c r="C147" s="1">
        <v>131899</v>
      </c>
      <c r="D147" s="125">
        <f t="shared" si="39"/>
        <v>19093.659525188188</v>
      </c>
      <c r="E147" s="126">
        <f t="shared" si="40"/>
        <v>0.82934689208909629</v>
      </c>
      <c r="F147" s="127">
        <f t="shared" si="31"/>
        <v>2357.3192620218651</v>
      </c>
      <c r="G147" s="127">
        <f t="shared" si="32"/>
        <v>16284.361462047043</v>
      </c>
      <c r="H147" s="127">
        <f t="shared" si="33"/>
        <v>569.31452917989293</v>
      </c>
      <c r="I147" s="128">
        <f t="shared" si="34"/>
        <v>3932.8247675747007</v>
      </c>
      <c r="J147" s="127">
        <f t="shared" si="35"/>
        <v>257.49566399275614</v>
      </c>
      <c r="K147" s="128">
        <f t="shared" si="36"/>
        <v>1778.7800468619594</v>
      </c>
      <c r="L147" s="129">
        <f t="shared" si="41"/>
        <v>18063.141508909004</v>
      </c>
      <c r="M147" s="129">
        <f t="shared" si="37"/>
        <v>149962.141508909</v>
      </c>
      <c r="N147" s="129">
        <f t="shared" si="38"/>
        <v>21708.474451202808</v>
      </c>
      <c r="O147" s="130">
        <f t="shared" si="42"/>
        <v>0.94292326698033269</v>
      </c>
      <c r="P147" s="131">
        <v>2277.9391691009023</v>
      </c>
      <c r="Q147" s="130">
        <f t="shared" si="43"/>
        <v>8.3528435649095137E-2</v>
      </c>
      <c r="R147" s="130">
        <f t="shared" si="44"/>
        <v>7.7097534395242653E-2</v>
      </c>
      <c r="S147" s="132">
        <v>6908</v>
      </c>
      <c r="T147" s="1">
        <v>121731</v>
      </c>
      <c r="U147" s="1">
        <v>17726.955002184361</v>
      </c>
      <c r="X147" s="12"/>
      <c r="Y147" s="12"/>
    </row>
    <row r="148" spans="1:25">
      <c r="A148" s="125">
        <v>3054</v>
      </c>
      <c r="B148" s="125" t="s">
        <v>166</v>
      </c>
      <c r="C148" s="1">
        <v>175723</v>
      </c>
      <c r="D148" s="125">
        <f t="shared" si="39"/>
        <v>19217.300962379704</v>
      </c>
      <c r="E148" s="126">
        <f t="shared" si="40"/>
        <v>0.83471734721494273</v>
      </c>
      <c r="F148" s="127">
        <f t="shared" si="31"/>
        <v>2283.1343997069553</v>
      </c>
      <c r="G148" s="127">
        <f t="shared" si="32"/>
        <v>20876.980950920399</v>
      </c>
      <c r="H148" s="127">
        <f t="shared" si="33"/>
        <v>526.04002616286232</v>
      </c>
      <c r="I148" s="128">
        <f t="shared" si="34"/>
        <v>4810.1099992332129</v>
      </c>
      <c r="J148" s="127">
        <f t="shared" si="35"/>
        <v>214.22116097572552</v>
      </c>
      <c r="K148" s="128">
        <f t="shared" si="36"/>
        <v>1958.8382959620342</v>
      </c>
      <c r="L148" s="129">
        <f t="shared" si="41"/>
        <v>22835.819246882435</v>
      </c>
      <c r="M148" s="129">
        <f t="shared" si="37"/>
        <v>198558.81924688243</v>
      </c>
      <c r="N148" s="129">
        <f t="shared" si="38"/>
        <v>21714.656523062386</v>
      </c>
      <c r="O148" s="130">
        <f t="shared" si="42"/>
        <v>0.9431917897366251</v>
      </c>
      <c r="P148" s="131">
        <v>2873.5981705643499</v>
      </c>
      <c r="Q148" s="130">
        <f t="shared" si="43"/>
        <v>4.3820464994713267E-2</v>
      </c>
      <c r="R148" s="130">
        <f t="shared" si="44"/>
        <v>3.4459870273632197E-2</v>
      </c>
      <c r="S148" s="132">
        <v>9144</v>
      </c>
      <c r="T148" s="1">
        <v>168346</v>
      </c>
      <c r="U148" s="1">
        <v>18577.135290222908</v>
      </c>
      <c r="X148" s="12"/>
      <c r="Y148" s="12"/>
    </row>
    <row r="149" spans="1:25" ht="30" customHeight="1">
      <c r="A149" s="125">
        <v>3401</v>
      </c>
      <c r="B149" s="125" t="s">
        <v>167</v>
      </c>
      <c r="C149" s="1">
        <v>340080</v>
      </c>
      <c r="D149" s="125">
        <f t="shared" si="39"/>
        <v>18947.016546882835</v>
      </c>
      <c r="E149" s="126">
        <f t="shared" si="40"/>
        <v>0.822977348411846</v>
      </c>
      <c r="F149" s="127">
        <f t="shared" si="31"/>
        <v>2445.3050490050773</v>
      </c>
      <c r="G149" s="127">
        <f t="shared" si="32"/>
        <v>43890.780324592139</v>
      </c>
      <c r="H149" s="127">
        <f t="shared" si="33"/>
        <v>620.63957158676669</v>
      </c>
      <c r="I149" s="128">
        <f t="shared" si="34"/>
        <v>11139.859670410875</v>
      </c>
      <c r="J149" s="127">
        <f t="shared" si="35"/>
        <v>308.8207063996299</v>
      </c>
      <c r="K149" s="128">
        <f t="shared" si="36"/>
        <v>5543.0228591669575</v>
      </c>
      <c r="L149" s="129">
        <f t="shared" si="41"/>
        <v>49433.803183759097</v>
      </c>
      <c r="M149" s="129">
        <f t="shared" si="37"/>
        <v>389513.8031837591</v>
      </c>
      <c r="N149" s="129">
        <f t="shared" si="38"/>
        <v>21701.142302287542</v>
      </c>
      <c r="O149" s="130">
        <f t="shared" si="42"/>
        <v>0.94260478979647022</v>
      </c>
      <c r="P149" s="131">
        <v>6950.779971944401</v>
      </c>
      <c r="Q149" s="130">
        <f t="shared" si="43"/>
        <v>9.1728570236207327E-2</v>
      </c>
      <c r="R149" s="130">
        <f t="shared" si="44"/>
        <v>8.5767825911557072E-2</v>
      </c>
      <c r="S149" s="132">
        <v>17949</v>
      </c>
      <c r="T149" s="1">
        <v>311506</v>
      </c>
      <c r="U149" s="1">
        <v>17450.338916587305</v>
      </c>
      <c r="X149" s="12"/>
      <c r="Y149" s="12"/>
    </row>
    <row r="150" spans="1:25">
      <c r="A150" s="125">
        <v>3403</v>
      </c>
      <c r="B150" s="125" t="s">
        <v>168</v>
      </c>
      <c r="C150" s="1">
        <v>655647</v>
      </c>
      <c r="D150" s="125">
        <f t="shared" si="39"/>
        <v>20489.609050282823</v>
      </c>
      <c r="E150" s="126">
        <f t="shared" si="40"/>
        <v>0.889980967951988</v>
      </c>
      <c r="F150" s="127">
        <f t="shared" si="31"/>
        <v>1519.7495469650842</v>
      </c>
      <c r="G150" s="127">
        <f t="shared" si="32"/>
        <v>48630.465753335731</v>
      </c>
      <c r="H150" s="127">
        <f t="shared" si="33"/>
        <v>80.732195396770834</v>
      </c>
      <c r="I150" s="128">
        <f t="shared" si="34"/>
        <v>2583.34952050127</v>
      </c>
      <c r="J150" s="127">
        <f t="shared" si="35"/>
        <v>-231.08666979036596</v>
      </c>
      <c r="K150" s="128">
        <f t="shared" si="36"/>
        <v>-7394.5423466219199</v>
      </c>
      <c r="L150" s="129">
        <f t="shared" si="41"/>
        <v>41235.92340671381</v>
      </c>
      <c r="M150" s="129">
        <f t="shared" si="37"/>
        <v>696882.92340671376</v>
      </c>
      <c r="N150" s="129">
        <f t="shared" si="38"/>
        <v>21778.271927457539</v>
      </c>
      <c r="O150" s="130">
        <f t="shared" si="42"/>
        <v>0.94595497077347723</v>
      </c>
      <c r="P150" s="131">
        <v>3170.5970428573855</v>
      </c>
      <c r="Q150" s="130">
        <f t="shared" si="43"/>
        <v>8.5671847910860743E-2</v>
      </c>
      <c r="R150" s="130">
        <f t="shared" si="44"/>
        <v>6.904697821254753E-2</v>
      </c>
      <c r="S150" s="132">
        <v>31999</v>
      </c>
      <c r="T150" s="1">
        <v>603909</v>
      </c>
      <c r="U150" s="1">
        <v>19166.238217652102</v>
      </c>
      <c r="X150" s="12"/>
      <c r="Y150" s="12"/>
    </row>
    <row r="151" spans="1:25">
      <c r="A151" s="125">
        <v>3405</v>
      </c>
      <c r="B151" s="125" t="s">
        <v>169</v>
      </c>
      <c r="C151" s="1">
        <v>586030</v>
      </c>
      <c r="D151" s="125">
        <f t="shared" si="39"/>
        <v>20616.710642040456</v>
      </c>
      <c r="E151" s="126">
        <f t="shared" si="40"/>
        <v>0.89550171739054973</v>
      </c>
      <c r="F151" s="127">
        <f t="shared" si="31"/>
        <v>1443.4885919105043</v>
      </c>
      <c r="G151" s="127">
        <f t="shared" si="32"/>
        <v>41031.16322505608</v>
      </c>
      <c r="H151" s="127">
        <f t="shared" si="33"/>
        <v>36.246638281599189</v>
      </c>
      <c r="I151" s="128">
        <f t="shared" si="34"/>
        <v>1030.3106931544569</v>
      </c>
      <c r="J151" s="127">
        <f t="shared" si="35"/>
        <v>-275.5722269055376</v>
      </c>
      <c r="K151" s="128">
        <f t="shared" si="36"/>
        <v>-7833.1405497899068</v>
      </c>
      <c r="L151" s="129">
        <f t="shared" si="41"/>
        <v>33198.022675266169</v>
      </c>
      <c r="M151" s="129">
        <f t="shared" si="37"/>
        <v>619228.02267526614</v>
      </c>
      <c r="N151" s="129">
        <f t="shared" si="38"/>
        <v>21784.627007045423</v>
      </c>
      <c r="O151" s="130">
        <f t="shared" si="42"/>
        <v>0.9462310082454054</v>
      </c>
      <c r="P151" s="131">
        <v>2959.5101594807493</v>
      </c>
      <c r="Q151" s="130">
        <f t="shared" si="43"/>
        <v>7.243310903670791E-2</v>
      </c>
      <c r="R151" s="130">
        <f t="shared" si="44"/>
        <v>7.4998648224552961E-2</v>
      </c>
      <c r="S151" s="132">
        <v>28425</v>
      </c>
      <c r="T151" s="1">
        <v>546449</v>
      </c>
      <c r="U151" s="1">
        <v>19178.359597094022</v>
      </c>
      <c r="X151" s="12"/>
      <c r="Y151" s="12"/>
    </row>
    <row r="152" spans="1:25">
      <c r="A152" s="125">
        <v>3407</v>
      </c>
      <c r="B152" s="125" t="s">
        <v>170</v>
      </c>
      <c r="C152" s="1">
        <v>563609</v>
      </c>
      <c r="D152" s="125">
        <f t="shared" si="39"/>
        <v>18621.237651567713</v>
      </c>
      <c r="E152" s="126">
        <f t="shared" si="40"/>
        <v>0.80882690679632485</v>
      </c>
      <c r="F152" s="127">
        <f t="shared" si="31"/>
        <v>2640.7723861941499</v>
      </c>
      <c r="G152" s="127">
        <f t="shared" si="32"/>
        <v>79928.257812938333</v>
      </c>
      <c r="H152" s="127">
        <f t="shared" si="33"/>
        <v>734.66218494705913</v>
      </c>
      <c r="I152" s="128">
        <f t="shared" si="34"/>
        <v>22236.020351792638</v>
      </c>
      <c r="J152" s="127">
        <f t="shared" si="35"/>
        <v>422.84331975992234</v>
      </c>
      <c r="K152" s="128">
        <f t="shared" si="36"/>
        <v>12798.198759173571</v>
      </c>
      <c r="L152" s="129">
        <f t="shared" si="41"/>
        <v>92726.4565721119</v>
      </c>
      <c r="M152" s="129">
        <f t="shared" si="37"/>
        <v>656335.45657211193</v>
      </c>
      <c r="N152" s="129">
        <f t="shared" si="38"/>
        <v>21684.853357521788</v>
      </c>
      <c r="O152" s="130">
        <f t="shared" si="42"/>
        <v>0.94189726771569426</v>
      </c>
      <c r="P152" s="131">
        <v>14255.74069646452</v>
      </c>
      <c r="Q152" s="130">
        <f t="shared" si="43"/>
        <v>6.4047620845636269E-2</v>
      </c>
      <c r="R152" s="130">
        <f t="shared" si="44"/>
        <v>6.8547508362345633E-2</v>
      </c>
      <c r="S152" s="132">
        <v>30267</v>
      </c>
      <c r="T152" s="1">
        <v>529684</v>
      </c>
      <c r="U152" s="1">
        <v>17426.682020069089</v>
      </c>
      <c r="X152" s="12"/>
      <c r="Y152" s="12"/>
    </row>
    <row r="153" spans="1:25">
      <c r="A153" s="125">
        <v>3411</v>
      </c>
      <c r="B153" s="125" t="s">
        <v>171</v>
      </c>
      <c r="C153" s="1">
        <v>614877</v>
      </c>
      <c r="D153" s="125">
        <f t="shared" si="39"/>
        <v>17531.348900863912</v>
      </c>
      <c r="E153" s="126">
        <f t="shared" si="40"/>
        <v>0.76148680172497096</v>
      </c>
      <c r="F153" s="127">
        <f t="shared" si="31"/>
        <v>3294.7056366164311</v>
      </c>
      <c r="G153" s="127">
        <f t="shared" si="32"/>
        <v>115555.21079304809</v>
      </c>
      <c r="H153" s="127">
        <f t="shared" si="33"/>
        <v>1116.1232476933897</v>
      </c>
      <c r="I153" s="128">
        <f t="shared" si="34"/>
        <v>39145.790666350251</v>
      </c>
      <c r="J153" s="127">
        <f t="shared" si="35"/>
        <v>804.30438250625286</v>
      </c>
      <c r="K153" s="128">
        <f t="shared" si="36"/>
        <v>28209.367607641805</v>
      </c>
      <c r="L153" s="129">
        <f t="shared" si="41"/>
        <v>143764.57840068988</v>
      </c>
      <c r="M153" s="129">
        <f t="shared" si="37"/>
        <v>758641.57840068988</v>
      </c>
      <c r="N153" s="129">
        <f t="shared" si="38"/>
        <v>21630.358919986596</v>
      </c>
      <c r="O153" s="130">
        <f t="shared" si="42"/>
        <v>0.93953026246212656</v>
      </c>
      <c r="P153" s="131">
        <v>19186.828514457957</v>
      </c>
      <c r="Q153" s="130">
        <f t="shared" si="43"/>
        <v>5.7487217323557792E-2</v>
      </c>
      <c r="R153" s="130">
        <f t="shared" si="44"/>
        <v>5.218063533031677E-2</v>
      </c>
      <c r="S153" s="132">
        <v>35073</v>
      </c>
      <c r="T153" s="1">
        <v>581451</v>
      </c>
      <c r="U153" s="1">
        <v>16661.919362695931</v>
      </c>
      <c r="X153" s="12"/>
      <c r="Y153" s="12"/>
    </row>
    <row r="154" spans="1:25">
      <c r="A154" s="125">
        <v>3412</v>
      </c>
      <c r="B154" s="125" t="s">
        <v>172</v>
      </c>
      <c r="C154" s="1">
        <v>125302</v>
      </c>
      <c r="D154" s="125">
        <f t="shared" si="39"/>
        <v>16241.348023331173</v>
      </c>
      <c r="E154" s="126">
        <f t="shared" si="40"/>
        <v>0.7054546818915447</v>
      </c>
      <c r="F154" s="127">
        <f t="shared" si="31"/>
        <v>4068.7061631360739</v>
      </c>
      <c r="G154" s="127">
        <f t="shared" si="32"/>
        <v>31390.068048594811</v>
      </c>
      <c r="H154" s="127">
        <f t="shared" si="33"/>
        <v>1567.6235548298482</v>
      </c>
      <c r="I154" s="128">
        <f t="shared" si="34"/>
        <v>12094.215725512278</v>
      </c>
      <c r="J154" s="127">
        <f t="shared" si="35"/>
        <v>1255.8046896427113</v>
      </c>
      <c r="K154" s="128">
        <f t="shared" si="36"/>
        <v>9688.5331805935184</v>
      </c>
      <c r="L154" s="129">
        <f t="shared" si="41"/>
        <v>41078.601229188331</v>
      </c>
      <c r="M154" s="129">
        <f t="shared" si="37"/>
        <v>166380.60122918832</v>
      </c>
      <c r="N154" s="129">
        <f t="shared" si="38"/>
        <v>21565.858876109956</v>
      </c>
      <c r="O154" s="130">
        <f t="shared" si="42"/>
        <v>0.93672865647045511</v>
      </c>
      <c r="P154" s="131">
        <v>5279.4330037078034</v>
      </c>
      <c r="Q154" s="130">
        <f t="shared" si="43"/>
        <v>7.5812212377223714E-2</v>
      </c>
      <c r="R154" s="130">
        <f t="shared" si="44"/>
        <v>6.3262231934715543E-2</v>
      </c>
      <c r="S154" s="132">
        <v>7715</v>
      </c>
      <c r="T154" s="1">
        <v>116472</v>
      </c>
      <c r="U154" s="1">
        <v>15275.016393442624</v>
      </c>
      <c r="X154" s="12"/>
      <c r="Y154" s="12"/>
    </row>
    <row r="155" spans="1:25">
      <c r="A155" s="125">
        <v>3413</v>
      </c>
      <c r="B155" s="125" t="s">
        <v>173</v>
      </c>
      <c r="C155" s="1">
        <v>366331</v>
      </c>
      <c r="D155" s="125">
        <f t="shared" si="39"/>
        <v>17315.702401210056</v>
      </c>
      <c r="E155" s="126">
        <f t="shared" si="40"/>
        <v>0.75212004025937096</v>
      </c>
      <c r="F155" s="127">
        <f t="shared" si="31"/>
        <v>3424.0935364087445</v>
      </c>
      <c r="G155" s="127">
        <f t="shared" si="32"/>
        <v>72440.122856263406</v>
      </c>
      <c r="H155" s="127">
        <f t="shared" si="33"/>
        <v>1191.5995225722393</v>
      </c>
      <c r="I155" s="128">
        <f t="shared" si="34"/>
        <v>25209.479499538294</v>
      </c>
      <c r="J155" s="127">
        <f t="shared" si="35"/>
        <v>879.78065738510247</v>
      </c>
      <c r="K155" s="128">
        <f t="shared" si="36"/>
        <v>18612.639587639227</v>
      </c>
      <c r="L155" s="129">
        <f t="shared" si="41"/>
        <v>91052.76244390264</v>
      </c>
      <c r="M155" s="129">
        <f t="shared" si="37"/>
        <v>457383.76244390267</v>
      </c>
      <c r="N155" s="129">
        <f t="shared" si="38"/>
        <v>21619.576595003906</v>
      </c>
      <c r="O155" s="130">
        <f t="shared" si="42"/>
        <v>0.93906192438884661</v>
      </c>
      <c r="P155" s="131">
        <v>12934.919783077465</v>
      </c>
      <c r="Q155" s="130">
        <f t="shared" si="43"/>
        <v>4.7330291386487353E-2</v>
      </c>
      <c r="R155" s="130">
        <f t="shared" si="44"/>
        <v>4.317186141501507E-2</v>
      </c>
      <c r="S155" s="132">
        <v>21156</v>
      </c>
      <c r="T155" s="1">
        <v>349776</v>
      </c>
      <c r="U155" s="1">
        <v>16599.088838268792</v>
      </c>
      <c r="X155" s="12"/>
      <c r="Y155" s="12"/>
    </row>
    <row r="156" spans="1:25">
      <c r="A156" s="125">
        <v>3414</v>
      </c>
      <c r="B156" s="125" t="s">
        <v>174</v>
      </c>
      <c r="C156" s="1">
        <v>77135</v>
      </c>
      <c r="D156" s="125">
        <f t="shared" si="39"/>
        <v>15377.791068580542</v>
      </c>
      <c r="E156" s="126">
        <f t="shared" si="40"/>
        <v>0.6679454618481282</v>
      </c>
      <c r="F156" s="127">
        <f t="shared" si="31"/>
        <v>4586.8403359864524</v>
      </c>
      <c r="G156" s="127">
        <f t="shared" si="32"/>
        <v>23007.591125308045</v>
      </c>
      <c r="H156" s="127">
        <f t="shared" si="33"/>
        <v>1869.8684889925692</v>
      </c>
      <c r="I156" s="128">
        <f t="shared" si="34"/>
        <v>9379.2603407867264</v>
      </c>
      <c r="J156" s="127">
        <f t="shared" si="35"/>
        <v>1558.0496238054325</v>
      </c>
      <c r="K156" s="128">
        <f t="shared" si="36"/>
        <v>7815.1769130080493</v>
      </c>
      <c r="L156" s="129">
        <f t="shared" si="41"/>
        <v>30822.768038316095</v>
      </c>
      <c r="M156" s="129">
        <f t="shared" si="37"/>
        <v>107957.76803831609</v>
      </c>
      <c r="N156" s="129">
        <f t="shared" si="38"/>
        <v>21522.681028372426</v>
      </c>
      <c r="O156" s="130">
        <f t="shared" si="42"/>
        <v>0.93485319546828427</v>
      </c>
      <c r="P156" s="131">
        <v>4346.5930909395138</v>
      </c>
      <c r="Q156" s="130">
        <f t="shared" si="43"/>
        <v>5.7788565708095062E-2</v>
      </c>
      <c r="R156" s="130">
        <f t="shared" si="44"/>
        <v>6.242798924190246E-2</v>
      </c>
      <c r="S156" s="132">
        <v>5016</v>
      </c>
      <c r="T156" s="1">
        <v>72921</v>
      </c>
      <c r="U156" s="1">
        <v>14474.196109567289</v>
      </c>
      <c r="X156" s="12"/>
      <c r="Y156" s="12"/>
    </row>
    <row r="157" spans="1:25">
      <c r="A157" s="125">
        <v>3415</v>
      </c>
      <c r="B157" s="125" t="s">
        <v>175</v>
      </c>
      <c r="C157" s="1">
        <v>142641</v>
      </c>
      <c r="D157" s="125">
        <f t="shared" si="39"/>
        <v>17879.293055903734</v>
      </c>
      <c r="E157" s="126">
        <f t="shared" si="40"/>
        <v>0.7766000074057452</v>
      </c>
      <c r="F157" s="127">
        <f t="shared" si="31"/>
        <v>3085.9391435925377</v>
      </c>
      <c r="G157" s="127">
        <f t="shared" si="32"/>
        <v>24619.622487581266</v>
      </c>
      <c r="H157" s="127">
        <f t="shared" si="33"/>
        <v>994.34279342945183</v>
      </c>
      <c r="I157" s="128">
        <f t="shared" si="34"/>
        <v>7932.8668059801666</v>
      </c>
      <c r="J157" s="127">
        <f t="shared" si="35"/>
        <v>682.52392824231504</v>
      </c>
      <c r="K157" s="128">
        <f t="shared" si="36"/>
        <v>5445.1758995171895</v>
      </c>
      <c r="L157" s="129">
        <f t="shared" si="41"/>
        <v>30064.798387098454</v>
      </c>
      <c r="M157" s="129">
        <f t="shared" si="37"/>
        <v>172705.79838709845</v>
      </c>
      <c r="N157" s="129">
        <f t="shared" si="38"/>
        <v>21647.756127738587</v>
      </c>
      <c r="O157" s="130">
        <f t="shared" si="42"/>
        <v>0.94028592274616518</v>
      </c>
      <c r="P157" s="131">
        <v>4527.1517503021169</v>
      </c>
      <c r="Q157" s="130">
        <f t="shared" si="43"/>
        <v>8.4203005404255002E-2</v>
      </c>
      <c r="R157" s="130">
        <f t="shared" si="44"/>
        <v>7.5505463119738381E-2</v>
      </c>
      <c r="S157" s="132">
        <v>7978</v>
      </c>
      <c r="T157" s="1">
        <v>131563</v>
      </c>
      <c r="U157" s="1">
        <v>16624.08390194592</v>
      </c>
      <c r="X157" s="12"/>
      <c r="Y157" s="12"/>
    </row>
    <row r="158" spans="1:25">
      <c r="A158" s="125">
        <v>3416</v>
      </c>
      <c r="B158" s="125" t="s">
        <v>176</v>
      </c>
      <c r="C158" s="1">
        <v>92567</v>
      </c>
      <c r="D158" s="125">
        <f t="shared" si="39"/>
        <v>15345.988063660478</v>
      </c>
      <c r="E158" s="126">
        <f t="shared" si="40"/>
        <v>0.66656407535934348</v>
      </c>
      <c r="F158" s="127">
        <f t="shared" si="31"/>
        <v>4605.9221389384911</v>
      </c>
      <c r="G158" s="127">
        <f t="shared" si="32"/>
        <v>27782.922342076981</v>
      </c>
      <c r="H158" s="127">
        <f t="shared" si="33"/>
        <v>1880.9995407145916</v>
      </c>
      <c r="I158" s="128">
        <f t="shared" si="34"/>
        <v>11346.189229590416</v>
      </c>
      <c r="J158" s="127">
        <f t="shared" si="35"/>
        <v>1569.1806755274547</v>
      </c>
      <c r="K158" s="128">
        <f t="shared" si="36"/>
        <v>9465.2978347816079</v>
      </c>
      <c r="L158" s="129">
        <f t="shared" si="41"/>
        <v>37248.220176858587</v>
      </c>
      <c r="M158" s="129">
        <f t="shared" si="37"/>
        <v>129815.22017685859</v>
      </c>
      <c r="N158" s="129">
        <f t="shared" si="38"/>
        <v>21521.090878126426</v>
      </c>
      <c r="O158" s="130">
        <f t="shared" si="42"/>
        <v>0.93478412614384521</v>
      </c>
      <c r="P158" s="131">
        <v>5402.3428876688704</v>
      </c>
      <c r="Q158" s="130">
        <f t="shared" si="43"/>
        <v>5.4017740227503046E-2</v>
      </c>
      <c r="R158" s="130">
        <f t="shared" si="44"/>
        <v>6.5725165392496829E-2</v>
      </c>
      <c r="S158" s="132">
        <v>6032</v>
      </c>
      <c r="T158" s="1">
        <v>87823</v>
      </c>
      <c r="U158" s="1">
        <v>14399.573700606657</v>
      </c>
      <c r="X158" s="12"/>
      <c r="Y158" s="12"/>
    </row>
    <row r="159" spans="1:25">
      <c r="A159" s="125">
        <v>3417</v>
      </c>
      <c r="B159" s="125" t="s">
        <v>177</v>
      </c>
      <c r="C159" s="1">
        <v>73860</v>
      </c>
      <c r="D159" s="125">
        <f t="shared" si="39"/>
        <v>16240.105540897097</v>
      </c>
      <c r="E159" s="126">
        <f t="shared" si="40"/>
        <v>0.70540071376962354</v>
      </c>
      <c r="F159" s="127">
        <f t="shared" ref="F159:F222" si="45">($D$364-D159)*0.6</f>
        <v>4069.4516525965196</v>
      </c>
      <c r="G159" s="127">
        <f t="shared" ref="G159:G222" si="46">F159*S159/1000</f>
        <v>18507.866116008972</v>
      </c>
      <c r="H159" s="127">
        <f t="shared" ref="H159:H222" si="47">IF(D159&lt;D$364*0.9,(D$364*0.9-D159)*0.35,0)</f>
        <v>1568.0584236817749</v>
      </c>
      <c r="I159" s="128">
        <f t="shared" ref="I159:I222" si="48">H159*S159/1000</f>
        <v>7131.5297109047115</v>
      </c>
      <c r="J159" s="127">
        <f t="shared" ref="J159:J222" si="49">H159+I$366</f>
        <v>1256.239558494638</v>
      </c>
      <c r="K159" s="128">
        <f t="shared" ref="K159:K222" si="50">J159*S159/1000</f>
        <v>5713.3775120336131</v>
      </c>
      <c r="L159" s="129">
        <f t="shared" si="41"/>
        <v>24221.243628042586</v>
      </c>
      <c r="M159" s="129">
        <f t="shared" ref="M159:M222" si="51">C159+L159</f>
        <v>98081.24362804259</v>
      </c>
      <c r="N159" s="129">
        <f t="shared" ref="N159:N222" si="52">M159/S159*1000</f>
        <v>21565.796751988255</v>
      </c>
      <c r="O159" s="130">
        <f t="shared" si="42"/>
        <v>0.9367259580643591</v>
      </c>
      <c r="P159" s="131">
        <v>3703.0656255169197</v>
      </c>
      <c r="Q159" s="130">
        <f t="shared" si="43"/>
        <v>2.0588641702362857E-2</v>
      </c>
      <c r="R159" s="130">
        <f t="shared" si="44"/>
        <v>1.991543019728207E-2</v>
      </c>
      <c r="S159" s="132">
        <v>4548</v>
      </c>
      <c r="T159" s="1">
        <v>72370</v>
      </c>
      <c r="U159" s="1">
        <v>15922.992299229923</v>
      </c>
      <c r="X159" s="12"/>
      <c r="Y159" s="12"/>
    </row>
    <row r="160" spans="1:25">
      <c r="A160" s="125">
        <v>3418</v>
      </c>
      <c r="B160" s="125" t="s">
        <v>178</v>
      </c>
      <c r="C160" s="1">
        <v>111770</v>
      </c>
      <c r="D160" s="125">
        <f t="shared" si="39"/>
        <v>15499.93066148939</v>
      </c>
      <c r="E160" s="126">
        <f t="shared" si="40"/>
        <v>0.67325068328283277</v>
      </c>
      <c r="F160" s="127">
        <f t="shared" si="45"/>
        <v>4513.5565802411438</v>
      </c>
      <c r="G160" s="127">
        <f t="shared" si="46"/>
        <v>32547.256500118889</v>
      </c>
      <c r="H160" s="127">
        <f t="shared" si="47"/>
        <v>1827.119631474472</v>
      </c>
      <c r="I160" s="128">
        <f t="shared" si="48"/>
        <v>13175.35966256242</v>
      </c>
      <c r="J160" s="127">
        <f t="shared" si="49"/>
        <v>1515.3007662873351</v>
      </c>
      <c r="K160" s="128">
        <f t="shared" si="50"/>
        <v>10926.833825697973</v>
      </c>
      <c r="L160" s="129">
        <f t="shared" si="41"/>
        <v>43474.090325816862</v>
      </c>
      <c r="M160" s="129">
        <f t="shared" si="51"/>
        <v>155244.09032581685</v>
      </c>
      <c r="N160" s="129">
        <f t="shared" si="52"/>
        <v>21528.788008017869</v>
      </c>
      <c r="O160" s="130">
        <f t="shared" si="42"/>
        <v>0.93511845654001957</v>
      </c>
      <c r="P160" s="131">
        <v>6425.5303486373232</v>
      </c>
      <c r="Q160" s="130">
        <f t="shared" si="43"/>
        <v>5.1576847809724519E-2</v>
      </c>
      <c r="R160" s="130">
        <f t="shared" si="44"/>
        <v>5.3910120527094429E-2</v>
      </c>
      <c r="S160" s="132">
        <v>7211</v>
      </c>
      <c r="T160" s="1">
        <v>106288</v>
      </c>
      <c r="U160" s="1">
        <v>14707.070707070709</v>
      </c>
      <c r="X160" s="12"/>
      <c r="Y160" s="12"/>
    </row>
    <row r="161" spans="1:25">
      <c r="A161" s="125">
        <v>3419</v>
      </c>
      <c r="B161" s="125" t="s">
        <v>130</v>
      </c>
      <c r="C161" s="1">
        <v>58500</v>
      </c>
      <c r="D161" s="125">
        <f t="shared" si="39"/>
        <v>16263.552960800665</v>
      </c>
      <c r="E161" s="126">
        <f t="shared" si="40"/>
        <v>0.70641916938830052</v>
      </c>
      <c r="F161" s="127">
        <f t="shared" si="45"/>
        <v>4055.3832006543785</v>
      </c>
      <c r="G161" s="127">
        <f t="shared" si="46"/>
        <v>14587.213372753798</v>
      </c>
      <c r="H161" s="127">
        <f t="shared" si="47"/>
        <v>1559.8518267155259</v>
      </c>
      <c r="I161" s="128">
        <f t="shared" si="48"/>
        <v>5610.7870206957468</v>
      </c>
      <c r="J161" s="127">
        <f t="shared" si="49"/>
        <v>1248.032961528389</v>
      </c>
      <c r="K161" s="128">
        <f t="shared" si="50"/>
        <v>4489.1745626176153</v>
      </c>
      <c r="L161" s="129">
        <f t="shared" si="41"/>
        <v>19076.387935371415</v>
      </c>
      <c r="M161" s="129">
        <f t="shared" si="51"/>
        <v>77576.387935371415</v>
      </c>
      <c r="N161" s="129">
        <f t="shared" si="52"/>
        <v>21566.969122983435</v>
      </c>
      <c r="O161" s="130">
        <f t="shared" si="42"/>
        <v>0.93677688084529309</v>
      </c>
      <c r="P161" s="131">
        <v>2879.2210323184663</v>
      </c>
      <c r="Q161" s="130">
        <f t="shared" si="43"/>
        <v>8.6250116052362824E-2</v>
      </c>
      <c r="R161" s="130">
        <f t="shared" si="44"/>
        <v>8.3230238053885089E-2</v>
      </c>
      <c r="S161" s="132">
        <v>3597</v>
      </c>
      <c r="T161" s="1">
        <v>53855</v>
      </c>
      <c r="U161" s="1">
        <v>15013.939224979093</v>
      </c>
      <c r="X161" s="12"/>
      <c r="Y161" s="12"/>
    </row>
    <row r="162" spans="1:25">
      <c r="A162" s="125">
        <v>3420</v>
      </c>
      <c r="B162" s="125" t="s">
        <v>179</v>
      </c>
      <c r="C162" s="1">
        <v>380732</v>
      </c>
      <c r="D162" s="125">
        <f t="shared" si="39"/>
        <v>17762.164683928157</v>
      </c>
      <c r="E162" s="126">
        <f t="shared" si="40"/>
        <v>0.77151245197168838</v>
      </c>
      <c r="F162" s="127">
        <f t="shared" si="45"/>
        <v>3156.2161667778842</v>
      </c>
      <c r="G162" s="127">
        <f t="shared" si="46"/>
        <v>67653.49353488395</v>
      </c>
      <c r="H162" s="127">
        <f t="shared" si="47"/>
        <v>1035.3377236209039</v>
      </c>
      <c r="I162" s="128">
        <f t="shared" si="48"/>
        <v>22192.464105814077</v>
      </c>
      <c r="J162" s="127">
        <f t="shared" si="49"/>
        <v>723.51885843376715</v>
      </c>
      <c r="K162" s="128">
        <f t="shared" si="50"/>
        <v>15508.6267305278</v>
      </c>
      <c r="L162" s="129">
        <f t="shared" si="41"/>
        <v>83162.120265411751</v>
      </c>
      <c r="M162" s="129">
        <f t="shared" si="51"/>
        <v>463894.12026541174</v>
      </c>
      <c r="N162" s="129">
        <f t="shared" si="52"/>
        <v>21641.899709139805</v>
      </c>
      <c r="O162" s="130">
        <f t="shared" si="42"/>
        <v>0.94003154497446229</v>
      </c>
      <c r="P162" s="131">
        <v>12717.777502848534</v>
      </c>
      <c r="Q162" s="130">
        <f t="shared" si="43"/>
        <v>7.7300495454326809E-2</v>
      </c>
      <c r="R162" s="130">
        <f t="shared" si="44"/>
        <v>7.0113466256754256E-2</v>
      </c>
      <c r="S162" s="132">
        <v>21435</v>
      </c>
      <c r="T162" s="1">
        <v>353413</v>
      </c>
      <c r="U162" s="1">
        <v>16598.39376291565</v>
      </c>
      <c r="X162" s="12"/>
      <c r="Y162" s="12"/>
    </row>
    <row r="163" spans="1:25">
      <c r="A163" s="125">
        <v>3421</v>
      </c>
      <c r="B163" s="125" t="s">
        <v>180</v>
      </c>
      <c r="C163" s="1">
        <v>120127</v>
      </c>
      <c r="D163" s="125">
        <f t="shared" si="39"/>
        <v>18192.791155535364</v>
      </c>
      <c r="E163" s="126">
        <f t="shared" si="40"/>
        <v>0.7902170237908096</v>
      </c>
      <c r="F163" s="127">
        <f t="shared" si="45"/>
        <v>2897.8402838135594</v>
      </c>
      <c r="G163" s="127">
        <f t="shared" si="46"/>
        <v>19134.439394020934</v>
      </c>
      <c r="H163" s="127">
        <f t="shared" si="47"/>
        <v>884.61845855838146</v>
      </c>
      <c r="I163" s="128">
        <f t="shared" si="48"/>
        <v>5841.1356818609929</v>
      </c>
      <c r="J163" s="127">
        <f t="shared" si="49"/>
        <v>572.79959337124467</v>
      </c>
      <c r="K163" s="128">
        <f t="shared" si="50"/>
        <v>3782.1957150303283</v>
      </c>
      <c r="L163" s="129">
        <f t="shared" si="41"/>
        <v>22916.635109051262</v>
      </c>
      <c r="M163" s="129">
        <f t="shared" si="51"/>
        <v>143043.63510905125</v>
      </c>
      <c r="N163" s="129">
        <f t="shared" si="52"/>
        <v>21663.431032720164</v>
      </c>
      <c r="O163" s="130">
        <f t="shared" si="42"/>
        <v>0.94096677356541825</v>
      </c>
      <c r="P163" s="131">
        <v>2132.8993679173691</v>
      </c>
      <c r="Q163" s="130">
        <f t="shared" si="43"/>
        <v>7.3914481624187595E-2</v>
      </c>
      <c r="R163" s="130">
        <f t="shared" si="44"/>
        <v>7.0173752701371495E-2</v>
      </c>
      <c r="S163" s="132">
        <v>6603</v>
      </c>
      <c r="T163" s="1">
        <v>111859</v>
      </c>
      <c r="U163" s="1">
        <v>16999.848024316107</v>
      </c>
      <c r="X163" s="12"/>
      <c r="Y163" s="12"/>
    </row>
    <row r="164" spans="1:25">
      <c r="A164" s="125">
        <v>3422</v>
      </c>
      <c r="B164" s="125" t="s">
        <v>181</v>
      </c>
      <c r="C164" s="1">
        <v>76627</v>
      </c>
      <c r="D164" s="125">
        <f t="shared" si="39"/>
        <v>18266.269368295591</v>
      </c>
      <c r="E164" s="126">
        <f t="shared" si="40"/>
        <v>0.79340860303252414</v>
      </c>
      <c r="F164" s="127">
        <f t="shared" si="45"/>
        <v>2853.7533561574237</v>
      </c>
      <c r="G164" s="127">
        <f t="shared" si="46"/>
        <v>11971.495329080391</v>
      </c>
      <c r="H164" s="127">
        <f t="shared" si="47"/>
        <v>858.90108409230209</v>
      </c>
      <c r="I164" s="128">
        <f t="shared" si="48"/>
        <v>3603.0900477672071</v>
      </c>
      <c r="J164" s="127">
        <f t="shared" si="49"/>
        <v>547.08221890516529</v>
      </c>
      <c r="K164" s="128">
        <f t="shared" si="50"/>
        <v>2295.0099083071682</v>
      </c>
      <c r="L164" s="129">
        <f t="shared" si="41"/>
        <v>14266.505237387559</v>
      </c>
      <c r="M164" s="129">
        <f t="shared" si="51"/>
        <v>90893.505237387551</v>
      </c>
      <c r="N164" s="129">
        <f t="shared" si="52"/>
        <v>21667.104943358176</v>
      </c>
      <c r="O164" s="130">
        <f t="shared" si="42"/>
        <v>0.94112635252750398</v>
      </c>
      <c r="P164" s="131">
        <v>2713.5589048028742</v>
      </c>
      <c r="Q164" s="130">
        <f t="shared" si="43"/>
        <v>6.3584376648252505E-2</v>
      </c>
      <c r="R164" s="130">
        <f t="shared" si="44"/>
        <v>9.9840053849849536E-2</v>
      </c>
      <c r="S164" s="132">
        <v>4195</v>
      </c>
      <c r="T164" s="1">
        <v>72046</v>
      </c>
      <c r="U164" s="1">
        <v>16608.114338404797</v>
      </c>
      <c r="X164" s="12"/>
      <c r="Y164" s="12"/>
    </row>
    <row r="165" spans="1:25">
      <c r="A165" s="125">
        <v>3423</v>
      </c>
      <c r="B165" s="125" t="s">
        <v>182</v>
      </c>
      <c r="C165" s="1">
        <v>38029</v>
      </c>
      <c r="D165" s="125">
        <f t="shared" si="39"/>
        <v>16405.953408110443</v>
      </c>
      <c r="E165" s="126">
        <f t="shared" si="40"/>
        <v>0.71260443566754184</v>
      </c>
      <c r="F165" s="127">
        <f t="shared" si="45"/>
        <v>3969.9429322685119</v>
      </c>
      <c r="G165" s="127">
        <f t="shared" si="46"/>
        <v>9202.3277169984121</v>
      </c>
      <c r="H165" s="127">
        <f t="shared" si="47"/>
        <v>1510.0116701571037</v>
      </c>
      <c r="I165" s="128">
        <f t="shared" si="48"/>
        <v>3500.2070514241664</v>
      </c>
      <c r="J165" s="127">
        <f t="shared" si="49"/>
        <v>1198.1928049699668</v>
      </c>
      <c r="K165" s="128">
        <f t="shared" si="50"/>
        <v>2777.4109219203829</v>
      </c>
      <c r="L165" s="129">
        <f t="shared" si="41"/>
        <v>11979.738638918796</v>
      </c>
      <c r="M165" s="129">
        <f t="shared" si="51"/>
        <v>50008.738638918796</v>
      </c>
      <c r="N165" s="129">
        <f t="shared" si="52"/>
        <v>21574.08914534892</v>
      </c>
      <c r="O165" s="130">
        <f t="shared" si="42"/>
        <v>0.93708614415925495</v>
      </c>
      <c r="P165" s="131">
        <v>2171.0524889947665</v>
      </c>
      <c r="Q165" s="130">
        <f t="shared" si="43"/>
        <v>8.6449732880038849E-2</v>
      </c>
      <c r="R165" s="130">
        <f t="shared" si="44"/>
        <v>0.11457181397270626</v>
      </c>
      <c r="S165" s="132">
        <v>2318</v>
      </c>
      <c r="T165" s="1">
        <v>35003</v>
      </c>
      <c r="U165" s="1">
        <v>14719.51219512195</v>
      </c>
      <c r="X165" s="12"/>
      <c r="Y165" s="12"/>
    </row>
    <row r="166" spans="1:25">
      <c r="A166" s="125">
        <v>3424</v>
      </c>
      <c r="B166" s="125" t="s">
        <v>183</v>
      </c>
      <c r="C166" s="1">
        <v>29487</v>
      </c>
      <c r="D166" s="125">
        <f t="shared" si="39"/>
        <v>17123.693379790941</v>
      </c>
      <c r="E166" s="126">
        <f t="shared" si="40"/>
        <v>0.74377998973333426</v>
      </c>
      <c r="F166" s="127">
        <f t="shared" si="45"/>
        <v>3539.2989492602137</v>
      </c>
      <c r="G166" s="127">
        <f t="shared" si="46"/>
        <v>6094.6727906260885</v>
      </c>
      <c r="H166" s="127">
        <f t="shared" si="47"/>
        <v>1258.8026800689295</v>
      </c>
      <c r="I166" s="128">
        <f t="shared" si="48"/>
        <v>2167.6582150786967</v>
      </c>
      <c r="J166" s="127">
        <f t="shared" si="49"/>
        <v>946.98381488179268</v>
      </c>
      <c r="K166" s="128">
        <f t="shared" si="50"/>
        <v>1630.706129226447</v>
      </c>
      <c r="L166" s="129">
        <f t="shared" si="41"/>
        <v>7725.3789198525355</v>
      </c>
      <c r="M166" s="129">
        <f t="shared" si="51"/>
        <v>37212.378919852534</v>
      </c>
      <c r="N166" s="129">
        <f t="shared" si="52"/>
        <v>21609.976143932949</v>
      </c>
      <c r="O166" s="130">
        <f t="shared" si="42"/>
        <v>0.93864492186254478</v>
      </c>
      <c r="P166" s="131">
        <v>1822.5632381574642</v>
      </c>
      <c r="Q166" s="130">
        <f t="shared" si="43"/>
        <v>2.0487973697871604E-2</v>
      </c>
      <c r="R166" s="130">
        <f t="shared" si="44"/>
        <v>3.1747713245060642E-2</v>
      </c>
      <c r="S166" s="132">
        <v>1722</v>
      </c>
      <c r="T166" s="1">
        <v>28895</v>
      </c>
      <c r="U166" s="1">
        <v>16596.783457782883</v>
      </c>
      <c r="X166" s="12"/>
      <c r="Y166" s="12"/>
    </row>
    <row r="167" spans="1:25">
      <c r="A167" s="125">
        <v>3425</v>
      </c>
      <c r="B167" s="125" t="s">
        <v>184</v>
      </c>
      <c r="C167" s="1">
        <v>19087</v>
      </c>
      <c r="D167" s="125">
        <f t="shared" si="39"/>
        <v>15233.040702314445</v>
      </c>
      <c r="E167" s="126">
        <f t="shared" si="40"/>
        <v>0.66165812514176348</v>
      </c>
      <c r="F167" s="127">
        <f t="shared" si="45"/>
        <v>4673.6905557461105</v>
      </c>
      <c r="G167" s="127">
        <f t="shared" si="46"/>
        <v>5856.1342663498763</v>
      </c>
      <c r="H167" s="127">
        <f t="shared" si="47"/>
        <v>1920.5311171857029</v>
      </c>
      <c r="I167" s="128">
        <f t="shared" si="48"/>
        <v>2406.4254898336858</v>
      </c>
      <c r="J167" s="127">
        <f t="shared" si="49"/>
        <v>1608.712251998566</v>
      </c>
      <c r="K167" s="128">
        <f t="shared" si="50"/>
        <v>2015.7164517542033</v>
      </c>
      <c r="L167" s="129">
        <f t="shared" si="41"/>
        <v>7871.8507181040795</v>
      </c>
      <c r="M167" s="129">
        <f t="shared" si="51"/>
        <v>26958.85071810408</v>
      </c>
      <c r="N167" s="129">
        <f t="shared" si="52"/>
        <v>21515.443510059122</v>
      </c>
      <c r="O167" s="130">
        <f t="shared" si="42"/>
        <v>0.93453882863296611</v>
      </c>
      <c r="P167" s="131">
        <v>1156.3364619113217</v>
      </c>
      <c r="Q167" s="130">
        <f t="shared" si="43"/>
        <v>4.0390275809440747E-2</v>
      </c>
      <c r="R167" s="130">
        <f t="shared" si="44"/>
        <v>3.7899317447566638E-2</v>
      </c>
      <c r="S167" s="132">
        <v>1253</v>
      </c>
      <c r="T167" s="1">
        <v>18346</v>
      </c>
      <c r="U167" s="1">
        <v>14676.8</v>
      </c>
      <c r="X167" s="12"/>
      <c r="Y167" s="12"/>
    </row>
    <row r="168" spans="1:25">
      <c r="A168" s="125">
        <v>3426</v>
      </c>
      <c r="B168" s="125" t="s">
        <v>185</v>
      </c>
      <c r="C168" s="1">
        <v>22549</v>
      </c>
      <c r="D168" s="125">
        <f t="shared" si="39"/>
        <v>14538.362346872986</v>
      </c>
      <c r="E168" s="126">
        <f t="shared" si="40"/>
        <v>0.63148426903382804</v>
      </c>
      <c r="F168" s="127">
        <f t="shared" si="45"/>
        <v>5090.4975690109868</v>
      </c>
      <c r="G168" s="127">
        <f t="shared" si="46"/>
        <v>7895.3617295360409</v>
      </c>
      <c r="H168" s="127">
        <f t="shared" si="47"/>
        <v>2163.6685415902139</v>
      </c>
      <c r="I168" s="128">
        <f t="shared" si="48"/>
        <v>3355.8499080064216</v>
      </c>
      <c r="J168" s="127">
        <f t="shared" si="49"/>
        <v>1851.849676403077</v>
      </c>
      <c r="K168" s="128">
        <f t="shared" si="50"/>
        <v>2872.2188481011722</v>
      </c>
      <c r="L168" s="129">
        <f t="shared" si="41"/>
        <v>10767.580577637213</v>
      </c>
      <c r="M168" s="129">
        <f t="shared" si="51"/>
        <v>33316.580577637214</v>
      </c>
      <c r="N168" s="129">
        <f t="shared" si="52"/>
        <v>21480.70959228705</v>
      </c>
      <c r="O168" s="130">
        <f t="shared" si="42"/>
        <v>0.93303013582756944</v>
      </c>
      <c r="P168" s="131">
        <v>1835.9810873299812</v>
      </c>
      <c r="Q168" s="130">
        <f t="shared" si="43"/>
        <v>6.6701357680117312E-2</v>
      </c>
      <c r="R168" s="130">
        <f t="shared" si="44"/>
        <v>7.4954366250176277E-2</v>
      </c>
      <c r="S168" s="132">
        <v>1551</v>
      </c>
      <c r="T168" s="1">
        <v>21139</v>
      </c>
      <c r="U168" s="1">
        <v>13524.632117722329</v>
      </c>
      <c r="X168" s="12"/>
      <c r="Y168" s="12"/>
    </row>
    <row r="169" spans="1:25">
      <c r="A169" s="125">
        <v>3427</v>
      </c>
      <c r="B169" s="125" t="s">
        <v>186</v>
      </c>
      <c r="C169" s="1">
        <v>97368</v>
      </c>
      <c r="D169" s="125">
        <f t="shared" si="39"/>
        <v>17446.335782117898</v>
      </c>
      <c r="E169" s="126">
        <f t="shared" si="40"/>
        <v>0.75779419551054683</v>
      </c>
      <c r="F169" s="127">
        <f t="shared" si="45"/>
        <v>3345.713507864039</v>
      </c>
      <c r="G169" s="127">
        <f t="shared" si="46"/>
        <v>18672.427087389202</v>
      </c>
      <c r="H169" s="127">
        <f t="shared" si="47"/>
        <v>1145.8778392544946</v>
      </c>
      <c r="I169" s="128">
        <f t="shared" si="48"/>
        <v>6395.1442208793342</v>
      </c>
      <c r="J169" s="127">
        <f t="shared" si="49"/>
        <v>834.05897406735778</v>
      </c>
      <c r="K169" s="128">
        <f t="shared" si="50"/>
        <v>4654.8831342699241</v>
      </c>
      <c r="L169" s="129">
        <f t="shared" si="41"/>
        <v>23327.310221659125</v>
      </c>
      <c r="M169" s="129">
        <f t="shared" si="51"/>
        <v>120695.31022165912</v>
      </c>
      <c r="N169" s="129">
        <f t="shared" si="52"/>
        <v>21626.108264049297</v>
      </c>
      <c r="O169" s="130">
        <f t="shared" si="42"/>
        <v>0.93934563215140532</v>
      </c>
      <c r="P169" s="131">
        <v>3616.1537062466996</v>
      </c>
      <c r="Q169" s="130">
        <f t="shared" si="43"/>
        <v>4.9880313126738691E-2</v>
      </c>
      <c r="R169" s="130">
        <f t="shared" si="44"/>
        <v>4.1603170360643649E-2</v>
      </c>
      <c r="S169" s="132">
        <v>5581</v>
      </c>
      <c r="T169" s="1">
        <v>92742</v>
      </c>
      <c r="U169" s="1">
        <v>16749.50334115947</v>
      </c>
      <c r="X169" s="12"/>
      <c r="Y169" s="12"/>
    </row>
    <row r="170" spans="1:25">
      <c r="A170" s="125">
        <v>3428</v>
      </c>
      <c r="B170" s="125" t="s">
        <v>187</v>
      </c>
      <c r="C170" s="1">
        <v>42943</v>
      </c>
      <c r="D170" s="125">
        <f t="shared" si="39"/>
        <v>17563.599182004091</v>
      </c>
      <c r="E170" s="126">
        <f t="shared" si="40"/>
        <v>0.76288761597942656</v>
      </c>
      <c r="F170" s="127">
        <f t="shared" si="45"/>
        <v>3275.3554679323233</v>
      </c>
      <c r="G170" s="127">
        <f t="shared" si="46"/>
        <v>8008.2441190945301</v>
      </c>
      <c r="H170" s="127">
        <f t="shared" si="47"/>
        <v>1104.8356492943269</v>
      </c>
      <c r="I170" s="128">
        <f t="shared" si="48"/>
        <v>2701.3231625246294</v>
      </c>
      <c r="J170" s="127">
        <f t="shared" si="49"/>
        <v>793.01678410719012</v>
      </c>
      <c r="K170" s="128">
        <f t="shared" si="50"/>
        <v>1938.9260371420798</v>
      </c>
      <c r="L170" s="129">
        <f t="shared" si="41"/>
        <v>9947.1701562366106</v>
      </c>
      <c r="M170" s="129">
        <f t="shared" si="51"/>
        <v>52890.170156236607</v>
      </c>
      <c r="N170" s="129">
        <f t="shared" si="52"/>
        <v>21631.971434043604</v>
      </c>
      <c r="O170" s="130">
        <f t="shared" si="42"/>
        <v>0.93960030317484922</v>
      </c>
      <c r="P170" s="131">
        <v>1896.0649635859427</v>
      </c>
      <c r="Q170" s="130">
        <f t="shared" si="43"/>
        <v>4.4841849148418489E-2</v>
      </c>
      <c r="R170" s="130">
        <f t="shared" si="44"/>
        <v>2.7748321963986466E-2</v>
      </c>
      <c r="S170" s="132">
        <v>2445</v>
      </c>
      <c r="T170" s="1">
        <v>41100</v>
      </c>
      <c r="U170" s="1">
        <v>17089.397089397087</v>
      </c>
      <c r="X170" s="12"/>
      <c r="Y170" s="12"/>
    </row>
    <row r="171" spans="1:25">
      <c r="A171" s="125">
        <v>3429</v>
      </c>
      <c r="B171" s="125" t="s">
        <v>188</v>
      </c>
      <c r="C171" s="1">
        <v>24672</v>
      </c>
      <c r="D171" s="125">
        <f t="shared" si="39"/>
        <v>16125.49019607843</v>
      </c>
      <c r="E171" s="126">
        <f t="shared" si="40"/>
        <v>0.70042231348518968</v>
      </c>
      <c r="F171" s="127">
        <f t="shared" si="45"/>
        <v>4138.2208594877202</v>
      </c>
      <c r="G171" s="127">
        <f t="shared" si="46"/>
        <v>6331.4779150162112</v>
      </c>
      <c r="H171" s="127">
        <f t="shared" si="47"/>
        <v>1608.1737943683083</v>
      </c>
      <c r="I171" s="128">
        <f t="shared" si="48"/>
        <v>2460.5059053835121</v>
      </c>
      <c r="J171" s="127">
        <f t="shared" si="49"/>
        <v>1296.3549291811714</v>
      </c>
      <c r="K171" s="128">
        <f t="shared" si="50"/>
        <v>1983.4230416471923</v>
      </c>
      <c r="L171" s="129">
        <f t="shared" si="41"/>
        <v>8314.9009566634031</v>
      </c>
      <c r="M171" s="129">
        <f t="shared" si="51"/>
        <v>32986.900956663405</v>
      </c>
      <c r="N171" s="129">
        <f t="shared" si="52"/>
        <v>21560.065984747322</v>
      </c>
      <c r="O171" s="130">
        <f t="shared" si="42"/>
        <v>0.93647703805013749</v>
      </c>
      <c r="P171" s="131">
        <v>1478.9955600353751</v>
      </c>
      <c r="Q171" s="130">
        <f t="shared" si="43"/>
        <v>0.10339892665474061</v>
      </c>
      <c r="R171" s="130">
        <f t="shared" si="44"/>
        <v>9.4744817426075767E-2</v>
      </c>
      <c r="S171" s="132">
        <v>1530</v>
      </c>
      <c r="T171" s="1">
        <v>22360</v>
      </c>
      <c r="U171" s="1">
        <v>14729.907773386036</v>
      </c>
      <c r="X171" s="12"/>
      <c r="Y171" s="12"/>
    </row>
    <row r="172" spans="1:25">
      <c r="A172" s="125">
        <v>3430</v>
      </c>
      <c r="B172" s="125" t="s">
        <v>189</v>
      </c>
      <c r="C172" s="1">
        <v>33336</v>
      </c>
      <c r="D172" s="125">
        <f t="shared" si="39"/>
        <v>17970.88948787062</v>
      </c>
      <c r="E172" s="126">
        <f t="shared" si="40"/>
        <v>0.78057856458479058</v>
      </c>
      <c r="F172" s="127">
        <f t="shared" si="45"/>
        <v>3030.9812844124062</v>
      </c>
      <c r="G172" s="127">
        <f t="shared" si="46"/>
        <v>5622.4702825850136</v>
      </c>
      <c r="H172" s="127">
        <f t="shared" si="47"/>
        <v>962.2840422410419</v>
      </c>
      <c r="I172" s="128">
        <f t="shared" si="48"/>
        <v>1785.0368983571327</v>
      </c>
      <c r="J172" s="127">
        <f t="shared" si="49"/>
        <v>650.46517705390511</v>
      </c>
      <c r="K172" s="128">
        <f t="shared" si="50"/>
        <v>1206.612903434994</v>
      </c>
      <c r="L172" s="129">
        <f t="shared" si="41"/>
        <v>6829.0831860200078</v>
      </c>
      <c r="M172" s="129">
        <f t="shared" si="51"/>
        <v>40165.083186020005</v>
      </c>
      <c r="N172" s="129">
        <f t="shared" si="52"/>
        <v>21652.335949336928</v>
      </c>
      <c r="O172" s="130">
        <f t="shared" si="42"/>
        <v>0.94048485060511733</v>
      </c>
      <c r="P172" s="131">
        <v>1348.42157768995</v>
      </c>
      <c r="Q172" s="130">
        <f t="shared" si="43"/>
        <v>-2.7821522309711286E-2</v>
      </c>
      <c r="R172" s="130">
        <f t="shared" si="44"/>
        <v>-1.9960240818954207E-2</v>
      </c>
      <c r="S172" s="132">
        <v>1855</v>
      </c>
      <c r="T172" s="1">
        <v>34290</v>
      </c>
      <c r="U172" s="1">
        <v>18336.898395721924</v>
      </c>
      <c r="X172" s="12"/>
      <c r="Y172" s="12"/>
    </row>
    <row r="173" spans="1:25">
      <c r="A173" s="125">
        <v>3431</v>
      </c>
      <c r="B173" s="125" t="s">
        <v>190</v>
      </c>
      <c r="C173" s="1">
        <v>39510</v>
      </c>
      <c r="D173" s="125">
        <f t="shared" si="39"/>
        <v>15816.653322658127</v>
      </c>
      <c r="E173" s="126">
        <f t="shared" si="40"/>
        <v>0.6870077608272378</v>
      </c>
      <c r="F173" s="127">
        <f t="shared" si="45"/>
        <v>4323.5229835399014</v>
      </c>
      <c r="G173" s="127">
        <f t="shared" si="46"/>
        <v>10800.160412882675</v>
      </c>
      <c r="H173" s="127">
        <f t="shared" si="47"/>
        <v>1716.2667000654144</v>
      </c>
      <c r="I173" s="128">
        <f t="shared" si="48"/>
        <v>4287.2342167634051</v>
      </c>
      <c r="J173" s="127">
        <f t="shared" si="49"/>
        <v>1404.4478348782777</v>
      </c>
      <c r="K173" s="128">
        <f t="shared" si="50"/>
        <v>3508.3106915259377</v>
      </c>
      <c r="L173" s="129">
        <f t="shared" si="41"/>
        <v>14308.471104408613</v>
      </c>
      <c r="M173" s="129">
        <f t="shared" si="51"/>
        <v>53818.471104408614</v>
      </c>
      <c r="N173" s="129">
        <f t="shared" si="52"/>
        <v>21544.624141076307</v>
      </c>
      <c r="O173" s="130">
        <f t="shared" si="42"/>
        <v>0.93580631041723983</v>
      </c>
      <c r="P173" s="131">
        <v>1587.6784372342281</v>
      </c>
      <c r="Q173" s="130">
        <f t="shared" si="43"/>
        <v>1.824648214009587E-2</v>
      </c>
      <c r="R173" s="130">
        <f t="shared" si="44"/>
        <v>2.3953227836637739E-2</v>
      </c>
      <c r="S173" s="132">
        <v>2498</v>
      </c>
      <c r="T173" s="1">
        <v>38802</v>
      </c>
      <c r="U173" s="1">
        <v>15446.656050955413</v>
      </c>
      <c r="X173" s="12"/>
      <c r="Y173" s="12"/>
    </row>
    <row r="174" spans="1:25">
      <c r="A174" s="125">
        <v>3432</v>
      </c>
      <c r="B174" s="125" t="s">
        <v>191</v>
      </c>
      <c r="C174" s="1">
        <v>34232</v>
      </c>
      <c r="D174" s="125">
        <f t="shared" si="39"/>
        <v>17236.656596173212</v>
      </c>
      <c r="E174" s="126">
        <f t="shared" si="40"/>
        <v>0.74868662862586488</v>
      </c>
      <c r="F174" s="127">
        <f t="shared" si="45"/>
        <v>3471.5210194308506</v>
      </c>
      <c r="G174" s="127">
        <f t="shared" si="46"/>
        <v>6894.4407445896695</v>
      </c>
      <c r="H174" s="127">
        <f t="shared" si="47"/>
        <v>1219.2655543351345</v>
      </c>
      <c r="I174" s="128">
        <f t="shared" si="48"/>
        <v>2421.4613909095774</v>
      </c>
      <c r="J174" s="127">
        <f t="shared" si="49"/>
        <v>907.44668914799774</v>
      </c>
      <c r="K174" s="128">
        <f t="shared" si="50"/>
        <v>1802.1891246479236</v>
      </c>
      <c r="L174" s="129">
        <f t="shared" si="41"/>
        <v>8696.6298692375931</v>
      </c>
      <c r="M174" s="129">
        <f t="shared" si="51"/>
        <v>42928.629869237593</v>
      </c>
      <c r="N174" s="129">
        <f t="shared" si="52"/>
        <v>21615.624304752062</v>
      </c>
      <c r="O174" s="130">
        <f t="shared" si="42"/>
        <v>0.93889025380717128</v>
      </c>
      <c r="P174" s="131">
        <v>1282.0312955753334</v>
      </c>
      <c r="Q174" s="130">
        <f t="shared" si="43"/>
        <v>7.3338977205029313E-2</v>
      </c>
      <c r="R174" s="130">
        <f t="shared" si="44"/>
        <v>7.0096261261811538E-2</v>
      </c>
      <c r="S174" s="132">
        <v>1986</v>
      </c>
      <c r="T174" s="1">
        <v>31893</v>
      </c>
      <c r="U174" s="1">
        <v>16107.57575757576</v>
      </c>
      <c r="X174" s="12"/>
      <c r="Y174" s="12"/>
    </row>
    <row r="175" spans="1:25">
      <c r="A175" s="125">
        <v>3433</v>
      </c>
      <c r="B175" s="125" t="s">
        <v>192</v>
      </c>
      <c r="C175" s="1">
        <v>43964</v>
      </c>
      <c r="D175" s="125">
        <f t="shared" si="39"/>
        <v>20438.865643886566</v>
      </c>
      <c r="E175" s="126">
        <f t="shared" si="40"/>
        <v>0.88777689144516481</v>
      </c>
      <c r="F175" s="127">
        <f t="shared" si="45"/>
        <v>1550.1955908028388</v>
      </c>
      <c r="G175" s="127">
        <f t="shared" si="46"/>
        <v>3334.4707158169062</v>
      </c>
      <c r="H175" s="127">
        <f t="shared" si="47"/>
        <v>98.492387635460901</v>
      </c>
      <c r="I175" s="128">
        <f t="shared" si="48"/>
        <v>211.85712580387641</v>
      </c>
      <c r="J175" s="127">
        <f t="shared" si="49"/>
        <v>-213.32647755167591</v>
      </c>
      <c r="K175" s="128">
        <f t="shared" si="50"/>
        <v>-458.86525321365485</v>
      </c>
      <c r="L175" s="129">
        <f t="shared" si="41"/>
        <v>2875.6054626032515</v>
      </c>
      <c r="M175" s="129">
        <f t="shared" si="51"/>
        <v>46839.605462603249</v>
      </c>
      <c r="N175" s="129">
        <f t="shared" si="52"/>
        <v>21775.734757137725</v>
      </c>
      <c r="O175" s="130">
        <f t="shared" si="42"/>
        <v>0.94584476694813602</v>
      </c>
      <c r="P175" s="131">
        <v>1392.9995792680606</v>
      </c>
      <c r="Q175" s="130">
        <f t="shared" si="43"/>
        <v>1.5897957297347259E-2</v>
      </c>
      <c r="R175" s="130">
        <f t="shared" si="44"/>
        <v>3.10112695397998E-2</v>
      </c>
      <c r="S175" s="132">
        <v>2151</v>
      </c>
      <c r="T175" s="1">
        <v>43276</v>
      </c>
      <c r="U175" s="1">
        <v>19824.095281722399</v>
      </c>
      <c r="X175" s="12"/>
      <c r="Y175" s="12"/>
    </row>
    <row r="176" spans="1:25">
      <c r="A176" s="125">
        <v>3434</v>
      </c>
      <c r="B176" s="125" t="s">
        <v>193</v>
      </c>
      <c r="C176" s="1">
        <v>36481</v>
      </c>
      <c r="D176" s="125">
        <f t="shared" si="39"/>
        <v>16499.773857982815</v>
      </c>
      <c r="E176" s="126">
        <f t="shared" si="40"/>
        <v>0.71667959467063425</v>
      </c>
      <c r="F176" s="127">
        <f t="shared" si="45"/>
        <v>3913.6506623450891</v>
      </c>
      <c r="G176" s="127">
        <f t="shared" si="46"/>
        <v>8653.0816144449909</v>
      </c>
      <c r="H176" s="127">
        <f t="shared" si="47"/>
        <v>1477.1745127017737</v>
      </c>
      <c r="I176" s="128">
        <f t="shared" si="48"/>
        <v>3266.0328475836218</v>
      </c>
      <c r="J176" s="127">
        <f t="shared" si="49"/>
        <v>1165.355647514637</v>
      </c>
      <c r="K176" s="128">
        <f t="shared" si="50"/>
        <v>2576.6013366548623</v>
      </c>
      <c r="L176" s="129">
        <f t="shared" si="41"/>
        <v>11229.682951099854</v>
      </c>
      <c r="M176" s="129">
        <f t="shared" si="51"/>
        <v>47710.68295109985</v>
      </c>
      <c r="N176" s="129">
        <f t="shared" si="52"/>
        <v>21578.780167842539</v>
      </c>
      <c r="O176" s="130">
        <f t="shared" si="42"/>
        <v>0.93728990210940955</v>
      </c>
      <c r="P176" s="131">
        <v>1653.6262308746482</v>
      </c>
      <c r="Q176" s="130">
        <f t="shared" si="43"/>
        <v>2.5899887514060742E-2</v>
      </c>
      <c r="R176" s="130">
        <f t="shared" si="44"/>
        <v>2.265190053414292E-2</v>
      </c>
      <c r="S176" s="132">
        <v>2211</v>
      </c>
      <c r="T176" s="1">
        <v>35560</v>
      </c>
      <c r="U176" s="1">
        <v>16134.301270417423</v>
      </c>
      <c r="X176" s="12"/>
      <c r="Y176" s="12"/>
    </row>
    <row r="177" spans="1:25">
      <c r="A177" s="125">
        <v>3435</v>
      </c>
      <c r="B177" s="125" t="s">
        <v>194</v>
      </c>
      <c r="C177" s="1">
        <v>55705</v>
      </c>
      <c r="D177" s="125">
        <f t="shared" si="39"/>
        <v>15512.392091339461</v>
      </c>
      <c r="E177" s="126">
        <f t="shared" si="40"/>
        <v>0.67379195448877993</v>
      </c>
      <c r="F177" s="127">
        <f t="shared" si="45"/>
        <v>4506.079722331101</v>
      </c>
      <c r="G177" s="127">
        <f t="shared" si="46"/>
        <v>16181.332282890982</v>
      </c>
      <c r="H177" s="127">
        <f t="shared" si="47"/>
        <v>1822.7581310269472</v>
      </c>
      <c r="I177" s="128">
        <f t="shared" si="48"/>
        <v>6545.5244485177673</v>
      </c>
      <c r="J177" s="127">
        <f t="shared" si="49"/>
        <v>1510.9392658398106</v>
      </c>
      <c r="K177" s="128">
        <f t="shared" si="50"/>
        <v>5425.7829036307594</v>
      </c>
      <c r="L177" s="129">
        <f t="shared" si="41"/>
        <v>21607.11518652174</v>
      </c>
      <c r="M177" s="129">
        <f t="shared" si="51"/>
        <v>77312.11518652174</v>
      </c>
      <c r="N177" s="129">
        <f t="shared" si="52"/>
        <v>21529.41107951037</v>
      </c>
      <c r="O177" s="130">
        <f t="shared" si="42"/>
        <v>0.93514552010031682</v>
      </c>
      <c r="P177" s="131">
        <v>2926.3751673771403</v>
      </c>
      <c r="Q177" s="130">
        <f t="shared" si="43"/>
        <v>-2.511375568778439E-2</v>
      </c>
      <c r="R177" s="130">
        <f t="shared" si="44"/>
        <v>-3.2443727449530217E-2</v>
      </c>
      <c r="S177" s="132">
        <v>3591</v>
      </c>
      <c r="T177" s="1">
        <v>57140</v>
      </c>
      <c r="U177" s="1">
        <v>16032.547699214365</v>
      </c>
      <c r="X177" s="12"/>
      <c r="Y177" s="12"/>
    </row>
    <row r="178" spans="1:25">
      <c r="A178" s="125">
        <v>3436</v>
      </c>
      <c r="B178" s="125" t="s">
        <v>195</v>
      </c>
      <c r="C178" s="1">
        <v>114505</v>
      </c>
      <c r="D178" s="125">
        <f t="shared" si="39"/>
        <v>20345.593461265104</v>
      </c>
      <c r="E178" s="126">
        <f t="shared" si="40"/>
        <v>0.88372554682610782</v>
      </c>
      <c r="F178" s="127">
        <f t="shared" si="45"/>
        <v>1606.1589003757158</v>
      </c>
      <c r="G178" s="127">
        <f t="shared" si="46"/>
        <v>9039.4622913145286</v>
      </c>
      <c r="H178" s="127">
        <f t="shared" si="47"/>
        <v>131.13765155297259</v>
      </c>
      <c r="I178" s="128">
        <f t="shared" si="48"/>
        <v>738.04270294012963</v>
      </c>
      <c r="J178" s="127">
        <f t="shared" si="49"/>
        <v>-180.68121363416421</v>
      </c>
      <c r="K178" s="128">
        <f t="shared" si="50"/>
        <v>-1016.8738703330762</v>
      </c>
      <c r="L178" s="129">
        <f t="shared" si="41"/>
        <v>8022.5884209814521</v>
      </c>
      <c r="M178" s="129">
        <f t="shared" si="51"/>
        <v>122527.58842098145</v>
      </c>
      <c r="N178" s="129">
        <f t="shared" si="52"/>
        <v>21771.071148006657</v>
      </c>
      <c r="O178" s="130">
        <f t="shared" si="42"/>
        <v>0.94564219971718344</v>
      </c>
      <c r="P178" s="131">
        <v>2447.6713149536554</v>
      </c>
      <c r="Q178" s="130">
        <f t="shared" si="43"/>
        <v>3.3382668808548274E-2</v>
      </c>
      <c r="R178" s="130">
        <f t="shared" si="44"/>
        <v>4.7520988904187614E-2</v>
      </c>
      <c r="S178" s="132">
        <v>5628</v>
      </c>
      <c r="T178" s="1">
        <v>110806</v>
      </c>
      <c r="U178" s="1">
        <v>19422.611744084137</v>
      </c>
      <c r="X178" s="12"/>
      <c r="Y178" s="12"/>
    </row>
    <row r="179" spans="1:25">
      <c r="A179" s="125">
        <v>3437</v>
      </c>
      <c r="B179" s="125" t="s">
        <v>196</v>
      </c>
      <c r="C179" s="1">
        <v>81874</v>
      </c>
      <c r="D179" s="125">
        <f t="shared" si="39"/>
        <v>14802.748146808895</v>
      </c>
      <c r="E179" s="126">
        <f t="shared" si="40"/>
        <v>0.64296805720969241</v>
      </c>
      <c r="F179" s="127">
        <f t="shared" si="45"/>
        <v>4931.8660890494402</v>
      </c>
      <c r="G179" s="127">
        <f t="shared" si="46"/>
        <v>27278.151338532454</v>
      </c>
      <c r="H179" s="127">
        <f t="shared" si="47"/>
        <v>2071.1335116126452</v>
      </c>
      <c r="I179" s="128">
        <f t="shared" si="48"/>
        <v>11455.439452729541</v>
      </c>
      <c r="J179" s="127">
        <f t="shared" si="49"/>
        <v>1759.3146464255083</v>
      </c>
      <c r="K179" s="128">
        <f t="shared" si="50"/>
        <v>9730.769309379486</v>
      </c>
      <c r="L179" s="129">
        <f t="shared" si="41"/>
        <v>37008.920647911938</v>
      </c>
      <c r="M179" s="129">
        <f t="shared" si="51"/>
        <v>118882.92064791193</v>
      </c>
      <c r="N179" s="129">
        <f t="shared" si="52"/>
        <v>21493.928882283843</v>
      </c>
      <c r="O179" s="130">
        <f t="shared" si="42"/>
        <v>0.9336043252363625</v>
      </c>
      <c r="P179" s="131">
        <v>4893.2381650690513</v>
      </c>
      <c r="Q179" s="130">
        <f t="shared" si="43"/>
        <v>2.2096274842704485E-2</v>
      </c>
      <c r="R179" s="130">
        <f t="shared" si="44"/>
        <v>3.3368716130971518E-2</v>
      </c>
      <c r="S179" s="132">
        <v>5531</v>
      </c>
      <c r="T179" s="1">
        <v>80104</v>
      </c>
      <c r="U179" s="1">
        <v>14324.749642346209</v>
      </c>
      <c r="X179" s="12"/>
      <c r="Y179" s="12"/>
    </row>
    <row r="180" spans="1:25">
      <c r="A180" s="125">
        <v>3438</v>
      </c>
      <c r="B180" s="125" t="s">
        <v>197</v>
      </c>
      <c r="C180" s="1">
        <v>58409</v>
      </c>
      <c r="D180" s="125">
        <f t="shared" si="39"/>
        <v>19062.98955613577</v>
      </c>
      <c r="E180" s="126">
        <f t="shared" si="40"/>
        <v>0.82801471983157093</v>
      </c>
      <c r="F180" s="127">
        <f t="shared" si="45"/>
        <v>2375.7212434533162</v>
      </c>
      <c r="G180" s="127">
        <f t="shared" si="46"/>
        <v>7279.2098899409611</v>
      </c>
      <c r="H180" s="127">
        <f t="shared" si="47"/>
        <v>580.04901834823931</v>
      </c>
      <c r="I180" s="128">
        <f t="shared" si="48"/>
        <v>1777.2701922190051</v>
      </c>
      <c r="J180" s="127">
        <f t="shared" si="49"/>
        <v>268.23015316110252</v>
      </c>
      <c r="K180" s="128">
        <f t="shared" si="50"/>
        <v>821.85718928561812</v>
      </c>
      <c r="L180" s="129">
        <f t="shared" si="41"/>
        <v>8101.0670792265792</v>
      </c>
      <c r="M180" s="129">
        <f t="shared" si="51"/>
        <v>66510.067079226574</v>
      </c>
      <c r="N180" s="129">
        <f t="shared" si="52"/>
        <v>21706.940952750188</v>
      </c>
      <c r="O180" s="130">
        <f t="shared" si="42"/>
        <v>0.94285665836745647</v>
      </c>
      <c r="P180" s="131">
        <v>1152.5883633649628</v>
      </c>
      <c r="Q180" s="130">
        <f t="shared" si="43"/>
        <v>6.6188416114488072E-2</v>
      </c>
      <c r="R180" s="130">
        <f t="shared" si="44"/>
        <v>6.6188416114487988E-2</v>
      </c>
      <c r="S180" s="132">
        <v>3064</v>
      </c>
      <c r="T180" s="1">
        <v>54783</v>
      </c>
      <c r="U180" s="1">
        <v>17879.569190600523</v>
      </c>
      <c r="X180" s="12"/>
      <c r="Y180" s="12"/>
    </row>
    <row r="181" spans="1:25">
      <c r="A181" s="125">
        <v>3439</v>
      </c>
      <c r="B181" s="125" t="s">
        <v>198</v>
      </c>
      <c r="C181" s="1">
        <v>80777</v>
      </c>
      <c r="D181" s="125">
        <f t="shared" si="39"/>
        <v>18421.208665906499</v>
      </c>
      <c r="E181" s="126">
        <f t="shared" si="40"/>
        <v>0.80013850333092218</v>
      </c>
      <c r="F181" s="127">
        <f t="shared" si="45"/>
        <v>2760.7897775908787</v>
      </c>
      <c r="G181" s="127">
        <f t="shared" si="46"/>
        <v>12106.063174736002</v>
      </c>
      <c r="H181" s="127">
        <f t="shared" si="47"/>
        <v>804.67232992848415</v>
      </c>
      <c r="I181" s="128">
        <f t="shared" si="48"/>
        <v>3528.4881667364029</v>
      </c>
      <c r="J181" s="127">
        <f t="shared" si="49"/>
        <v>492.85346474134735</v>
      </c>
      <c r="K181" s="128">
        <f t="shared" si="50"/>
        <v>2161.1624428908081</v>
      </c>
      <c r="L181" s="129">
        <f t="shared" si="41"/>
        <v>14267.225617626809</v>
      </c>
      <c r="M181" s="129">
        <f t="shared" si="51"/>
        <v>95044.225617626813</v>
      </c>
      <c r="N181" s="129">
        <f t="shared" si="52"/>
        <v>21674.851908238725</v>
      </c>
      <c r="O181" s="130">
        <f t="shared" si="42"/>
        <v>0.94146284754242404</v>
      </c>
      <c r="P181" s="131">
        <v>1673.1779612778573</v>
      </c>
      <c r="Q181" s="130">
        <f t="shared" si="43"/>
        <v>6.5659630606860156E-2</v>
      </c>
      <c r="R181" s="130">
        <f t="shared" si="44"/>
        <v>7.1249179410499297E-2</v>
      </c>
      <c r="S181" s="132">
        <v>4385</v>
      </c>
      <c r="T181" s="1">
        <v>75800</v>
      </c>
      <c r="U181" s="1">
        <v>17196.007259528131</v>
      </c>
      <c r="X181" s="12"/>
      <c r="Y181" s="12"/>
    </row>
    <row r="182" spans="1:25">
      <c r="A182" s="125">
        <v>3440</v>
      </c>
      <c r="B182" s="125" t="s">
        <v>199</v>
      </c>
      <c r="C182" s="1">
        <v>105045</v>
      </c>
      <c r="D182" s="125">
        <f t="shared" si="39"/>
        <v>20670.011806375442</v>
      </c>
      <c r="E182" s="126">
        <f t="shared" si="40"/>
        <v>0.89781689196081138</v>
      </c>
      <c r="F182" s="127">
        <f t="shared" si="45"/>
        <v>1411.5078933095131</v>
      </c>
      <c r="G182" s="127">
        <f t="shared" si="46"/>
        <v>7173.2831137989451</v>
      </c>
      <c r="H182" s="127">
        <f t="shared" si="47"/>
        <v>17.591230764354258</v>
      </c>
      <c r="I182" s="128">
        <f t="shared" si="48"/>
        <v>89.398634744448344</v>
      </c>
      <c r="J182" s="127">
        <f t="shared" si="49"/>
        <v>-294.22763442278256</v>
      </c>
      <c r="K182" s="128">
        <f t="shared" si="50"/>
        <v>-1495.2648381365809</v>
      </c>
      <c r="L182" s="129">
        <f t="shared" si="41"/>
        <v>5678.0182756623644</v>
      </c>
      <c r="M182" s="129">
        <f t="shared" si="51"/>
        <v>110723.01827566237</v>
      </c>
      <c r="N182" s="129">
        <f t="shared" si="52"/>
        <v>21787.292065262176</v>
      </c>
      <c r="O182" s="130">
        <f t="shared" si="42"/>
        <v>0.94634676697391873</v>
      </c>
      <c r="P182" s="131">
        <v>-259.95239470601973</v>
      </c>
      <c r="Q182" s="130">
        <f t="shared" si="43"/>
        <v>8.8120740019474203E-2</v>
      </c>
      <c r="R182" s="130">
        <f t="shared" si="44"/>
        <v>9.047597971648598E-2</v>
      </c>
      <c r="S182" s="132">
        <v>5082</v>
      </c>
      <c r="T182" s="1">
        <v>96538</v>
      </c>
      <c r="U182" s="1">
        <v>18955.036324366778</v>
      </c>
      <c r="X182" s="12"/>
      <c r="Y182" s="12"/>
    </row>
    <row r="183" spans="1:25">
      <c r="A183" s="125">
        <v>3441</v>
      </c>
      <c r="B183" s="125" t="s">
        <v>200</v>
      </c>
      <c r="C183" s="1">
        <v>112038</v>
      </c>
      <c r="D183" s="125">
        <f t="shared" si="39"/>
        <v>18430.333936502713</v>
      </c>
      <c r="E183" s="126">
        <f t="shared" si="40"/>
        <v>0.80053486605009916</v>
      </c>
      <c r="F183" s="127">
        <f t="shared" si="45"/>
        <v>2755.3146152331501</v>
      </c>
      <c r="G183" s="127">
        <f t="shared" si="46"/>
        <v>16749.557546002317</v>
      </c>
      <c r="H183" s="127">
        <f t="shared" si="47"/>
        <v>801.47848521980916</v>
      </c>
      <c r="I183" s="128">
        <f t="shared" si="48"/>
        <v>4872.1877116512196</v>
      </c>
      <c r="J183" s="127">
        <f t="shared" si="49"/>
        <v>489.65962003267236</v>
      </c>
      <c r="K183" s="128">
        <f t="shared" si="50"/>
        <v>2976.640830178615</v>
      </c>
      <c r="L183" s="129">
        <f t="shared" si="41"/>
        <v>19726.198376180932</v>
      </c>
      <c r="M183" s="129">
        <f t="shared" si="51"/>
        <v>131764.19837618092</v>
      </c>
      <c r="N183" s="129">
        <f t="shared" si="52"/>
        <v>21675.308171768535</v>
      </c>
      <c r="O183" s="130">
        <f t="shared" si="42"/>
        <v>0.9414826656783829</v>
      </c>
      <c r="P183" s="131">
        <v>2871.5604963758487</v>
      </c>
      <c r="Q183" s="130">
        <f t="shared" si="43"/>
        <v>7.9384959247769712E-2</v>
      </c>
      <c r="R183" s="130">
        <f t="shared" si="44"/>
        <v>6.9441620258153591E-2</v>
      </c>
      <c r="S183" s="132">
        <v>6079</v>
      </c>
      <c r="T183" s="1">
        <v>103798</v>
      </c>
      <c r="U183" s="1">
        <v>17233.604516021918</v>
      </c>
      <c r="X183" s="12"/>
      <c r="Y183" s="12"/>
    </row>
    <row r="184" spans="1:25">
      <c r="A184" s="125">
        <v>3442</v>
      </c>
      <c r="B184" s="125" t="s">
        <v>201</v>
      </c>
      <c r="C184" s="1">
        <v>264831</v>
      </c>
      <c r="D184" s="125">
        <f t="shared" si="39"/>
        <v>17861.401497268496</v>
      </c>
      <c r="E184" s="126">
        <f t="shared" si="40"/>
        <v>0.77582287463404209</v>
      </c>
      <c r="F184" s="127">
        <f t="shared" si="45"/>
        <v>3096.6740787736803</v>
      </c>
      <c r="G184" s="127">
        <f t="shared" si="46"/>
        <v>45914.386565977358</v>
      </c>
      <c r="H184" s="127">
        <f t="shared" si="47"/>
        <v>1000.604838951785</v>
      </c>
      <c r="I184" s="128">
        <f t="shared" si="48"/>
        <v>14835.967947138117</v>
      </c>
      <c r="J184" s="127">
        <f t="shared" si="49"/>
        <v>688.78597376464825</v>
      </c>
      <c r="K184" s="128">
        <f t="shared" si="50"/>
        <v>10212.629633008439</v>
      </c>
      <c r="L184" s="129">
        <f t="shared" si="41"/>
        <v>56127.016198985795</v>
      </c>
      <c r="M184" s="129">
        <f t="shared" si="51"/>
        <v>320958.0161989858</v>
      </c>
      <c r="N184" s="129">
        <f t="shared" si="52"/>
        <v>21646.861549806825</v>
      </c>
      <c r="O184" s="130">
        <f t="shared" si="42"/>
        <v>0.94024706610758002</v>
      </c>
      <c r="P184" s="131">
        <v>9367.4815808134008</v>
      </c>
      <c r="Q184" s="130">
        <f t="shared" si="43"/>
        <v>7.4748794701556737E-2</v>
      </c>
      <c r="R184" s="130">
        <f t="shared" si="44"/>
        <v>7.7938175356231862E-2</v>
      </c>
      <c r="S184" s="132">
        <v>14827</v>
      </c>
      <c r="T184" s="1">
        <v>246412</v>
      </c>
      <c r="U184" s="1">
        <v>16569.968394862484</v>
      </c>
      <c r="X184" s="12"/>
      <c r="Y184" s="12"/>
    </row>
    <row r="185" spans="1:25">
      <c r="A185" s="125">
        <v>3443</v>
      </c>
      <c r="B185" s="125" t="s">
        <v>202</v>
      </c>
      <c r="C185" s="1">
        <v>226117</v>
      </c>
      <c r="D185" s="125">
        <f t="shared" si="39"/>
        <v>16660.551134689063</v>
      </c>
      <c r="E185" s="126">
        <f t="shared" si="40"/>
        <v>0.72366307180758516</v>
      </c>
      <c r="F185" s="127">
        <f t="shared" si="45"/>
        <v>3817.1842963213398</v>
      </c>
      <c r="G185" s="127">
        <f t="shared" si="46"/>
        <v>51806.825269673223</v>
      </c>
      <c r="H185" s="127">
        <f t="shared" si="47"/>
        <v>1420.9024658545866</v>
      </c>
      <c r="I185" s="128">
        <f t="shared" si="48"/>
        <v>19284.48826657845</v>
      </c>
      <c r="J185" s="127">
        <f t="shared" si="49"/>
        <v>1109.0836006674499</v>
      </c>
      <c r="K185" s="128">
        <f t="shared" si="50"/>
        <v>15052.482628258631</v>
      </c>
      <c r="L185" s="129">
        <f t="shared" si="41"/>
        <v>66859.307897931852</v>
      </c>
      <c r="M185" s="129">
        <f t="shared" si="51"/>
        <v>292976.30789793184</v>
      </c>
      <c r="N185" s="129">
        <f t="shared" si="52"/>
        <v>21586.819031677856</v>
      </c>
      <c r="O185" s="130">
        <f t="shared" si="42"/>
        <v>0.9376390759662574</v>
      </c>
      <c r="P185" s="131">
        <v>8938.0964972549991</v>
      </c>
      <c r="Q185" s="130">
        <f t="shared" si="43"/>
        <v>3.1861637803180687E-2</v>
      </c>
      <c r="R185" s="130">
        <f t="shared" si="44"/>
        <v>2.3270393692381916E-2</v>
      </c>
      <c r="S185" s="132">
        <v>13572</v>
      </c>
      <c r="T185" s="1">
        <v>219135</v>
      </c>
      <c r="U185" s="1">
        <v>16281.670257820046</v>
      </c>
      <c r="X185" s="12"/>
      <c r="Y185" s="12"/>
    </row>
    <row r="186" spans="1:25">
      <c r="A186" s="125">
        <v>3446</v>
      </c>
      <c r="B186" s="125" t="s">
        <v>203</v>
      </c>
      <c r="C186" s="1">
        <v>258417</v>
      </c>
      <c r="D186" s="125">
        <f t="shared" si="39"/>
        <v>18955.255629721996</v>
      </c>
      <c r="E186" s="126">
        <f t="shared" si="40"/>
        <v>0.82333521892573613</v>
      </c>
      <c r="F186" s="127">
        <f t="shared" si="45"/>
        <v>2440.3615993015801</v>
      </c>
      <c r="G186" s="127">
        <f t="shared" si="46"/>
        <v>33269.449683278443</v>
      </c>
      <c r="H186" s="127">
        <f t="shared" si="47"/>
        <v>617.75589259306014</v>
      </c>
      <c r="I186" s="128">
        <f t="shared" si="48"/>
        <v>8421.8660837211883</v>
      </c>
      <c r="J186" s="127">
        <f t="shared" si="49"/>
        <v>305.93702740592335</v>
      </c>
      <c r="K186" s="128">
        <f t="shared" si="50"/>
        <v>4170.8394946249527</v>
      </c>
      <c r="L186" s="129">
        <f t="shared" si="41"/>
        <v>37440.289177903396</v>
      </c>
      <c r="M186" s="129">
        <f t="shared" si="51"/>
        <v>295857.28917790338</v>
      </c>
      <c r="N186" s="129">
        <f t="shared" si="52"/>
        <v>21701.554256429499</v>
      </c>
      <c r="O186" s="130">
        <f t="shared" si="42"/>
        <v>0.9426226833221647</v>
      </c>
      <c r="P186" s="131">
        <v>5826.4044574917098</v>
      </c>
      <c r="Q186" s="130">
        <f t="shared" si="43"/>
        <v>7.099873179546265E-2</v>
      </c>
      <c r="R186" s="130">
        <f t="shared" si="44"/>
        <v>6.9270427526446188E-2</v>
      </c>
      <c r="S186" s="132">
        <v>13633</v>
      </c>
      <c r="T186" s="1">
        <v>241286</v>
      </c>
      <c r="U186" s="1">
        <v>17727.279406362501</v>
      </c>
      <c r="X186" s="12"/>
      <c r="Y186" s="12"/>
    </row>
    <row r="187" spans="1:25">
      <c r="A187" s="125">
        <v>3447</v>
      </c>
      <c r="B187" s="125" t="s">
        <v>204</v>
      </c>
      <c r="C187" s="1">
        <v>84756</v>
      </c>
      <c r="D187" s="125">
        <f t="shared" si="39"/>
        <v>15312.737127371272</v>
      </c>
      <c r="E187" s="126">
        <f t="shared" si="40"/>
        <v>0.66511979692575529</v>
      </c>
      <c r="F187" s="127">
        <f t="shared" si="45"/>
        <v>4625.8727007120142</v>
      </c>
      <c r="G187" s="127">
        <f t="shared" si="46"/>
        <v>25604.205398440998</v>
      </c>
      <c r="H187" s="127">
        <f t="shared" si="47"/>
        <v>1892.6373684158134</v>
      </c>
      <c r="I187" s="128">
        <f t="shared" si="48"/>
        <v>10475.747834181526</v>
      </c>
      <c r="J187" s="127">
        <f t="shared" si="49"/>
        <v>1580.8185032286765</v>
      </c>
      <c r="K187" s="128">
        <f t="shared" si="50"/>
        <v>8749.8304153707249</v>
      </c>
      <c r="L187" s="129">
        <f t="shared" si="41"/>
        <v>34354.035813811723</v>
      </c>
      <c r="M187" s="129">
        <f t="shared" si="51"/>
        <v>119110.03581381173</v>
      </c>
      <c r="N187" s="129">
        <f t="shared" si="52"/>
        <v>21519.428331311963</v>
      </c>
      <c r="O187" s="130">
        <f t="shared" si="42"/>
        <v>0.93471191222216565</v>
      </c>
      <c r="P187" s="131">
        <v>5189.2354083632781</v>
      </c>
      <c r="Q187" s="130">
        <f t="shared" si="43"/>
        <v>5.6373312726683535E-2</v>
      </c>
      <c r="R187" s="130">
        <f t="shared" si="44"/>
        <v>6.477086028946101E-2</v>
      </c>
      <c r="S187" s="132">
        <v>5535</v>
      </c>
      <c r="T187" s="1">
        <v>80233</v>
      </c>
      <c r="U187" s="1">
        <v>14381.251120272451</v>
      </c>
      <c r="X187" s="12"/>
      <c r="Y187" s="12"/>
    </row>
    <row r="188" spans="1:25">
      <c r="A188" s="125">
        <v>3448</v>
      </c>
      <c r="B188" s="125" t="s">
        <v>205</v>
      </c>
      <c r="C188" s="1">
        <v>107578</v>
      </c>
      <c r="D188" s="125">
        <f t="shared" si="39"/>
        <v>16356.697582484416</v>
      </c>
      <c r="E188" s="126">
        <f t="shared" si="40"/>
        <v>0.71046497330589564</v>
      </c>
      <c r="F188" s="127">
        <f t="shared" si="45"/>
        <v>3999.4964276441283</v>
      </c>
      <c r="G188" s="127">
        <f t="shared" si="46"/>
        <v>26304.688004615433</v>
      </c>
      <c r="H188" s="127">
        <f t="shared" si="47"/>
        <v>1527.2512091262133</v>
      </c>
      <c r="I188" s="128">
        <f t="shared" si="48"/>
        <v>10044.731202423105</v>
      </c>
      <c r="J188" s="127">
        <f t="shared" si="49"/>
        <v>1215.4323439390764</v>
      </c>
      <c r="K188" s="128">
        <f t="shared" si="50"/>
        <v>7993.8985260873051</v>
      </c>
      <c r="L188" s="129">
        <f t="shared" si="41"/>
        <v>34298.586530702742</v>
      </c>
      <c r="M188" s="129">
        <f t="shared" si="51"/>
        <v>141876.58653070274</v>
      </c>
      <c r="N188" s="129">
        <f t="shared" si="52"/>
        <v>21571.626354067623</v>
      </c>
      <c r="O188" s="130">
        <f t="shared" si="42"/>
        <v>0.93697917104117279</v>
      </c>
      <c r="P188" s="131">
        <v>6528.3172865050074</v>
      </c>
      <c r="Q188" s="130">
        <f t="shared" si="43"/>
        <v>4.7140701805616393E-2</v>
      </c>
      <c r="R188" s="130">
        <f t="shared" si="44"/>
        <v>4.7777551859930302E-2</v>
      </c>
      <c r="S188" s="132">
        <v>6577</v>
      </c>
      <c r="T188" s="1">
        <v>102735</v>
      </c>
      <c r="U188" s="1">
        <v>15610.849414982526</v>
      </c>
      <c r="X188" s="12"/>
      <c r="Y188" s="12"/>
    </row>
    <row r="189" spans="1:25">
      <c r="A189" s="125">
        <v>3449</v>
      </c>
      <c r="B189" s="125" t="s">
        <v>206</v>
      </c>
      <c r="C189" s="1">
        <v>46125</v>
      </c>
      <c r="D189" s="125">
        <f t="shared" si="39"/>
        <v>15965.732087227414</v>
      </c>
      <c r="E189" s="126">
        <f t="shared" si="40"/>
        <v>0.69348310464013641</v>
      </c>
      <c r="F189" s="127">
        <f t="shared" si="45"/>
        <v>4234.0757247983292</v>
      </c>
      <c r="G189" s="127">
        <f t="shared" si="46"/>
        <v>12232.244768942373</v>
      </c>
      <c r="H189" s="127">
        <f t="shared" si="47"/>
        <v>1664.0891324661638</v>
      </c>
      <c r="I189" s="128">
        <f t="shared" si="48"/>
        <v>4807.5535036947476</v>
      </c>
      <c r="J189" s="127">
        <f t="shared" si="49"/>
        <v>1352.2702672790269</v>
      </c>
      <c r="K189" s="128">
        <f t="shared" si="50"/>
        <v>3906.7088021691088</v>
      </c>
      <c r="L189" s="129">
        <f t="shared" si="41"/>
        <v>16138.953571111482</v>
      </c>
      <c r="M189" s="129">
        <f t="shared" si="51"/>
        <v>62263.95357111148</v>
      </c>
      <c r="N189" s="129">
        <f t="shared" si="52"/>
        <v>21552.078079304771</v>
      </c>
      <c r="O189" s="130">
        <f t="shared" si="42"/>
        <v>0.9361300776078848</v>
      </c>
      <c r="P189" s="131">
        <v>1870.358969243267</v>
      </c>
      <c r="Q189" s="130">
        <f t="shared" si="43"/>
        <v>-9.2634850690482745E-2</v>
      </c>
      <c r="R189" s="130">
        <f t="shared" si="44"/>
        <v>-8.7923712843600441E-2</v>
      </c>
      <c r="S189" s="132">
        <v>2889</v>
      </c>
      <c r="T189" s="1">
        <v>50834</v>
      </c>
      <c r="U189" s="1">
        <v>17504.820936639117</v>
      </c>
      <c r="X189" s="12"/>
      <c r="Y189" s="12"/>
    </row>
    <row r="190" spans="1:25">
      <c r="A190" s="125">
        <v>3450</v>
      </c>
      <c r="B190" s="125" t="s">
        <v>207</v>
      </c>
      <c r="C190" s="1">
        <v>20413</v>
      </c>
      <c r="D190" s="125">
        <f t="shared" si="39"/>
        <v>16252.388535031849</v>
      </c>
      <c r="E190" s="126">
        <f t="shared" si="40"/>
        <v>0.70593423449139858</v>
      </c>
      <c r="F190" s="127">
        <f t="shared" si="45"/>
        <v>4062.0818561156684</v>
      </c>
      <c r="G190" s="127">
        <f t="shared" si="46"/>
        <v>5101.9748112812795</v>
      </c>
      <c r="H190" s="127">
        <f t="shared" si="47"/>
        <v>1563.7593757346117</v>
      </c>
      <c r="I190" s="128">
        <f t="shared" si="48"/>
        <v>1964.0817759226723</v>
      </c>
      <c r="J190" s="127">
        <f t="shared" si="49"/>
        <v>1251.9405105474748</v>
      </c>
      <c r="K190" s="128">
        <f t="shared" si="50"/>
        <v>1572.4372812476283</v>
      </c>
      <c r="L190" s="129">
        <f t="shared" si="41"/>
        <v>6674.412092528908</v>
      </c>
      <c r="M190" s="129">
        <f t="shared" si="51"/>
        <v>27087.41209252891</v>
      </c>
      <c r="N190" s="129">
        <f t="shared" si="52"/>
        <v>21566.410901694995</v>
      </c>
      <c r="O190" s="130">
        <f t="shared" si="42"/>
        <v>0.93675263410044796</v>
      </c>
      <c r="P190" s="131">
        <v>1183.58439438198</v>
      </c>
      <c r="Q190" s="130">
        <f t="shared" si="43"/>
        <v>9.4237469847225946E-2</v>
      </c>
      <c r="R190" s="130">
        <f t="shared" si="44"/>
        <v>9.510867802385603E-2</v>
      </c>
      <c r="S190" s="132">
        <v>1256</v>
      </c>
      <c r="T190" s="1">
        <v>18655</v>
      </c>
      <c r="U190" s="1">
        <v>14840.891010342084</v>
      </c>
      <c r="X190" s="12"/>
      <c r="Y190" s="12"/>
    </row>
    <row r="191" spans="1:25">
      <c r="A191" s="125">
        <v>3451</v>
      </c>
      <c r="B191" s="125" t="s">
        <v>208</v>
      </c>
      <c r="C191" s="1">
        <v>123038</v>
      </c>
      <c r="D191" s="125">
        <f t="shared" si="39"/>
        <v>19363.865281712307</v>
      </c>
      <c r="E191" s="126">
        <f t="shared" si="40"/>
        <v>0.84108347428289942</v>
      </c>
      <c r="F191" s="127">
        <f t="shared" si="45"/>
        <v>2195.1958081073935</v>
      </c>
      <c r="G191" s="127">
        <f t="shared" si="46"/>
        <v>13948.274164714379</v>
      </c>
      <c r="H191" s="127">
        <f t="shared" si="47"/>
        <v>474.74251439645121</v>
      </c>
      <c r="I191" s="128">
        <f t="shared" si="48"/>
        <v>3016.5139364750512</v>
      </c>
      <c r="J191" s="127">
        <f t="shared" si="49"/>
        <v>162.92364920931442</v>
      </c>
      <c r="K191" s="128">
        <f t="shared" si="50"/>
        <v>1035.2168670759838</v>
      </c>
      <c r="L191" s="129">
        <f t="shared" si="41"/>
        <v>14983.491031790363</v>
      </c>
      <c r="M191" s="129">
        <f t="shared" si="51"/>
        <v>138021.49103179036</v>
      </c>
      <c r="N191" s="129">
        <f t="shared" si="52"/>
        <v>21721.984739029016</v>
      </c>
      <c r="O191" s="130">
        <f t="shared" si="42"/>
        <v>0.9435100960900229</v>
      </c>
      <c r="P191" s="131">
        <v>2076.2709728527898</v>
      </c>
      <c r="Q191" s="130">
        <f t="shared" si="43"/>
        <v>4.2580054739732066E-2</v>
      </c>
      <c r="R191" s="130">
        <f t="shared" si="44"/>
        <v>4.3564549597843207E-2</v>
      </c>
      <c r="S191" s="132">
        <v>6354</v>
      </c>
      <c r="T191" s="1">
        <v>118013</v>
      </c>
      <c r="U191" s="1">
        <v>18555.503144654089</v>
      </c>
      <c r="X191" s="12"/>
      <c r="Y191" s="12"/>
    </row>
    <row r="192" spans="1:25">
      <c r="A192" s="125">
        <v>3452</v>
      </c>
      <c r="B192" s="125" t="s">
        <v>209</v>
      </c>
      <c r="C192" s="1">
        <v>44518</v>
      </c>
      <c r="D192" s="125">
        <f t="shared" si="39"/>
        <v>21088.583609663667</v>
      </c>
      <c r="E192" s="126">
        <f t="shared" si="40"/>
        <v>0.91599786055487642</v>
      </c>
      <c r="F192" s="127">
        <f t="shared" si="45"/>
        <v>1160.364811336578</v>
      </c>
      <c r="G192" s="127">
        <f t="shared" si="46"/>
        <v>2449.530116731516</v>
      </c>
      <c r="H192" s="127">
        <f t="shared" si="47"/>
        <v>0</v>
      </c>
      <c r="I192" s="128">
        <f t="shared" si="48"/>
        <v>0</v>
      </c>
      <c r="J192" s="127">
        <f t="shared" si="49"/>
        <v>-311.81886518713679</v>
      </c>
      <c r="K192" s="128">
        <f t="shared" si="50"/>
        <v>-658.24962441004584</v>
      </c>
      <c r="L192" s="129">
        <f t="shared" si="41"/>
        <v>1791.2804923214703</v>
      </c>
      <c r="M192" s="129">
        <f t="shared" si="51"/>
        <v>46309.280492321472</v>
      </c>
      <c r="N192" s="129">
        <f t="shared" si="52"/>
        <v>21937.12955581311</v>
      </c>
      <c r="O192" s="130">
        <f t="shared" si="42"/>
        <v>0.95285506659782859</v>
      </c>
      <c r="P192" s="131">
        <v>395.01084112640001</v>
      </c>
      <c r="Q192" s="130">
        <f t="shared" si="43"/>
        <v>6.7219638490674596E-2</v>
      </c>
      <c r="R192" s="130">
        <f t="shared" si="44"/>
        <v>7.1769603789782324E-2</v>
      </c>
      <c r="S192" s="132">
        <v>2111</v>
      </c>
      <c r="T192" s="1">
        <v>41714</v>
      </c>
      <c r="U192" s="1">
        <v>19676.41509433962</v>
      </c>
      <c r="X192" s="12"/>
      <c r="Y192" s="12"/>
    </row>
    <row r="193" spans="1:27">
      <c r="A193" s="125">
        <v>3453</v>
      </c>
      <c r="B193" s="125" t="s">
        <v>210</v>
      </c>
      <c r="C193" s="1">
        <v>69186</v>
      </c>
      <c r="D193" s="125">
        <f t="shared" si="39"/>
        <v>21274.907749077491</v>
      </c>
      <c r="E193" s="126">
        <f t="shared" si="40"/>
        <v>0.92409098412504276</v>
      </c>
      <c r="F193" s="127">
        <f t="shared" si="45"/>
        <v>1048.5703276882834</v>
      </c>
      <c r="G193" s="127">
        <f t="shared" si="46"/>
        <v>3409.9507056422981</v>
      </c>
      <c r="H193" s="127">
        <f t="shared" si="47"/>
        <v>0</v>
      </c>
      <c r="I193" s="128">
        <f t="shared" si="48"/>
        <v>0</v>
      </c>
      <c r="J193" s="127">
        <f t="shared" si="49"/>
        <v>-311.81886518713679</v>
      </c>
      <c r="K193" s="128">
        <f t="shared" si="50"/>
        <v>-1014.0349495885689</v>
      </c>
      <c r="L193" s="129">
        <f t="shared" si="41"/>
        <v>2395.9157560537292</v>
      </c>
      <c r="M193" s="129">
        <f t="shared" si="51"/>
        <v>71581.915756053728</v>
      </c>
      <c r="N193" s="129">
        <f t="shared" si="52"/>
        <v>22011.659211578637</v>
      </c>
      <c r="O193" s="130">
        <f t="shared" si="42"/>
        <v>0.95609231602589506</v>
      </c>
      <c r="P193" s="131">
        <v>673.88008306161123</v>
      </c>
      <c r="Q193" s="130">
        <f t="shared" si="43"/>
        <v>2.5433526011560695E-2</v>
      </c>
      <c r="R193" s="130">
        <f t="shared" si="44"/>
        <v>2.0388342611749734E-2</v>
      </c>
      <c r="S193" s="132">
        <v>3252</v>
      </c>
      <c r="T193" s="1">
        <v>67470</v>
      </c>
      <c r="U193" s="1">
        <v>20849.814585908531</v>
      </c>
      <c r="X193" s="12"/>
      <c r="Y193" s="12"/>
    </row>
    <row r="194" spans="1:27">
      <c r="A194" s="125">
        <v>3454</v>
      </c>
      <c r="B194" s="125" t="s">
        <v>211</v>
      </c>
      <c r="C194" s="1">
        <v>30767</v>
      </c>
      <c r="D194" s="125">
        <f t="shared" si="39"/>
        <v>19386.893509766858</v>
      </c>
      <c r="E194" s="126">
        <f t="shared" si="40"/>
        <v>0.84208372200084813</v>
      </c>
      <c r="F194" s="127">
        <f t="shared" si="45"/>
        <v>2181.3788712746632</v>
      </c>
      <c r="G194" s="127">
        <f t="shared" si="46"/>
        <v>3461.8482687128903</v>
      </c>
      <c r="H194" s="127">
        <f t="shared" si="47"/>
        <v>466.68263457735844</v>
      </c>
      <c r="I194" s="128">
        <f t="shared" si="48"/>
        <v>740.62534107426791</v>
      </c>
      <c r="J194" s="127">
        <f t="shared" si="49"/>
        <v>154.86376939022165</v>
      </c>
      <c r="K194" s="128">
        <f t="shared" si="50"/>
        <v>245.76880202228173</v>
      </c>
      <c r="L194" s="129">
        <f t="shared" si="41"/>
        <v>3707.6170707351721</v>
      </c>
      <c r="M194" s="129">
        <f t="shared" si="51"/>
        <v>34474.61707073517</v>
      </c>
      <c r="N194" s="129">
        <f t="shared" si="52"/>
        <v>21723.136150431739</v>
      </c>
      <c r="O194" s="130">
        <f t="shared" si="42"/>
        <v>0.9435601084759202</v>
      </c>
      <c r="P194" s="131">
        <v>1009.6562769778679</v>
      </c>
      <c r="Q194" s="130">
        <f t="shared" si="43"/>
        <v>-3.3790786044028513E-2</v>
      </c>
      <c r="R194" s="130">
        <f t="shared" si="44"/>
        <v>-4.2314370792222215E-2</v>
      </c>
      <c r="S194" s="132">
        <v>1587</v>
      </c>
      <c r="T194" s="1">
        <v>31843</v>
      </c>
      <c r="U194" s="1">
        <v>20243.483788938334</v>
      </c>
      <c r="X194" s="12"/>
      <c r="Y194" s="12"/>
    </row>
    <row r="195" spans="1:27" ht="32.1" customHeight="1">
      <c r="A195" s="125">
        <v>3801</v>
      </c>
      <c r="B195" s="125" t="s">
        <v>212</v>
      </c>
      <c r="C195" s="1">
        <v>499246</v>
      </c>
      <c r="D195" s="125">
        <f t="shared" si="39"/>
        <v>18153.07977601629</v>
      </c>
      <c r="E195" s="126">
        <f t="shared" si="40"/>
        <v>0.78849213133940355</v>
      </c>
      <c r="F195" s="127">
        <f t="shared" si="45"/>
        <v>2921.6671115250042</v>
      </c>
      <c r="G195" s="127">
        <f t="shared" si="46"/>
        <v>80351.688901160669</v>
      </c>
      <c r="H195" s="127">
        <f t="shared" si="47"/>
        <v>898.51744139005746</v>
      </c>
      <c r="I195" s="128">
        <f t="shared" si="48"/>
        <v>24711.026673109362</v>
      </c>
      <c r="J195" s="127">
        <f t="shared" si="49"/>
        <v>586.69857620292066</v>
      </c>
      <c r="K195" s="128">
        <f t="shared" si="50"/>
        <v>16135.384242732724</v>
      </c>
      <c r="L195" s="129">
        <f t="shared" si="41"/>
        <v>96487.073143893387</v>
      </c>
      <c r="M195" s="129">
        <f t="shared" si="51"/>
        <v>595733.07314389339</v>
      </c>
      <c r="N195" s="129">
        <f t="shared" si="52"/>
        <v>21661.445463744214</v>
      </c>
      <c r="O195" s="130">
        <f t="shared" si="42"/>
        <v>0.94088052894284813</v>
      </c>
      <c r="P195" s="131">
        <v>9232.1962693417881</v>
      </c>
      <c r="Q195" s="133">
        <f t="shared" si="43"/>
        <v>6.5026324547106856E-2</v>
      </c>
      <c r="R195" s="133">
        <f t="shared" si="44"/>
        <v>6.5336127855825307E-2</v>
      </c>
      <c r="S195" s="132">
        <v>27502</v>
      </c>
      <c r="T195" s="1">
        <v>468764</v>
      </c>
      <c r="U195" s="1">
        <v>17039.76735732461</v>
      </c>
      <c r="V195" s="1"/>
      <c r="W195" s="62"/>
      <c r="X195" s="13"/>
      <c r="Y195" s="64"/>
      <c r="AA195" s="62"/>
    </row>
    <row r="196" spans="1:27">
      <c r="A196" s="125">
        <v>3802</v>
      </c>
      <c r="B196" s="125" t="s">
        <v>213</v>
      </c>
      <c r="C196" s="1">
        <v>519284</v>
      </c>
      <c r="D196" s="125">
        <f t="shared" si="39"/>
        <v>20220.552159183833</v>
      </c>
      <c r="E196" s="126">
        <f t="shared" si="40"/>
        <v>0.87829428755770667</v>
      </c>
      <c r="F196" s="127">
        <f t="shared" si="45"/>
        <v>1681.1836816244779</v>
      </c>
      <c r="G196" s="127">
        <f t="shared" si="46"/>
        <v>43174.478127798211</v>
      </c>
      <c r="H196" s="127">
        <f t="shared" si="47"/>
        <v>174.90210728141719</v>
      </c>
      <c r="I196" s="128">
        <f t="shared" si="48"/>
        <v>4491.6610170940749</v>
      </c>
      <c r="J196" s="127">
        <f t="shared" si="49"/>
        <v>-136.91675790571961</v>
      </c>
      <c r="K196" s="128">
        <f t="shared" si="50"/>
        <v>-3516.1592597767849</v>
      </c>
      <c r="L196" s="129">
        <f t="shared" si="41"/>
        <v>39658.318868021423</v>
      </c>
      <c r="M196" s="129">
        <f t="shared" si="51"/>
        <v>558942.31886802148</v>
      </c>
      <c r="N196" s="129">
        <f t="shared" si="52"/>
        <v>21764.819082902595</v>
      </c>
      <c r="O196" s="130">
        <f t="shared" si="42"/>
        <v>0.94537063675376343</v>
      </c>
      <c r="P196" s="131">
        <v>758.20125965261104</v>
      </c>
      <c r="Q196" s="133">
        <f t="shared" si="43"/>
        <v>0.12088585736487653</v>
      </c>
      <c r="R196" s="134">
        <f t="shared" si="44"/>
        <v>9.1642699994273172E-2</v>
      </c>
      <c r="S196" s="132">
        <v>25681</v>
      </c>
      <c r="T196" s="1">
        <v>463280</v>
      </c>
      <c r="U196" s="1">
        <v>18523.049858062452</v>
      </c>
      <c r="V196" s="1"/>
      <c r="W196" s="62"/>
      <c r="X196" s="13"/>
      <c r="Y196" s="13"/>
      <c r="Z196" s="13"/>
    </row>
    <row r="197" spans="1:27">
      <c r="A197" s="125">
        <v>3803</v>
      </c>
      <c r="B197" s="125" t="s">
        <v>214</v>
      </c>
      <c r="C197" s="1">
        <v>1300813</v>
      </c>
      <c r="D197" s="125">
        <f t="shared" si="39"/>
        <v>22507.751669723501</v>
      </c>
      <c r="E197" s="126">
        <f t="shared" si="40"/>
        <v>0.97764045025383228</v>
      </c>
      <c r="F197" s="127">
        <f t="shared" si="45"/>
        <v>308.86397530067768</v>
      </c>
      <c r="G197" s="127">
        <f t="shared" si="46"/>
        <v>17850.484588527368</v>
      </c>
      <c r="H197" s="127">
        <f t="shared" si="47"/>
        <v>0</v>
      </c>
      <c r="I197" s="128">
        <f t="shared" si="48"/>
        <v>0</v>
      </c>
      <c r="J197" s="127">
        <f t="shared" si="49"/>
        <v>-311.81886518713679</v>
      </c>
      <c r="K197" s="128">
        <f t="shared" si="50"/>
        <v>-18021.259494625381</v>
      </c>
      <c r="L197" s="129">
        <f t="shared" si="41"/>
        <v>-170.77490609801316</v>
      </c>
      <c r="M197" s="129">
        <f t="shared" si="51"/>
        <v>1300642.2250939021</v>
      </c>
      <c r="N197" s="129">
        <f t="shared" si="52"/>
        <v>22504.796779837045</v>
      </c>
      <c r="O197" s="130">
        <f t="shared" si="42"/>
        <v>0.97751210247741094</v>
      </c>
      <c r="P197" s="131">
        <v>287.87008624309783</v>
      </c>
      <c r="Q197" s="133">
        <f t="shared" si="43"/>
        <v>0.14960743348816821</v>
      </c>
      <c r="R197" s="133">
        <f t="shared" si="44"/>
        <v>0.13433078696917125</v>
      </c>
      <c r="S197" s="132">
        <v>57794</v>
      </c>
      <c r="T197" s="1">
        <v>1131528</v>
      </c>
      <c r="U197" s="1">
        <v>19842.317539368007</v>
      </c>
      <c r="V197" s="1"/>
      <c r="W197" s="62"/>
      <c r="X197" s="13"/>
      <c r="Y197" s="13"/>
      <c r="Z197" s="13"/>
    </row>
    <row r="198" spans="1:27">
      <c r="A198" s="125">
        <v>3804</v>
      </c>
      <c r="B198" s="125" t="s">
        <v>215</v>
      </c>
      <c r="C198" s="1">
        <v>1289669</v>
      </c>
      <c r="D198" s="125">
        <f t="shared" si="39"/>
        <v>19858.475894245727</v>
      </c>
      <c r="E198" s="126">
        <f t="shared" si="40"/>
        <v>0.86256724347642344</v>
      </c>
      <c r="F198" s="127">
        <f t="shared" si="45"/>
        <v>1898.429440587342</v>
      </c>
      <c r="G198" s="127">
        <f t="shared" si="46"/>
        <v>123289.70316006376</v>
      </c>
      <c r="H198" s="127">
        <f t="shared" si="47"/>
        <v>301.62880000975451</v>
      </c>
      <c r="I198" s="128">
        <f t="shared" si="48"/>
        <v>19588.679159033487</v>
      </c>
      <c r="J198" s="127">
        <f t="shared" si="49"/>
        <v>-10.19006517738228</v>
      </c>
      <c r="K198" s="128">
        <f t="shared" si="50"/>
        <v>-661.77340281473744</v>
      </c>
      <c r="L198" s="129">
        <f t="shared" si="41"/>
        <v>122627.92975724902</v>
      </c>
      <c r="M198" s="129">
        <f t="shared" si="51"/>
        <v>1412296.9297572491</v>
      </c>
      <c r="N198" s="129">
        <f t="shared" si="52"/>
        <v>21746.715269655684</v>
      </c>
      <c r="O198" s="130">
        <f t="shared" si="42"/>
        <v>0.944584284549699</v>
      </c>
      <c r="P198" s="131">
        <v>14090.192813971851</v>
      </c>
      <c r="Q198" s="133">
        <f t="shared" si="43"/>
        <v>9.894865825684164E-2</v>
      </c>
      <c r="R198" s="133">
        <f t="shared" si="44"/>
        <v>8.882945683963625E-2</v>
      </c>
      <c r="S198" s="132">
        <v>64943</v>
      </c>
      <c r="T198" s="1">
        <v>1173548</v>
      </c>
      <c r="U198" s="1">
        <v>18238.371279819719</v>
      </c>
      <c r="X198" s="12"/>
      <c r="Y198" s="12"/>
      <c r="Z198" s="12"/>
    </row>
    <row r="199" spans="1:27">
      <c r="A199" s="125">
        <v>3805</v>
      </c>
      <c r="B199" s="125" t="s">
        <v>216</v>
      </c>
      <c r="C199" s="1">
        <v>946397</v>
      </c>
      <c r="D199" s="125">
        <f t="shared" si="39"/>
        <v>19808.63176842414</v>
      </c>
      <c r="E199" s="126">
        <f t="shared" si="40"/>
        <v>0.86040222787087661</v>
      </c>
      <c r="F199" s="127">
        <f t="shared" si="45"/>
        <v>1928.3359160802938</v>
      </c>
      <c r="G199" s="127">
        <f t="shared" si="46"/>
        <v>92130.105062568196</v>
      </c>
      <c r="H199" s="127">
        <f t="shared" si="47"/>
        <v>319.07424404730972</v>
      </c>
      <c r="I199" s="128">
        <f t="shared" si="48"/>
        <v>15244.410157848317</v>
      </c>
      <c r="J199" s="127">
        <f t="shared" si="49"/>
        <v>7.2553788601729252</v>
      </c>
      <c r="K199" s="128">
        <f t="shared" si="50"/>
        <v>346.64023580248181</v>
      </c>
      <c r="L199" s="129">
        <f t="shared" si="41"/>
        <v>92476.745298370675</v>
      </c>
      <c r="M199" s="129">
        <f t="shared" si="51"/>
        <v>1038873.7452983707</v>
      </c>
      <c r="N199" s="129">
        <f t="shared" si="52"/>
        <v>21744.223063364603</v>
      </c>
      <c r="O199" s="130">
        <f t="shared" si="42"/>
        <v>0.94447603376942157</v>
      </c>
      <c r="P199" s="131">
        <v>8990.9732168692281</v>
      </c>
      <c r="Q199" s="133">
        <f t="shared" si="43"/>
        <v>8.6153450648377358E-2</v>
      </c>
      <c r="R199" s="133">
        <f t="shared" si="44"/>
        <v>7.983345024483092E-2</v>
      </c>
      <c r="S199" s="132">
        <v>47777</v>
      </c>
      <c r="T199" s="1">
        <v>871329</v>
      </c>
      <c r="U199" s="1">
        <v>18344.154613781342</v>
      </c>
      <c r="X199" s="12"/>
      <c r="Y199" s="12"/>
    </row>
    <row r="200" spans="1:27">
      <c r="A200" s="125">
        <v>3806</v>
      </c>
      <c r="B200" s="125" t="s">
        <v>217</v>
      </c>
      <c r="C200" s="1">
        <v>746245</v>
      </c>
      <c r="D200" s="125">
        <f t="shared" ref="D200:D263" si="53">C200/S200*1000</f>
        <v>20375.846439493227</v>
      </c>
      <c r="E200" s="126">
        <f t="shared" ref="E200:E263" si="54">D200/D$364</f>
        <v>0.88503960678600369</v>
      </c>
      <c r="F200" s="127">
        <f t="shared" si="45"/>
        <v>1588.0071134388418</v>
      </c>
      <c r="G200" s="127">
        <f t="shared" si="46"/>
        <v>58159.172522584144</v>
      </c>
      <c r="H200" s="127">
        <f t="shared" si="47"/>
        <v>120.54910917312935</v>
      </c>
      <c r="I200" s="128">
        <f t="shared" si="48"/>
        <v>4414.9905743566887</v>
      </c>
      <c r="J200" s="127">
        <f t="shared" si="49"/>
        <v>-191.26975601400744</v>
      </c>
      <c r="K200" s="128">
        <f t="shared" si="50"/>
        <v>-7005.0635442570083</v>
      </c>
      <c r="L200" s="129">
        <f t="shared" ref="L200:L263" si="55">+G200+K200</f>
        <v>51154.108978327138</v>
      </c>
      <c r="M200" s="129">
        <f t="shared" si="51"/>
        <v>797399.10897832713</v>
      </c>
      <c r="N200" s="129">
        <f t="shared" si="52"/>
        <v>21772.583796918065</v>
      </c>
      <c r="O200" s="130">
        <f t="shared" ref="O200:O263" si="56">N200/N$364</f>
        <v>0.94570790271517824</v>
      </c>
      <c r="P200" s="131">
        <v>3276.8096017880162</v>
      </c>
      <c r="Q200" s="133">
        <f t="shared" ref="Q200:Q263" si="57">(C200-T200)/T200</f>
        <v>8.2427496816155077E-2</v>
      </c>
      <c r="R200" s="133">
        <f t="shared" ref="R200:R263" si="58">(D200-U200)/U200</f>
        <v>7.9531092963818079E-2</v>
      </c>
      <c r="S200" s="132">
        <v>36624</v>
      </c>
      <c r="T200" s="1">
        <v>689418</v>
      </c>
      <c r="U200" s="1">
        <v>18874.719377977333</v>
      </c>
      <c r="X200" s="12"/>
      <c r="Y200" s="12"/>
    </row>
    <row r="201" spans="1:27">
      <c r="A201" s="125">
        <v>3807</v>
      </c>
      <c r="B201" s="125" t="s">
        <v>218</v>
      </c>
      <c r="C201" s="1">
        <v>1042871</v>
      </c>
      <c r="D201" s="125">
        <f t="shared" si="53"/>
        <v>18786.068128186191</v>
      </c>
      <c r="E201" s="126">
        <f t="shared" si="54"/>
        <v>0.81598643759893308</v>
      </c>
      <c r="F201" s="127">
        <f t="shared" si="45"/>
        <v>2541.8741002230636</v>
      </c>
      <c r="G201" s="127">
        <f t="shared" si="46"/>
        <v>141107.05692568293</v>
      </c>
      <c r="H201" s="127">
        <f t="shared" si="47"/>
        <v>676.97151813059202</v>
      </c>
      <c r="I201" s="128">
        <f t="shared" si="48"/>
        <v>37580.719885983555</v>
      </c>
      <c r="J201" s="127">
        <f t="shared" si="49"/>
        <v>365.15265294345522</v>
      </c>
      <c r="K201" s="128">
        <f t="shared" si="50"/>
        <v>20270.719222850028</v>
      </c>
      <c r="L201" s="129">
        <f t="shared" si="55"/>
        <v>161377.77614853295</v>
      </c>
      <c r="M201" s="129">
        <f t="shared" si="51"/>
        <v>1204248.776148533</v>
      </c>
      <c r="N201" s="129">
        <f t="shared" si="52"/>
        <v>21693.09488135271</v>
      </c>
      <c r="O201" s="130">
        <f t="shared" si="56"/>
        <v>0.94225524425582463</v>
      </c>
      <c r="P201" s="131">
        <v>20310.291747871757</v>
      </c>
      <c r="Q201" s="133">
        <f t="shared" si="57"/>
        <v>8.820451175521031E-2</v>
      </c>
      <c r="R201" s="133">
        <f t="shared" si="58"/>
        <v>8.0971116607449031E-2</v>
      </c>
      <c r="S201" s="132">
        <v>55513</v>
      </c>
      <c r="T201" s="1">
        <v>958341</v>
      </c>
      <c r="U201" s="1">
        <v>17378.880748585521</v>
      </c>
      <c r="X201" s="12"/>
      <c r="Y201" s="12"/>
    </row>
    <row r="202" spans="1:27">
      <c r="A202" s="125">
        <v>3808</v>
      </c>
      <c r="B202" s="125" t="s">
        <v>219</v>
      </c>
      <c r="C202" s="1">
        <v>241734</v>
      </c>
      <c r="D202" s="125">
        <f t="shared" si="53"/>
        <v>18553.534423209763</v>
      </c>
      <c r="E202" s="126">
        <f t="shared" si="54"/>
        <v>0.80588616817317127</v>
      </c>
      <c r="F202" s="127">
        <f t="shared" si="45"/>
        <v>2681.39432320892</v>
      </c>
      <c r="G202" s="127">
        <f t="shared" si="46"/>
        <v>34935.886637089025</v>
      </c>
      <c r="H202" s="127">
        <f t="shared" si="47"/>
        <v>758.35831487234168</v>
      </c>
      <c r="I202" s="128">
        <f t="shared" si="48"/>
        <v>9880.6504844717401</v>
      </c>
      <c r="J202" s="127">
        <f t="shared" si="49"/>
        <v>446.53944968520489</v>
      </c>
      <c r="K202" s="128">
        <f t="shared" si="50"/>
        <v>5817.9624899485343</v>
      </c>
      <c r="L202" s="129">
        <f t="shared" si="55"/>
        <v>40753.84912703756</v>
      </c>
      <c r="M202" s="129">
        <f t="shared" si="51"/>
        <v>282487.84912703757</v>
      </c>
      <c r="N202" s="129">
        <f t="shared" si="52"/>
        <v>21681.468196103888</v>
      </c>
      <c r="O202" s="130">
        <f t="shared" si="56"/>
        <v>0.94175023078453646</v>
      </c>
      <c r="P202" s="131">
        <v>6017.3707200659628</v>
      </c>
      <c r="Q202" s="133">
        <f t="shared" si="57"/>
        <v>8.5001526059713825E-2</v>
      </c>
      <c r="R202" s="134">
        <f t="shared" si="58"/>
        <v>8.2086870029927247E-2</v>
      </c>
      <c r="S202" s="132">
        <v>13029</v>
      </c>
      <c r="T202" s="1">
        <v>222796</v>
      </c>
      <c r="U202" s="1">
        <v>17146.067415730337</v>
      </c>
      <c r="X202" s="13"/>
      <c r="Y202" s="13"/>
    </row>
    <row r="203" spans="1:27">
      <c r="A203" s="125">
        <v>3811</v>
      </c>
      <c r="B203" s="125" t="s">
        <v>220</v>
      </c>
      <c r="C203" s="1">
        <v>618139</v>
      </c>
      <c r="D203" s="125">
        <f t="shared" si="53"/>
        <v>22754.978833057245</v>
      </c>
      <c r="E203" s="126">
        <f t="shared" si="54"/>
        <v>0.9883789406558614</v>
      </c>
      <c r="F203" s="127">
        <f t="shared" si="45"/>
        <v>160.52767730043124</v>
      </c>
      <c r="G203" s="127">
        <f t="shared" si="46"/>
        <v>4360.7343538662153</v>
      </c>
      <c r="H203" s="127">
        <f t="shared" si="47"/>
        <v>0</v>
      </c>
      <c r="I203" s="128">
        <f t="shared" si="48"/>
        <v>0</v>
      </c>
      <c r="J203" s="127">
        <f t="shared" si="49"/>
        <v>-311.81886518713679</v>
      </c>
      <c r="K203" s="128">
        <f t="shared" si="50"/>
        <v>-8470.5594728085707</v>
      </c>
      <c r="L203" s="129">
        <f t="shared" si="55"/>
        <v>-4109.8251189423554</v>
      </c>
      <c r="M203" s="129">
        <f t="shared" si="51"/>
        <v>614029.1748810577</v>
      </c>
      <c r="N203" s="129">
        <f t="shared" si="52"/>
        <v>22603.687645170539</v>
      </c>
      <c r="O203" s="130">
        <f t="shared" si="56"/>
        <v>0.98180749863822248</v>
      </c>
      <c r="P203" s="131">
        <v>-875.94377110438654</v>
      </c>
      <c r="Q203" s="133">
        <f t="shared" si="57"/>
        <v>0.10892067797583169</v>
      </c>
      <c r="R203" s="133">
        <f t="shared" si="58"/>
        <v>0.10042977052068829</v>
      </c>
      <c r="S203" s="132">
        <v>27165</v>
      </c>
      <c r="T203" s="1">
        <v>557424</v>
      </c>
      <c r="U203" s="1">
        <v>20678.265385614126</v>
      </c>
      <c r="X203" s="12"/>
      <c r="Y203" s="12"/>
    </row>
    <row r="204" spans="1:27">
      <c r="A204" s="125">
        <v>3812</v>
      </c>
      <c r="B204" s="125" t="s">
        <v>221</v>
      </c>
      <c r="C204" s="1">
        <v>42707</v>
      </c>
      <c r="D204" s="125">
        <f t="shared" si="53"/>
        <v>18180.928054491273</v>
      </c>
      <c r="E204" s="126">
        <f t="shared" si="54"/>
        <v>0.78970174142869998</v>
      </c>
      <c r="F204" s="127">
        <f t="shared" si="45"/>
        <v>2904.9581444400142</v>
      </c>
      <c r="G204" s="127">
        <f t="shared" si="46"/>
        <v>6823.7466812895937</v>
      </c>
      <c r="H204" s="127">
        <f t="shared" si="47"/>
        <v>888.77054392381342</v>
      </c>
      <c r="I204" s="128">
        <f t="shared" si="48"/>
        <v>2087.7220076770377</v>
      </c>
      <c r="J204" s="127">
        <f t="shared" si="49"/>
        <v>576.95167873667663</v>
      </c>
      <c r="K204" s="128">
        <f t="shared" si="50"/>
        <v>1355.2594933524535</v>
      </c>
      <c r="L204" s="129">
        <f t="shared" si="55"/>
        <v>8179.006174642047</v>
      </c>
      <c r="M204" s="129">
        <f t="shared" si="51"/>
        <v>50886.006174642047</v>
      </c>
      <c r="N204" s="129">
        <f t="shared" si="52"/>
        <v>21662.837877667964</v>
      </c>
      <c r="O204" s="130">
        <f t="shared" si="56"/>
        <v>0.94094100944731296</v>
      </c>
      <c r="P204" s="131">
        <v>867.38112452490077</v>
      </c>
      <c r="Q204" s="133">
        <f t="shared" si="57"/>
        <v>6.3394835785961501E-2</v>
      </c>
      <c r="R204" s="133">
        <f t="shared" si="58"/>
        <v>6.2489433626926952E-2</v>
      </c>
      <c r="S204" s="132">
        <v>2349</v>
      </c>
      <c r="T204" s="1">
        <v>40161</v>
      </c>
      <c r="U204" s="1">
        <v>17111.631870472946</v>
      </c>
      <c r="X204" s="12"/>
      <c r="Y204" s="12"/>
    </row>
    <row r="205" spans="1:27">
      <c r="A205" s="125">
        <v>3813</v>
      </c>
      <c r="B205" s="125" t="s">
        <v>222</v>
      </c>
      <c r="C205" s="1">
        <v>297021</v>
      </c>
      <c r="D205" s="125">
        <f t="shared" si="53"/>
        <v>21131.260671599317</v>
      </c>
      <c r="E205" s="126">
        <f t="shared" si="54"/>
        <v>0.91785156956404435</v>
      </c>
      <c r="F205" s="127">
        <f t="shared" si="45"/>
        <v>1134.7585741751877</v>
      </c>
      <c r="G205" s="127">
        <f t="shared" si="46"/>
        <v>15950.166518606438</v>
      </c>
      <c r="H205" s="127">
        <f t="shared" si="47"/>
        <v>0</v>
      </c>
      <c r="I205" s="128">
        <f t="shared" si="48"/>
        <v>0</v>
      </c>
      <c r="J205" s="127">
        <f t="shared" si="49"/>
        <v>-311.81886518713679</v>
      </c>
      <c r="K205" s="128">
        <f t="shared" si="50"/>
        <v>-4382.9259690703948</v>
      </c>
      <c r="L205" s="129">
        <f t="shared" si="55"/>
        <v>11567.240549536044</v>
      </c>
      <c r="M205" s="129">
        <f t="shared" si="51"/>
        <v>308588.24054953607</v>
      </c>
      <c r="N205" s="129">
        <f t="shared" si="52"/>
        <v>21954.200380587368</v>
      </c>
      <c r="O205" s="130">
        <f t="shared" si="56"/>
        <v>0.9535965502014957</v>
      </c>
      <c r="P205" s="131">
        <v>-1055.8894864139966</v>
      </c>
      <c r="Q205" s="133">
        <f t="shared" si="57"/>
        <v>0.13100015992810851</v>
      </c>
      <c r="R205" s="133">
        <f t="shared" si="58"/>
        <v>0.12762067737852245</v>
      </c>
      <c r="S205" s="132">
        <v>14056</v>
      </c>
      <c r="T205" s="1">
        <v>262618</v>
      </c>
      <c r="U205" s="1">
        <v>18739.688882546026</v>
      </c>
      <c r="X205" s="12"/>
      <c r="Y205" s="12"/>
    </row>
    <row r="206" spans="1:27">
      <c r="A206" s="125">
        <v>3814</v>
      </c>
      <c r="B206" s="125" t="s">
        <v>223</v>
      </c>
      <c r="C206" s="1">
        <v>191257</v>
      </c>
      <c r="D206" s="125">
        <f t="shared" si="53"/>
        <v>18477.151965993624</v>
      </c>
      <c r="E206" s="126">
        <f t="shared" si="54"/>
        <v>0.80256844097589064</v>
      </c>
      <c r="F206" s="127">
        <f t="shared" si="45"/>
        <v>2727.2237975386038</v>
      </c>
      <c r="G206" s="127">
        <f t="shared" si="46"/>
        <v>28229.493528322091</v>
      </c>
      <c r="H206" s="127">
        <f t="shared" si="47"/>
        <v>785.09217489799039</v>
      </c>
      <c r="I206" s="128">
        <f t="shared" si="48"/>
        <v>8126.4891023690989</v>
      </c>
      <c r="J206" s="127">
        <f t="shared" si="49"/>
        <v>473.2733097108536</v>
      </c>
      <c r="K206" s="128">
        <f t="shared" si="50"/>
        <v>4898.8520288170457</v>
      </c>
      <c r="L206" s="129">
        <f t="shared" si="55"/>
        <v>33128.345557139139</v>
      </c>
      <c r="M206" s="129">
        <f t="shared" si="51"/>
        <v>224385.34555713914</v>
      </c>
      <c r="N206" s="129">
        <f t="shared" si="52"/>
        <v>21677.649073243083</v>
      </c>
      <c r="O206" s="130">
        <f t="shared" si="56"/>
        <v>0.94158434442467254</v>
      </c>
      <c r="P206" s="131">
        <v>1729.8663345922869</v>
      </c>
      <c r="Q206" s="133">
        <f t="shared" si="57"/>
        <v>9.207964323849005E-2</v>
      </c>
      <c r="R206" s="133">
        <f t="shared" si="58"/>
        <v>9.8937451837707677E-2</v>
      </c>
      <c r="S206" s="132">
        <v>10351</v>
      </c>
      <c r="T206" s="1">
        <v>175131</v>
      </c>
      <c r="U206" s="1">
        <v>16813.652073732719</v>
      </c>
      <c r="X206" s="12"/>
      <c r="Y206" s="12"/>
    </row>
    <row r="207" spans="1:27">
      <c r="A207" s="125">
        <v>3815</v>
      </c>
      <c r="B207" s="125" t="s">
        <v>224</v>
      </c>
      <c r="C207" s="1">
        <v>65358</v>
      </c>
      <c r="D207" s="125">
        <f t="shared" si="53"/>
        <v>15968.238455900319</v>
      </c>
      <c r="E207" s="126">
        <f t="shared" si="54"/>
        <v>0.69359197057369726</v>
      </c>
      <c r="F207" s="127">
        <f t="shared" si="45"/>
        <v>4232.5719035945867</v>
      </c>
      <c r="G207" s="127">
        <f t="shared" si="46"/>
        <v>17323.916801412641</v>
      </c>
      <c r="H207" s="127">
        <f t="shared" si="47"/>
        <v>1663.2119034306472</v>
      </c>
      <c r="I207" s="128">
        <f t="shared" si="48"/>
        <v>6807.5263207416392</v>
      </c>
      <c r="J207" s="127">
        <f t="shared" si="49"/>
        <v>1351.3930382435105</v>
      </c>
      <c r="K207" s="128">
        <f t="shared" si="50"/>
        <v>5531.2517055306889</v>
      </c>
      <c r="L207" s="129">
        <f t="shared" si="55"/>
        <v>22855.16850694333</v>
      </c>
      <c r="M207" s="129">
        <f t="shared" si="51"/>
        <v>88213.16850694333</v>
      </c>
      <c r="N207" s="129">
        <f t="shared" si="52"/>
        <v>21552.203397738413</v>
      </c>
      <c r="O207" s="130">
        <f t="shared" si="56"/>
        <v>0.93613552090456265</v>
      </c>
      <c r="P207" s="131">
        <v>2228.8792008005148</v>
      </c>
      <c r="Q207" s="133">
        <f t="shared" si="57"/>
        <v>5.8446290628188312E-2</v>
      </c>
      <c r="R207" s="133">
        <f t="shared" si="58"/>
        <v>5.2757109491169005E-2</v>
      </c>
      <c r="S207" s="132">
        <v>4093</v>
      </c>
      <c r="T207" s="1">
        <v>61749</v>
      </c>
      <c r="U207" s="1">
        <v>15168.017686072219</v>
      </c>
      <c r="X207" s="12"/>
      <c r="Y207" s="12"/>
    </row>
    <row r="208" spans="1:27">
      <c r="A208" s="125">
        <v>3816</v>
      </c>
      <c r="B208" s="125" t="s">
        <v>225</v>
      </c>
      <c r="C208" s="1">
        <v>111506</v>
      </c>
      <c r="D208" s="125">
        <f t="shared" si="53"/>
        <v>17170.619032953495</v>
      </c>
      <c r="E208" s="126">
        <f t="shared" si="54"/>
        <v>0.74581823937103597</v>
      </c>
      <c r="F208" s="127">
        <f t="shared" si="45"/>
        <v>3511.1435573626809</v>
      </c>
      <c r="G208" s="127">
        <f t="shared" si="46"/>
        <v>22801.366261513249</v>
      </c>
      <c r="H208" s="127">
        <f t="shared" si="47"/>
        <v>1242.3787014620357</v>
      </c>
      <c r="I208" s="128">
        <f t="shared" si="48"/>
        <v>8068.0072872944593</v>
      </c>
      <c r="J208" s="127">
        <f t="shared" si="49"/>
        <v>930.55983627489888</v>
      </c>
      <c r="K208" s="128">
        <f t="shared" si="50"/>
        <v>6043.055576769194</v>
      </c>
      <c r="L208" s="129">
        <f t="shared" si="55"/>
        <v>28844.421838282444</v>
      </c>
      <c r="M208" s="129">
        <f t="shared" si="51"/>
        <v>140350.42183828243</v>
      </c>
      <c r="N208" s="129">
        <f t="shared" si="52"/>
        <v>21612.322426591076</v>
      </c>
      <c r="O208" s="130">
        <f t="shared" si="56"/>
        <v>0.93874683434442985</v>
      </c>
      <c r="P208" s="131">
        <v>4280.4244881501618</v>
      </c>
      <c r="Q208" s="133">
        <f t="shared" si="57"/>
        <v>9.2788960975322923E-2</v>
      </c>
      <c r="R208" s="133">
        <f t="shared" si="58"/>
        <v>9.1779300709561848E-2</v>
      </c>
      <c r="S208" s="132">
        <v>6494</v>
      </c>
      <c r="T208" s="1">
        <v>102038</v>
      </c>
      <c r="U208" s="1">
        <v>15727.188655980272</v>
      </c>
      <c r="X208" s="12"/>
      <c r="Y208" s="12"/>
      <c r="Z208" s="12"/>
    </row>
    <row r="209" spans="1:27">
      <c r="A209" s="125">
        <v>3817</v>
      </c>
      <c r="B209" s="125" t="s">
        <v>226</v>
      </c>
      <c r="C209" s="1">
        <v>173672</v>
      </c>
      <c r="D209" s="125">
        <f t="shared" si="53"/>
        <v>16478.982825695039</v>
      </c>
      <c r="E209" s="126">
        <f t="shared" si="54"/>
        <v>0.71577652116665547</v>
      </c>
      <c r="F209" s="127">
        <f t="shared" si="45"/>
        <v>3926.1252817177547</v>
      </c>
      <c r="G209" s="127">
        <f t="shared" si="46"/>
        <v>41377.434344023415</v>
      </c>
      <c r="H209" s="127">
        <f t="shared" si="47"/>
        <v>1484.4513740024952</v>
      </c>
      <c r="I209" s="128">
        <f t="shared" si="48"/>
        <v>15644.633030612298</v>
      </c>
      <c r="J209" s="127">
        <f t="shared" si="49"/>
        <v>1172.6325088153585</v>
      </c>
      <c r="K209" s="128">
        <f t="shared" si="50"/>
        <v>12358.374010405063</v>
      </c>
      <c r="L209" s="129">
        <f t="shared" si="55"/>
        <v>53735.808354428475</v>
      </c>
      <c r="M209" s="129">
        <f t="shared" si="51"/>
        <v>227407.80835442847</v>
      </c>
      <c r="N209" s="129">
        <f t="shared" si="52"/>
        <v>21577.740616228151</v>
      </c>
      <c r="O209" s="130">
        <f t="shared" si="56"/>
        <v>0.93724474843421068</v>
      </c>
      <c r="P209" s="131">
        <v>6822.8867694201253</v>
      </c>
      <c r="Q209" s="133">
        <f t="shared" si="57"/>
        <v>7.213541827430596E-2</v>
      </c>
      <c r="R209" s="134">
        <f t="shared" si="58"/>
        <v>6.4200456453887084E-2</v>
      </c>
      <c r="S209" s="132">
        <v>10539</v>
      </c>
      <c r="T209" s="1">
        <v>161987</v>
      </c>
      <c r="U209" s="1">
        <v>15484.848484848484</v>
      </c>
      <c r="X209" s="13"/>
      <c r="Y209" s="13"/>
      <c r="Z209" s="13"/>
    </row>
    <row r="210" spans="1:27">
      <c r="A210" s="125">
        <v>3818</v>
      </c>
      <c r="B210" s="125" t="s">
        <v>227</v>
      </c>
      <c r="C210" s="1">
        <v>155876</v>
      </c>
      <c r="D210" s="125">
        <f t="shared" si="53"/>
        <v>28279.390420899854</v>
      </c>
      <c r="E210" s="126">
        <f t="shared" si="54"/>
        <v>1.2283357480428465</v>
      </c>
      <c r="F210" s="127">
        <f t="shared" si="45"/>
        <v>-3154.119275405134</v>
      </c>
      <c r="G210" s="127">
        <f t="shared" si="46"/>
        <v>-17385.505446033098</v>
      </c>
      <c r="H210" s="127">
        <f t="shared" si="47"/>
        <v>0</v>
      </c>
      <c r="I210" s="128">
        <f t="shared" si="48"/>
        <v>0</v>
      </c>
      <c r="J210" s="127">
        <f t="shared" si="49"/>
        <v>-311.81886518713679</v>
      </c>
      <c r="K210" s="128">
        <f t="shared" si="50"/>
        <v>-1718.7455849114981</v>
      </c>
      <c r="L210" s="129">
        <f t="shared" si="55"/>
        <v>-19104.251030944597</v>
      </c>
      <c r="M210" s="129">
        <f t="shared" si="51"/>
        <v>136771.74896905539</v>
      </c>
      <c r="N210" s="129">
        <f t="shared" si="52"/>
        <v>24813.452280307582</v>
      </c>
      <c r="O210" s="130">
        <f t="shared" si="56"/>
        <v>1.0777902215930164</v>
      </c>
      <c r="P210" s="131">
        <v>405.01618014623818</v>
      </c>
      <c r="Q210" s="130">
        <f t="shared" si="57"/>
        <v>4.2105122411049752E-2</v>
      </c>
      <c r="R210" s="130">
        <f t="shared" si="58"/>
        <v>5.9498749272772683E-2</v>
      </c>
      <c r="S210" s="132">
        <v>5512</v>
      </c>
      <c r="T210" s="1">
        <v>149578</v>
      </c>
      <c r="U210" s="1">
        <v>26691.291934332618</v>
      </c>
      <c r="X210" s="12"/>
      <c r="Y210" s="12"/>
    </row>
    <row r="211" spans="1:27">
      <c r="A211" s="125">
        <v>3819</v>
      </c>
      <c r="B211" s="125" t="s">
        <v>228</v>
      </c>
      <c r="C211" s="1">
        <v>36287</v>
      </c>
      <c r="D211" s="125">
        <f t="shared" si="53"/>
        <v>23231.113956466066</v>
      </c>
      <c r="E211" s="126">
        <f t="shared" si="54"/>
        <v>1.0090602136351265</v>
      </c>
      <c r="F211" s="127">
        <f t="shared" si="45"/>
        <v>-125.15339674486167</v>
      </c>
      <c r="G211" s="127">
        <f t="shared" si="46"/>
        <v>-195.48960571547391</v>
      </c>
      <c r="H211" s="127">
        <f t="shared" si="47"/>
        <v>0</v>
      </c>
      <c r="I211" s="128">
        <f t="shared" si="48"/>
        <v>0</v>
      </c>
      <c r="J211" s="127">
        <f t="shared" si="49"/>
        <v>-311.81886518713679</v>
      </c>
      <c r="K211" s="128">
        <f t="shared" si="50"/>
        <v>-487.0610674223077</v>
      </c>
      <c r="L211" s="129">
        <f t="shared" si="55"/>
        <v>-682.55067313778159</v>
      </c>
      <c r="M211" s="129">
        <f t="shared" si="51"/>
        <v>35604.449326862217</v>
      </c>
      <c r="N211" s="129">
        <f t="shared" si="52"/>
        <v>22794.141694534068</v>
      </c>
      <c r="O211" s="130">
        <f t="shared" si="56"/>
        <v>0.99008000782992855</v>
      </c>
      <c r="P211" s="131">
        <v>330.96946179035672</v>
      </c>
      <c r="Q211" s="130">
        <f t="shared" si="57"/>
        <v>0.10197698077682286</v>
      </c>
      <c r="R211" s="130">
        <f t="shared" si="58"/>
        <v>0.1012714897519976</v>
      </c>
      <c r="S211" s="132">
        <v>1562</v>
      </c>
      <c r="T211" s="1">
        <v>32929</v>
      </c>
      <c r="U211" s="1">
        <v>21094.811018577835</v>
      </c>
      <c r="X211" s="12"/>
      <c r="Y211" s="12"/>
    </row>
    <row r="212" spans="1:27">
      <c r="A212" s="125">
        <v>3820</v>
      </c>
      <c r="B212" s="125" t="s">
        <v>229</v>
      </c>
      <c r="C212" s="1">
        <v>56425</v>
      </c>
      <c r="D212" s="125">
        <f t="shared" si="53"/>
        <v>19530.979577708549</v>
      </c>
      <c r="E212" s="126">
        <f t="shared" si="54"/>
        <v>0.84834220442969532</v>
      </c>
      <c r="F212" s="127">
        <f t="shared" si="45"/>
        <v>2094.9272305096483</v>
      </c>
      <c r="G212" s="127">
        <f t="shared" si="46"/>
        <v>6052.2447689423734</v>
      </c>
      <c r="H212" s="127">
        <f t="shared" si="47"/>
        <v>416.2525107977666</v>
      </c>
      <c r="I212" s="128">
        <f t="shared" si="48"/>
        <v>1202.5535036947479</v>
      </c>
      <c r="J212" s="127">
        <f t="shared" si="49"/>
        <v>104.43364561062981</v>
      </c>
      <c r="K212" s="128">
        <f t="shared" si="50"/>
        <v>301.7088021691095</v>
      </c>
      <c r="L212" s="129">
        <f t="shared" si="55"/>
        <v>6353.9535711114831</v>
      </c>
      <c r="M212" s="129">
        <f t="shared" si="51"/>
        <v>62778.95357111148</v>
      </c>
      <c r="N212" s="129">
        <f t="shared" si="52"/>
        <v>21730.340453828827</v>
      </c>
      <c r="O212" s="130">
        <f t="shared" si="56"/>
        <v>0.94387303259736266</v>
      </c>
      <c r="P212" s="131">
        <v>962.15896924326898</v>
      </c>
      <c r="Q212" s="130">
        <f t="shared" si="57"/>
        <v>2.7759057212072641E-2</v>
      </c>
      <c r="R212" s="130">
        <f t="shared" si="58"/>
        <v>3.1672296959159164E-2</v>
      </c>
      <c r="S212" s="132">
        <v>2889</v>
      </c>
      <c r="T212" s="1">
        <v>54901</v>
      </c>
      <c r="U212" s="1">
        <v>18931.379310344826</v>
      </c>
      <c r="X212" s="12"/>
      <c r="Y212" s="12"/>
    </row>
    <row r="213" spans="1:27">
      <c r="A213" s="125">
        <v>3821</v>
      </c>
      <c r="B213" s="125" t="s">
        <v>230</v>
      </c>
      <c r="C213" s="1">
        <v>48237</v>
      </c>
      <c r="D213" s="125">
        <f t="shared" si="53"/>
        <v>19672.512234910278</v>
      </c>
      <c r="E213" s="126">
        <f t="shared" si="54"/>
        <v>0.85448977761882228</v>
      </c>
      <c r="F213" s="127">
        <f t="shared" si="45"/>
        <v>2010.0076361886108</v>
      </c>
      <c r="G213" s="127">
        <f t="shared" si="46"/>
        <v>4928.5387239344736</v>
      </c>
      <c r="H213" s="127">
        <f t="shared" si="47"/>
        <v>366.71608077716132</v>
      </c>
      <c r="I213" s="128">
        <f t="shared" si="48"/>
        <v>899.18783006559954</v>
      </c>
      <c r="J213" s="127">
        <f t="shared" si="49"/>
        <v>54.89721559002453</v>
      </c>
      <c r="K213" s="128">
        <f t="shared" si="50"/>
        <v>134.60797262674015</v>
      </c>
      <c r="L213" s="129">
        <f t="shared" si="55"/>
        <v>5063.1466965612135</v>
      </c>
      <c r="M213" s="129">
        <f t="shared" si="51"/>
        <v>53300.146696561213</v>
      </c>
      <c r="N213" s="129">
        <f t="shared" si="52"/>
        <v>21737.417086688911</v>
      </c>
      <c r="O213" s="130">
        <f t="shared" si="56"/>
        <v>0.94418041125681895</v>
      </c>
      <c r="P213" s="131">
        <v>477.96013935080464</v>
      </c>
      <c r="Q213" s="130">
        <f t="shared" si="57"/>
        <v>9.6968594364723812E-2</v>
      </c>
      <c r="R213" s="130">
        <f t="shared" si="58"/>
        <v>8.712629865672071E-2</v>
      </c>
      <c r="S213" s="132">
        <v>2452</v>
      </c>
      <c r="T213" s="1">
        <v>43973</v>
      </c>
      <c r="U213" s="1">
        <v>18095.88477366255</v>
      </c>
      <c r="X213" s="12"/>
      <c r="Y213" s="12"/>
    </row>
    <row r="214" spans="1:27">
      <c r="A214" s="125">
        <v>3822</v>
      </c>
      <c r="B214" s="125" t="s">
        <v>231</v>
      </c>
      <c r="C214" s="1">
        <v>30513</v>
      </c>
      <c r="D214" s="125">
        <f t="shared" si="53"/>
        <v>21579.20792079208</v>
      </c>
      <c r="E214" s="126">
        <f t="shared" si="54"/>
        <v>0.93730848186772264</v>
      </c>
      <c r="F214" s="127">
        <f t="shared" si="45"/>
        <v>865.99022465953021</v>
      </c>
      <c r="G214" s="127">
        <f t="shared" si="46"/>
        <v>1224.5101776685756</v>
      </c>
      <c r="H214" s="127">
        <f t="shared" si="47"/>
        <v>0</v>
      </c>
      <c r="I214" s="128">
        <f t="shared" si="48"/>
        <v>0</v>
      </c>
      <c r="J214" s="127">
        <f t="shared" si="49"/>
        <v>-311.81886518713679</v>
      </c>
      <c r="K214" s="128">
        <f t="shared" si="50"/>
        <v>-440.91187537461138</v>
      </c>
      <c r="L214" s="129">
        <f t="shared" si="55"/>
        <v>783.59830229396425</v>
      </c>
      <c r="M214" s="129">
        <f t="shared" si="51"/>
        <v>31296.598302293965</v>
      </c>
      <c r="N214" s="129">
        <f t="shared" si="52"/>
        <v>22133.379280264475</v>
      </c>
      <c r="O214" s="130">
        <f t="shared" si="56"/>
        <v>0.96137931512296704</v>
      </c>
      <c r="P214" s="131">
        <v>471.06249614056452</v>
      </c>
      <c r="Q214" s="130">
        <f t="shared" si="57"/>
        <v>3.5567622603088413E-2</v>
      </c>
      <c r="R214" s="130">
        <f t="shared" si="58"/>
        <v>4.7285502349658171E-2</v>
      </c>
      <c r="S214" s="132">
        <v>1414</v>
      </c>
      <c r="T214" s="1">
        <v>29465</v>
      </c>
      <c r="U214" s="1">
        <v>20604.895104895102</v>
      </c>
      <c r="X214" s="12"/>
      <c r="Y214" s="12"/>
    </row>
    <row r="215" spans="1:27">
      <c r="A215" s="125">
        <v>3823</v>
      </c>
      <c r="B215" s="125" t="s">
        <v>232</v>
      </c>
      <c r="C215" s="1">
        <v>26553</v>
      </c>
      <c r="D215" s="125">
        <f t="shared" si="53"/>
        <v>22164.440734557593</v>
      </c>
      <c r="E215" s="126">
        <f t="shared" si="54"/>
        <v>0.96272849182467723</v>
      </c>
      <c r="F215" s="127">
        <f t="shared" si="45"/>
        <v>514.85053640022227</v>
      </c>
      <c r="G215" s="127">
        <f t="shared" si="46"/>
        <v>616.79094260746626</v>
      </c>
      <c r="H215" s="127">
        <f t="shared" si="47"/>
        <v>0</v>
      </c>
      <c r="I215" s="128">
        <f t="shared" si="48"/>
        <v>0</v>
      </c>
      <c r="J215" s="127">
        <f t="shared" si="49"/>
        <v>-311.81886518713679</v>
      </c>
      <c r="K215" s="128">
        <f t="shared" si="50"/>
        <v>-373.55900049418983</v>
      </c>
      <c r="L215" s="129">
        <f t="shared" si="55"/>
        <v>243.23194211327643</v>
      </c>
      <c r="M215" s="129">
        <f t="shared" si="51"/>
        <v>26796.231942113278</v>
      </c>
      <c r="N215" s="129">
        <f t="shared" si="52"/>
        <v>22367.472405770684</v>
      </c>
      <c r="O215" s="130">
        <f t="shared" si="56"/>
        <v>0.9715473191057491</v>
      </c>
      <c r="P215" s="131">
        <v>471.31178951654692</v>
      </c>
      <c r="Q215" s="130">
        <f t="shared" si="57"/>
        <v>5.9873069093521733E-2</v>
      </c>
      <c r="R215" s="130">
        <f t="shared" si="58"/>
        <v>8.6414130923910246E-2</v>
      </c>
      <c r="S215" s="132">
        <v>1198</v>
      </c>
      <c r="T215" s="1">
        <v>25053</v>
      </c>
      <c r="U215" s="1">
        <v>20401.465798045603</v>
      </c>
      <c r="X215" s="12"/>
      <c r="Y215" s="12"/>
    </row>
    <row r="216" spans="1:27">
      <c r="A216" s="125">
        <v>3824</v>
      </c>
      <c r="B216" s="125" t="s">
        <v>233</v>
      </c>
      <c r="C216" s="1">
        <v>64930</v>
      </c>
      <c r="D216" s="125">
        <f t="shared" si="53"/>
        <v>30341.121495327101</v>
      </c>
      <c r="E216" s="126">
        <f t="shared" si="54"/>
        <v>1.3178885263692894</v>
      </c>
      <c r="F216" s="127">
        <f t="shared" si="45"/>
        <v>-4391.1579200614824</v>
      </c>
      <c r="G216" s="127">
        <f t="shared" si="46"/>
        <v>-9397.0779489315737</v>
      </c>
      <c r="H216" s="127">
        <f t="shared" si="47"/>
        <v>0</v>
      </c>
      <c r="I216" s="128">
        <f t="shared" si="48"/>
        <v>0</v>
      </c>
      <c r="J216" s="127">
        <f t="shared" si="49"/>
        <v>-311.81886518713679</v>
      </c>
      <c r="K216" s="128">
        <f t="shared" si="50"/>
        <v>-667.29237150047277</v>
      </c>
      <c r="L216" s="129">
        <f t="shared" si="55"/>
        <v>-10064.370320432046</v>
      </c>
      <c r="M216" s="129">
        <f t="shared" si="51"/>
        <v>54865.629679567952</v>
      </c>
      <c r="N216" s="129">
        <f t="shared" si="52"/>
        <v>25638.144710078483</v>
      </c>
      <c r="O216" s="130">
        <f t="shared" si="56"/>
        <v>1.1136113329235937</v>
      </c>
      <c r="P216" s="131">
        <v>408.1412600712938</v>
      </c>
      <c r="Q216" s="130">
        <f t="shared" si="57"/>
        <v>1.7105799053855071E-2</v>
      </c>
      <c r="R216" s="130">
        <f t="shared" si="58"/>
        <v>2.8512593061935626E-2</v>
      </c>
      <c r="S216" s="132">
        <v>2140</v>
      </c>
      <c r="T216" s="1">
        <v>63838</v>
      </c>
      <c r="U216" s="1">
        <v>29500</v>
      </c>
      <c r="X216" s="12"/>
      <c r="Y216" s="12"/>
    </row>
    <row r="217" spans="1:27">
      <c r="A217" s="125">
        <v>3825</v>
      </c>
      <c r="B217" s="125" t="s">
        <v>234</v>
      </c>
      <c r="C217" s="1">
        <v>120596</v>
      </c>
      <c r="D217" s="125">
        <f t="shared" si="53"/>
        <v>32116.111850865516</v>
      </c>
      <c r="E217" s="126">
        <f t="shared" si="54"/>
        <v>1.3949865144690534</v>
      </c>
      <c r="F217" s="127">
        <f t="shared" si="45"/>
        <v>-5456.1521333845312</v>
      </c>
      <c r="G217" s="127">
        <f t="shared" si="46"/>
        <v>-20487.851260858915</v>
      </c>
      <c r="H217" s="127">
        <f t="shared" si="47"/>
        <v>0</v>
      </c>
      <c r="I217" s="128">
        <f t="shared" si="48"/>
        <v>0</v>
      </c>
      <c r="J217" s="127">
        <f t="shared" si="49"/>
        <v>-311.81886518713679</v>
      </c>
      <c r="K217" s="128">
        <f t="shared" si="50"/>
        <v>-1170.8798387776985</v>
      </c>
      <c r="L217" s="129">
        <f t="shared" si="55"/>
        <v>-21658.731099636614</v>
      </c>
      <c r="M217" s="129">
        <f t="shared" si="51"/>
        <v>98937.268900363386</v>
      </c>
      <c r="N217" s="129">
        <f t="shared" si="52"/>
        <v>26348.140852293844</v>
      </c>
      <c r="O217" s="130">
        <f t="shared" si="56"/>
        <v>1.1444505281634991</v>
      </c>
      <c r="P217" s="131">
        <v>-432.31989179080483</v>
      </c>
      <c r="Q217" s="130">
        <f t="shared" si="57"/>
        <v>6.4855939461903211E-2</v>
      </c>
      <c r="R217" s="130">
        <f t="shared" si="58"/>
        <v>6.5139522934463082E-2</v>
      </c>
      <c r="S217" s="132">
        <v>3755</v>
      </c>
      <c r="T217" s="1">
        <v>113251</v>
      </c>
      <c r="U217" s="1">
        <v>30152.023429179979</v>
      </c>
      <c r="X217" s="12"/>
      <c r="Y217" s="12"/>
    </row>
    <row r="218" spans="1:27" ht="28.5" customHeight="1">
      <c r="A218" s="125">
        <v>4201</v>
      </c>
      <c r="B218" s="125" t="s">
        <v>235</v>
      </c>
      <c r="C218" s="1">
        <v>124120</v>
      </c>
      <c r="D218" s="125">
        <f t="shared" si="53"/>
        <v>18429.101707498146</v>
      </c>
      <c r="E218" s="126">
        <f t="shared" si="54"/>
        <v>0.80048134329329435</v>
      </c>
      <c r="F218" s="127">
        <f t="shared" si="45"/>
        <v>2756.0539526358903</v>
      </c>
      <c r="G218" s="127">
        <f t="shared" si="46"/>
        <v>18562.023371002724</v>
      </c>
      <c r="H218" s="127">
        <f t="shared" si="47"/>
        <v>801.9097653714075</v>
      </c>
      <c r="I218" s="128">
        <f t="shared" si="48"/>
        <v>5400.8622697764304</v>
      </c>
      <c r="J218" s="127">
        <f t="shared" si="49"/>
        <v>490.09090018427071</v>
      </c>
      <c r="K218" s="128">
        <f t="shared" si="50"/>
        <v>3300.7622127410636</v>
      </c>
      <c r="L218" s="129">
        <f t="shared" si="55"/>
        <v>21862.785583743789</v>
      </c>
      <c r="M218" s="129">
        <f t="shared" si="51"/>
        <v>145982.7855837438</v>
      </c>
      <c r="N218" s="129">
        <f t="shared" si="52"/>
        <v>21675.246560318308</v>
      </c>
      <c r="O218" s="130">
        <f t="shared" si="56"/>
        <v>0.94147998954054268</v>
      </c>
      <c r="P218" s="131">
        <v>-32.141603373696853</v>
      </c>
      <c r="Q218" s="130">
        <f t="shared" si="57"/>
        <v>6.7790777701307633E-2</v>
      </c>
      <c r="R218" s="130">
        <f t="shared" si="58"/>
        <v>7.2071453424831913E-2</v>
      </c>
      <c r="S218" s="132">
        <v>6735</v>
      </c>
      <c r="T218" s="1">
        <v>116240</v>
      </c>
      <c r="U218" s="1">
        <v>17190.180419994085</v>
      </c>
      <c r="X218" s="12"/>
      <c r="Y218" s="12"/>
    </row>
    <row r="219" spans="1:27">
      <c r="A219" s="125">
        <v>4202</v>
      </c>
      <c r="B219" s="125" t="s">
        <v>236</v>
      </c>
      <c r="C219" s="1">
        <v>496527</v>
      </c>
      <c r="D219" s="125">
        <f t="shared" si="53"/>
        <v>20673.980930174457</v>
      </c>
      <c r="E219" s="126">
        <f t="shared" si="54"/>
        <v>0.89798929371976643</v>
      </c>
      <c r="F219" s="127">
        <f t="shared" si="45"/>
        <v>1409.1264190301038</v>
      </c>
      <c r="G219" s="127">
        <f t="shared" si="46"/>
        <v>33842.989205846003</v>
      </c>
      <c r="H219" s="127">
        <f t="shared" si="47"/>
        <v>16.202037434698831</v>
      </c>
      <c r="I219" s="128">
        <f t="shared" si="48"/>
        <v>389.12433306916182</v>
      </c>
      <c r="J219" s="127">
        <f t="shared" si="49"/>
        <v>-295.61682775243798</v>
      </c>
      <c r="K219" s="128">
        <f t="shared" si="50"/>
        <v>-7099.8293521303031</v>
      </c>
      <c r="L219" s="129">
        <f t="shared" si="55"/>
        <v>26743.159853715701</v>
      </c>
      <c r="M219" s="129">
        <f t="shared" si="51"/>
        <v>523270.15985371568</v>
      </c>
      <c r="N219" s="129">
        <f t="shared" si="52"/>
        <v>21787.490521452124</v>
      </c>
      <c r="O219" s="130">
        <f t="shared" si="56"/>
        <v>0.94635538706186628</v>
      </c>
      <c r="P219" s="131">
        <v>-16954.201950738698</v>
      </c>
      <c r="Q219" s="130">
        <f t="shared" si="57"/>
        <v>0.17170918650283296</v>
      </c>
      <c r="R219" s="130">
        <f t="shared" si="58"/>
        <v>0.16556206748299857</v>
      </c>
      <c r="S219" s="132">
        <v>24017</v>
      </c>
      <c r="T219" s="1">
        <v>423763</v>
      </c>
      <c r="U219" s="1">
        <v>17737.348792432298</v>
      </c>
      <c r="X219" s="12"/>
      <c r="Y219" s="12"/>
    </row>
    <row r="220" spans="1:27">
      <c r="A220" s="125">
        <v>4203</v>
      </c>
      <c r="B220" s="125" t="s">
        <v>237</v>
      </c>
      <c r="C220" s="1">
        <v>848605</v>
      </c>
      <c r="D220" s="125">
        <f t="shared" si="53"/>
        <v>18646.970928827264</v>
      </c>
      <c r="E220" s="126">
        <f t="shared" si="54"/>
        <v>0.80994465028024532</v>
      </c>
      <c r="F220" s="127">
        <f t="shared" si="45"/>
        <v>2625.3324198384194</v>
      </c>
      <c r="G220" s="127">
        <f t="shared" si="46"/>
        <v>119476.25309442663</v>
      </c>
      <c r="H220" s="127">
        <f t="shared" si="47"/>
        <v>725.6555379062163</v>
      </c>
      <c r="I220" s="128">
        <f t="shared" si="48"/>
        <v>33023.857874574001</v>
      </c>
      <c r="J220" s="127">
        <f t="shared" si="49"/>
        <v>413.8366727190795</v>
      </c>
      <c r="K220" s="128">
        <f t="shared" si="50"/>
        <v>18833.293138772588</v>
      </c>
      <c r="L220" s="129">
        <f t="shared" si="55"/>
        <v>138309.54623319922</v>
      </c>
      <c r="M220" s="129">
        <f t="shared" si="51"/>
        <v>986914.54623319919</v>
      </c>
      <c r="N220" s="129">
        <f t="shared" si="52"/>
        <v>21686.140021384763</v>
      </c>
      <c r="O220" s="130">
        <f t="shared" si="56"/>
        <v>0.94195315488989018</v>
      </c>
      <c r="P220" s="131">
        <v>14986.786269052216</v>
      </c>
      <c r="Q220" s="130">
        <f t="shared" si="57"/>
        <v>8.6468894473841554E-2</v>
      </c>
      <c r="R220" s="130">
        <f t="shared" si="58"/>
        <v>7.5868965028097063E-2</v>
      </c>
      <c r="S220" s="132">
        <v>45509</v>
      </c>
      <c r="T220" s="1">
        <v>781067</v>
      </c>
      <c r="U220" s="1">
        <v>17332.009319871297</v>
      </c>
      <c r="X220" s="12"/>
      <c r="Y220" s="12"/>
      <c r="Z220" s="12"/>
      <c r="AA220" s="12"/>
    </row>
    <row r="221" spans="1:27">
      <c r="A221" s="125">
        <v>4204</v>
      </c>
      <c r="B221" s="125" t="s">
        <v>238</v>
      </c>
      <c r="C221" s="1">
        <v>2212413</v>
      </c>
      <c r="D221" s="125">
        <f t="shared" si="53"/>
        <v>19452.007701979128</v>
      </c>
      <c r="E221" s="126">
        <f t="shared" si="54"/>
        <v>0.8449120039690533</v>
      </c>
      <c r="F221" s="127">
        <f t="shared" si="45"/>
        <v>2142.3103559473011</v>
      </c>
      <c r="G221" s="127">
        <f t="shared" si="46"/>
        <v>243659.95295437818</v>
      </c>
      <c r="H221" s="127">
        <f t="shared" si="47"/>
        <v>443.89266730306406</v>
      </c>
      <c r="I221" s="128">
        <f t="shared" si="48"/>
        <v>50487.0203010486</v>
      </c>
      <c r="J221" s="127">
        <f t="shared" si="49"/>
        <v>132.07380211592726</v>
      </c>
      <c r="K221" s="128">
        <f t="shared" si="50"/>
        <v>15021.67803125922</v>
      </c>
      <c r="L221" s="129">
        <f t="shared" si="55"/>
        <v>258681.6309856374</v>
      </c>
      <c r="M221" s="129">
        <f t="shared" si="51"/>
        <v>2471094.6309856372</v>
      </c>
      <c r="N221" s="129">
        <f t="shared" si="52"/>
        <v>21726.391860042357</v>
      </c>
      <c r="O221" s="130">
        <f t="shared" si="56"/>
        <v>0.9437015225743306</v>
      </c>
      <c r="P221" s="131">
        <v>37108.11513839438</v>
      </c>
      <c r="Q221" s="130">
        <f t="shared" si="57"/>
        <v>9.788834892437448E-2</v>
      </c>
      <c r="R221" s="130">
        <f t="shared" si="58"/>
        <v>8.6797202569941834E-2</v>
      </c>
      <c r="S221" s="132">
        <v>113737</v>
      </c>
      <c r="T221" s="1">
        <v>2015153</v>
      </c>
      <c r="U221" s="1">
        <v>17898.470529718976</v>
      </c>
      <c r="X221" s="12"/>
      <c r="Y221" s="13"/>
      <c r="Z221" s="13"/>
      <c r="AA221" s="12"/>
    </row>
    <row r="222" spans="1:27">
      <c r="A222" s="125">
        <v>4205</v>
      </c>
      <c r="B222" s="125" t="s">
        <v>239</v>
      </c>
      <c r="C222" s="1">
        <v>419635</v>
      </c>
      <c r="D222" s="125">
        <f t="shared" si="53"/>
        <v>18129.131204907764</v>
      </c>
      <c r="E222" s="126">
        <f t="shared" si="54"/>
        <v>0.78745190785617714</v>
      </c>
      <c r="F222" s="127">
        <f t="shared" si="45"/>
        <v>2936.0362541901195</v>
      </c>
      <c r="G222" s="127">
        <f t="shared" si="46"/>
        <v>67960.431175738689</v>
      </c>
      <c r="H222" s="127">
        <f t="shared" si="47"/>
        <v>906.89944127804131</v>
      </c>
      <c r="I222" s="128">
        <f t="shared" si="48"/>
        <v>20992.001367262823</v>
      </c>
      <c r="J222" s="127">
        <f t="shared" si="49"/>
        <v>595.08057609090451</v>
      </c>
      <c r="K222" s="128">
        <f t="shared" si="50"/>
        <v>13774.330094776167</v>
      </c>
      <c r="L222" s="129">
        <f t="shared" si="55"/>
        <v>81734.761270514864</v>
      </c>
      <c r="M222" s="129">
        <f t="shared" si="51"/>
        <v>501369.76127051486</v>
      </c>
      <c r="N222" s="129">
        <f t="shared" si="52"/>
        <v>21660.248035188786</v>
      </c>
      <c r="O222" s="130">
        <f t="shared" si="56"/>
        <v>0.9408285177686867</v>
      </c>
      <c r="P222" s="131">
        <v>7887.5476327704964</v>
      </c>
      <c r="Q222" s="130">
        <f t="shared" si="57"/>
        <v>6.6034788042912199E-2</v>
      </c>
      <c r="R222" s="130">
        <f t="shared" si="58"/>
        <v>6.1797729223196929E-2</v>
      </c>
      <c r="S222" s="132">
        <v>23147</v>
      </c>
      <c r="T222" s="1">
        <v>393641</v>
      </c>
      <c r="U222" s="1">
        <v>17073.996963782261</v>
      </c>
      <c r="X222" s="12"/>
      <c r="Y222" s="13"/>
      <c r="Z222" s="13"/>
      <c r="AA222" s="12"/>
    </row>
    <row r="223" spans="1:27">
      <c r="A223" s="125">
        <v>4206</v>
      </c>
      <c r="B223" s="125" t="s">
        <v>240</v>
      </c>
      <c r="C223" s="1">
        <v>173703</v>
      </c>
      <c r="D223" s="125">
        <f t="shared" si="53"/>
        <v>18052.691748077323</v>
      </c>
      <c r="E223" s="126">
        <f t="shared" si="54"/>
        <v>0.78413170483948069</v>
      </c>
      <c r="F223" s="127">
        <f t="shared" ref="F223:F286" si="59">($D$364-D223)*0.6</f>
        <v>2981.8999282883842</v>
      </c>
      <c r="G223" s="127">
        <f t="shared" ref="G223:G286" si="60">F223*S223/1000</f>
        <v>28691.84110999083</v>
      </c>
      <c r="H223" s="127">
        <f t="shared" ref="H223:H286" si="61">IF(D223&lt;D$364*0.9,(D$364*0.9-D223)*0.35,0)</f>
        <v>933.65325116869587</v>
      </c>
      <c r="I223" s="128">
        <f t="shared" ref="I223:I286" si="62">H223*S223/1000</f>
        <v>8983.6115827451922</v>
      </c>
      <c r="J223" s="127">
        <f t="shared" ref="J223:J286" si="63">H223+I$366</f>
        <v>621.83438598155908</v>
      </c>
      <c r="K223" s="128">
        <f t="shared" ref="K223:K286" si="64">J223*S223/1000</f>
        <v>5983.290461914562</v>
      </c>
      <c r="L223" s="129">
        <f t="shared" si="55"/>
        <v>34675.131571905389</v>
      </c>
      <c r="M223" s="129">
        <f t="shared" ref="M223:M286" si="65">C223+L223</f>
        <v>208378.1315719054</v>
      </c>
      <c r="N223" s="129">
        <f t="shared" ref="N223:N286" si="66">M223/S223*1000</f>
        <v>21656.426062347266</v>
      </c>
      <c r="O223" s="130">
        <f t="shared" si="56"/>
        <v>0.94066250761785197</v>
      </c>
      <c r="P223" s="131">
        <v>2960.3687442224691</v>
      </c>
      <c r="Q223" s="130">
        <f t="shared" si="57"/>
        <v>4.4534778137909882E-2</v>
      </c>
      <c r="R223" s="130">
        <f t="shared" si="58"/>
        <v>4.7031587522359301E-2</v>
      </c>
      <c r="S223" s="132">
        <v>9622</v>
      </c>
      <c r="T223" s="1">
        <v>166297</v>
      </c>
      <c r="U223" s="1">
        <v>17241.783307413167</v>
      </c>
      <c r="X223" s="12"/>
      <c r="Y223" s="12"/>
      <c r="Z223" s="12"/>
      <c r="AA223" s="12"/>
    </row>
    <row r="224" spans="1:27">
      <c r="A224" s="125">
        <v>4207</v>
      </c>
      <c r="B224" s="125" t="s">
        <v>241</v>
      </c>
      <c r="C224" s="1">
        <v>173424</v>
      </c>
      <c r="D224" s="125">
        <f t="shared" si="53"/>
        <v>19167.10875331565</v>
      </c>
      <c r="E224" s="126">
        <f t="shared" si="54"/>
        <v>0.83253721236235223</v>
      </c>
      <c r="F224" s="127">
        <f t="shared" si="59"/>
        <v>2313.2497251453883</v>
      </c>
      <c r="G224" s="127">
        <f t="shared" si="60"/>
        <v>20930.283513115472</v>
      </c>
      <c r="H224" s="127">
        <f t="shared" si="61"/>
        <v>543.60729933528137</v>
      </c>
      <c r="I224" s="128">
        <f t="shared" si="62"/>
        <v>4918.5588443856259</v>
      </c>
      <c r="J224" s="127">
        <f t="shared" si="63"/>
        <v>231.78843414814457</v>
      </c>
      <c r="K224" s="128">
        <f t="shared" si="64"/>
        <v>2097.2217521724119</v>
      </c>
      <c r="L224" s="129">
        <f t="shared" si="55"/>
        <v>23027.505265287884</v>
      </c>
      <c r="M224" s="129">
        <f t="shared" si="65"/>
        <v>196451.50526528788</v>
      </c>
      <c r="N224" s="129">
        <f t="shared" si="66"/>
        <v>21712.146912609183</v>
      </c>
      <c r="O224" s="130">
        <f t="shared" si="56"/>
        <v>0.94308278299399562</v>
      </c>
      <c r="P224" s="131">
        <v>1024.1143315033332</v>
      </c>
      <c r="Q224" s="130">
        <f t="shared" si="57"/>
        <v>5.1781230668461846E-2</v>
      </c>
      <c r="R224" s="130">
        <f t="shared" si="58"/>
        <v>4.9340093859881147E-2</v>
      </c>
      <c r="S224" s="132">
        <v>9048</v>
      </c>
      <c r="T224" s="1">
        <v>164886</v>
      </c>
      <c r="U224" s="1">
        <v>18265.869059488203</v>
      </c>
      <c r="X224" s="12"/>
      <c r="Y224" s="12"/>
      <c r="Z224" s="12"/>
      <c r="AA224" s="12"/>
    </row>
    <row r="225" spans="1:27">
      <c r="A225" s="125">
        <v>4211</v>
      </c>
      <c r="B225" s="125" t="s">
        <v>242</v>
      </c>
      <c r="C225" s="1">
        <v>37306</v>
      </c>
      <c r="D225" s="125">
        <f t="shared" si="53"/>
        <v>15371.240214256284</v>
      </c>
      <c r="E225" s="126">
        <f t="shared" si="54"/>
        <v>0.66766092075912509</v>
      </c>
      <c r="F225" s="127">
        <f t="shared" si="59"/>
        <v>4590.7708485810072</v>
      </c>
      <c r="G225" s="127">
        <f t="shared" si="60"/>
        <v>11141.800849506104</v>
      </c>
      <c r="H225" s="127">
        <f t="shared" si="61"/>
        <v>1872.1612880060593</v>
      </c>
      <c r="I225" s="128">
        <f t="shared" si="62"/>
        <v>4543.7354459907056</v>
      </c>
      <c r="J225" s="127">
        <f t="shared" si="63"/>
        <v>1560.3424228189224</v>
      </c>
      <c r="K225" s="128">
        <f t="shared" si="64"/>
        <v>3786.9510601815246</v>
      </c>
      <c r="L225" s="129">
        <f t="shared" si="55"/>
        <v>14928.751909687628</v>
      </c>
      <c r="M225" s="129">
        <f t="shared" si="65"/>
        <v>52234.751909687628</v>
      </c>
      <c r="N225" s="129">
        <f t="shared" si="66"/>
        <v>21522.353485656211</v>
      </c>
      <c r="O225" s="130">
        <f t="shared" si="56"/>
        <v>0.93483896841383407</v>
      </c>
      <c r="P225" s="131">
        <v>1338.3273687619985</v>
      </c>
      <c r="Q225" s="130">
        <f t="shared" si="57"/>
        <v>5.724650002833985E-2</v>
      </c>
      <c r="R225" s="130">
        <f t="shared" si="58"/>
        <v>5.8553356023430495E-2</v>
      </c>
      <c r="S225" s="132">
        <v>2427</v>
      </c>
      <c r="T225" s="1">
        <v>35286</v>
      </c>
      <c r="U225" s="1">
        <v>14520.987654320988</v>
      </c>
      <c r="X225" s="12"/>
      <c r="Y225" s="12"/>
      <c r="Z225" s="12"/>
      <c r="AA225" s="12"/>
    </row>
    <row r="226" spans="1:27">
      <c r="A226" s="125">
        <v>4212</v>
      </c>
      <c r="B226" s="125" t="s">
        <v>243</v>
      </c>
      <c r="C226" s="1">
        <v>33254</v>
      </c>
      <c r="D226" s="125">
        <f t="shared" si="53"/>
        <v>15604.880337869545</v>
      </c>
      <c r="E226" s="126">
        <f t="shared" si="54"/>
        <v>0.67780924827750111</v>
      </c>
      <c r="F226" s="127">
        <f t="shared" si="59"/>
        <v>4450.586774413051</v>
      </c>
      <c r="G226" s="127">
        <f t="shared" si="60"/>
        <v>9484.2004162742123</v>
      </c>
      <c r="H226" s="127">
        <f t="shared" si="61"/>
        <v>1790.387244741418</v>
      </c>
      <c r="I226" s="128">
        <f t="shared" si="62"/>
        <v>3815.3152185439617</v>
      </c>
      <c r="J226" s="127">
        <f t="shared" si="63"/>
        <v>1478.5683795542814</v>
      </c>
      <c r="K226" s="128">
        <f t="shared" si="64"/>
        <v>3150.8292168301737</v>
      </c>
      <c r="L226" s="129">
        <f t="shared" si="55"/>
        <v>12635.029633104386</v>
      </c>
      <c r="M226" s="129">
        <f t="shared" si="65"/>
        <v>45889.029633104386</v>
      </c>
      <c r="N226" s="129">
        <f t="shared" si="66"/>
        <v>21534.035491836879</v>
      </c>
      <c r="O226" s="130">
        <f t="shared" si="56"/>
        <v>0.93534638478975307</v>
      </c>
      <c r="P226" s="131">
        <v>1285.4813649904499</v>
      </c>
      <c r="Q226" s="130">
        <f t="shared" si="57"/>
        <v>3.7339738590635434E-2</v>
      </c>
      <c r="R226" s="130">
        <f t="shared" si="58"/>
        <v>3.5879382318569776E-2</v>
      </c>
      <c r="S226" s="132">
        <v>2131</v>
      </c>
      <c r="T226" s="1">
        <v>32057</v>
      </c>
      <c r="U226" s="1">
        <v>15064.37969924812</v>
      </c>
      <c r="X226" s="12"/>
      <c r="Y226" s="12"/>
    </row>
    <row r="227" spans="1:27">
      <c r="A227" s="125">
        <v>4213</v>
      </c>
      <c r="B227" s="125" t="s">
        <v>244</v>
      </c>
      <c r="C227" s="1">
        <v>112418</v>
      </c>
      <c r="D227" s="125">
        <f t="shared" si="53"/>
        <v>18383.973834832377</v>
      </c>
      <c r="E227" s="126">
        <f t="shared" si="54"/>
        <v>0.7985211815499379</v>
      </c>
      <c r="F227" s="127">
        <f t="shared" si="59"/>
        <v>2783.1306762353515</v>
      </c>
      <c r="G227" s="127">
        <f t="shared" si="60"/>
        <v>17018.844085179175</v>
      </c>
      <c r="H227" s="127">
        <f t="shared" si="61"/>
        <v>817.70452080442681</v>
      </c>
      <c r="I227" s="128">
        <f t="shared" si="62"/>
        <v>5000.2631447190697</v>
      </c>
      <c r="J227" s="127">
        <f t="shared" si="63"/>
        <v>505.88565561729001</v>
      </c>
      <c r="K227" s="128">
        <f t="shared" si="64"/>
        <v>3093.4907840997284</v>
      </c>
      <c r="L227" s="129">
        <f t="shared" si="55"/>
        <v>20112.334869278904</v>
      </c>
      <c r="M227" s="129">
        <f t="shared" si="65"/>
        <v>132530.33486927891</v>
      </c>
      <c r="N227" s="129">
        <f t="shared" si="66"/>
        <v>21672.99016668502</v>
      </c>
      <c r="O227" s="130">
        <f t="shared" si="56"/>
        <v>0.94138198145337493</v>
      </c>
      <c r="P227" s="131">
        <v>1285.2356860237487</v>
      </c>
      <c r="Q227" s="130">
        <f t="shared" si="57"/>
        <v>0.10135982443765186</v>
      </c>
      <c r="R227" s="130">
        <f t="shared" si="58"/>
        <v>9.2714645112548316E-2</v>
      </c>
      <c r="S227" s="132">
        <v>6115</v>
      </c>
      <c r="T227" s="1">
        <v>102072</v>
      </c>
      <c r="U227" s="1">
        <v>16824.130542277897</v>
      </c>
      <c r="X227" s="12"/>
      <c r="Y227" s="12"/>
    </row>
    <row r="228" spans="1:27">
      <c r="A228" s="125">
        <v>4214</v>
      </c>
      <c r="B228" s="125" t="s">
        <v>245</v>
      </c>
      <c r="C228" s="1">
        <v>106469</v>
      </c>
      <c r="D228" s="125">
        <f t="shared" si="53"/>
        <v>17459.65890455887</v>
      </c>
      <c r="E228" s="126">
        <f t="shared" si="54"/>
        <v>0.75837289495654703</v>
      </c>
      <c r="F228" s="127">
        <f t="shared" si="59"/>
        <v>3337.719634399456</v>
      </c>
      <c r="G228" s="127">
        <f t="shared" si="60"/>
        <v>20353.414330567881</v>
      </c>
      <c r="H228" s="127">
        <f t="shared" si="61"/>
        <v>1141.2147464001544</v>
      </c>
      <c r="I228" s="128">
        <f t="shared" si="62"/>
        <v>6959.1275235481407</v>
      </c>
      <c r="J228" s="127">
        <f t="shared" si="63"/>
        <v>829.39588121301756</v>
      </c>
      <c r="K228" s="128">
        <f t="shared" si="64"/>
        <v>5057.6560836369817</v>
      </c>
      <c r="L228" s="129">
        <f t="shared" si="55"/>
        <v>25411.070414204863</v>
      </c>
      <c r="M228" s="129">
        <f t="shared" si="65"/>
        <v>131880.07041420485</v>
      </c>
      <c r="N228" s="129">
        <f t="shared" si="66"/>
        <v>21626.774420171343</v>
      </c>
      <c r="O228" s="130">
        <f t="shared" si="56"/>
        <v>0.93937456712370526</v>
      </c>
      <c r="P228" s="131">
        <v>3773.0974020233589</v>
      </c>
      <c r="Q228" s="130">
        <f t="shared" si="57"/>
        <v>8.5975112199102408E-2</v>
      </c>
      <c r="R228" s="130">
        <f t="shared" si="58"/>
        <v>6.9234925162907426E-2</v>
      </c>
      <c r="S228" s="132">
        <v>6098</v>
      </c>
      <c r="T228" s="1">
        <v>98040</v>
      </c>
      <c r="U228" s="1">
        <v>16329.113924050635</v>
      </c>
      <c r="X228" s="12"/>
      <c r="Y228" s="12"/>
    </row>
    <row r="229" spans="1:27">
      <c r="A229" s="125">
        <v>4215</v>
      </c>
      <c r="B229" s="125" t="s">
        <v>246</v>
      </c>
      <c r="C229" s="1">
        <v>231292</v>
      </c>
      <c r="D229" s="125">
        <f t="shared" si="53"/>
        <v>20506.427874811598</v>
      </c>
      <c r="E229" s="126">
        <f t="shared" si="54"/>
        <v>0.89071150574298252</v>
      </c>
      <c r="F229" s="127">
        <f t="shared" si="59"/>
        <v>1509.6582522478195</v>
      </c>
      <c r="G229" s="127">
        <f t="shared" si="60"/>
        <v>17027.435427103159</v>
      </c>
      <c r="H229" s="127">
        <f t="shared" si="61"/>
        <v>74.845606811699682</v>
      </c>
      <c r="I229" s="128">
        <f t="shared" si="62"/>
        <v>844.18359922916068</v>
      </c>
      <c r="J229" s="127">
        <f t="shared" si="63"/>
        <v>-236.97325837543713</v>
      </c>
      <c r="K229" s="128">
        <f t="shared" si="64"/>
        <v>-2672.8213812165554</v>
      </c>
      <c r="L229" s="129">
        <f t="shared" si="55"/>
        <v>14354.614045886603</v>
      </c>
      <c r="M229" s="129">
        <f t="shared" si="65"/>
        <v>245646.61404588661</v>
      </c>
      <c r="N229" s="129">
        <f t="shared" si="66"/>
        <v>21779.11286868398</v>
      </c>
      <c r="O229" s="130">
        <f t="shared" si="56"/>
        <v>0.94599149766302704</v>
      </c>
      <c r="P229" s="131">
        <v>2186.476778849008</v>
      </c>
      <c r="Q229" s="130">
        <f t="shared" si="57"/>
        <v>0.11652200778165037</v>
      </c>
      <c r="R229" s="130">
        <f t="shared" si="58"/>
        <v>0.10672187667336228</v>
      </c>
      <c r="S229" s="132">
        <v>11279</v>
      </c>
      <c r="T229" s="1">
        <v>207154</v>
      </c>
      <c r="U229" s="1">
        <v>18528.980322003576</v>
      </c>
      <c r="X229" s="12"/>
      <c r="Y229" s="12"/>
    </row>
    <row r="230" spans="1:27">
      <c r="A230" s="125">
        <v>4216</v>
      </c>
      <c r="B230" s="125" t="s">
        <v>247</v>
      </c>
      <c r="C230" s="1">
        <v>83679</v>
      </c>
      <c r="D230" s="125">
        <f t="shared" si="53"/>
        <v>15664.357918382628</v>
      </c>
      <c r="E230" s="126">
        <f t="shared" si="54"/>
        <v>0.68039269994544527</v>
      </c>
      <c r="F230" s="127">
        <f t="shared" si="59"/>
        <v>4414.900226105201</v>
      </c>
      <c r="G230" s="127">
        <f t="shared" si="60"/>
        <v>23584.397007853986</v>
      </c>
      <c r="H230" s="127">
        <f t="shared" si="61"/>
        <v>1769.570091561839</v>
      </c>
      <c r="I230" s="128">
        <f t="shared" si="62"/>
        <v>9453.0434291233432</v>
      </c>
      <c r="J230" s="127">
        <f t="shared" si="63"/>
        <v>1457.7512263747021</v>
      </c>
      <c r="K230" s="128">
        <f t="shared" si="64"/>
        <v>7787.3070512936592</v>
      </c>
      <c r="L230" s="129">
        <f t="shared" si="55"/>
        <v>31371.704059147647</v>
      </c>
      <c r="M230" s="129">
        <f t="shared" si="65"/>
        <v>115050.70405914765</v>
      </c>
      <c r="N230" s="129">
        <f t="shared" si="66"/>
        <v>21537.009370862535</v>
      </c>
      <c r="O230" s="130">
        <f t="shared" si="56"/>
        <v>0.93547555737315036</v>
      </c>
      <c r="P230" s="131">
        <v>4933.1684194176414</v>
      </c>
      <c r="Q230" s="130">
        <f t="shared" si="57"/>
        <v>7.4336555867965948E-2</v>
      </c>
      <c r="R230" s="130">
        <f t="shared" si="58"/>
        <v>6.0660987579118635E-2</v>
      </c>
      <c r="S230" s="132">
        <v>5342</v>
      </c>
      <c r="T230" s="1">
        <v>77889</v>
      </c>
      <c r="U230" s="1">
        <v>14768.486916951082</v>
      </c>
      <c r="X230" s="12"/>
      <c r="Y230" s="12"/>
    </row>
    <row r="231" spans="1:27">
      <c r="A231" s="125">
        <v>4217</v>
      </c>
      <c r="B231" s="125" t="s">
        <v>248</v>
      </c>
      <c r="C231" s="1">
        <v>31814</v>
      </c>
      <c r="D231" s="125">
        <f t="shared" si="53"/>
        <v>17664.630760688506</v>
      </c>
      <c r="E231" s="126">
        <f t="shared" si="54"/>
        <v>0.76727599557078985</v>
      </c>
      <c r="F231" s="127">
        <f t="shared" si="59"/>
        <v>3214.7365207216744</v>
      </c>
      <c r="G231" s="127">
        <f t="shared" si="60"/>
        <v>5789.7404738197356</v>
      </c>
      <c r="H231" s="127">
        <f t="shared" si="61"/>
        <v>1069.4745967547817</v>
      </c>
      <c r="I231" s="128">
        <f t="shared" si="62"/>
        <v>1926.1237487553619</v>
      </c>
      <c r="J231" s="127">
        <f t="shared" si="63"/>
        <v>757.65573156764492</v>
      </c>
      <c r="K231" s="128">
        <f t="shared" si="64"/>
        <v>1364.5379725533287</v>
      </c>
      <c r="L231" s="129">
        <f t="shared" si="55"/>
        <v>7154.2784463730641</v>
      </c>
      <c r="M231" s="129">
        <f t="shared" si="65"/>
        <v>38968.278446373064</v>
      </c>
      <c r="N231" s="129">
        <f t="shared" si="66"/>
        <v>21637.023012977825</v>
      </c>
      <c r="O231" s="130">
        <f t="shared" si="56"/>
        <v>0.93981972215441745</v>
      </c>
      <c r="P231" s="131">
        <v>1339.6087932181135</v>
      </c>
      <c r="Q231" s="130">
        <f t="shared" si="57"/>
        <v>2.1414582463800687E-2</v>
      </c>
      <c r="R231" s="130">
        <f t="shared" si="58"/>
        <v>3.3324469322068166E-2</v>
      </c>
      <c r="S231" s="132">
        <v>1801</v>
      </c>
      <c r="T231" s="1">
        <v>31147</v>
      </c>
      <c r="U231" s="1">
        <v>17094.950603732163</v>
      </c>
      <c r="X231" s="12"/>
      <c r="Y231" s="12"/>
    </row>
    <row r="232" spans="1:27">
      <c r="A232" s="125">
        <v>4218</v>
      </c>
      <c r="B232" s="125" t="s">
        <v>249</v>
      </c>
      <c r="C232" s="1">
        <v>23698</v>
      </c>
      <c r="D232" s="125">
        <f t="shared" si="53"/>
        <v>17912.320483749056</v>
      </c>
      <c r="E232" s="126">
        <f t="shared" si="54"/>
        <v>0.77803457758864181</v>
      </c>
      <c r="F232" s="127">
        <f t="shared" si="59"/>
        <v>3066.1226868853446</v>
      </c>
      <c r="G232" s="127">
        <f t="shared" si="60"/>
        <v>4056.4803147493108</v>
      </c>
      <c r="H232" s="127">
        <f t="shared" si="61"/>
        <v>982.78319368358927</v>
      </c>
      <c r="I232" s="128">
        <f t="shared" si="62"/>
        <v>1300.2221652433886</v>
      </c>
      <c r="J232" s="127">
        <f t="shared" si="63"/>
        <v>670.96432849645248</v>
      </c>
      <c r="K232" s="128">
        <f t="shared" si="64"/>
        <v>887.6858066008067</v>
      </c>
      <c r="L232" s="129">
        <f t="shared" si="55"/>
        <v>4944.1661213501175</v>
      </c>
      <c r="M232" s="129">
        <f t="shared" si="65"/>
        <v>28642.166121350117</v>
      </c>
      <c r="N232" s="129">
        <f t="shared" si="66"/>
        <v>21649.407499130852</v>
      </c>
      <c r="O232" s="130">
        <f t="shared" si="56"/>
        <v>0.94035765125531001</v>
      </c>
      <c r="P232" s="131">
        <v>1322.188219560001</v>
      </c>
      <c r="Q232" s="130">
        <f t="shared" si="57"/>
        <v>2.2258648951772927E-2</v>
      </c>
      <c r="R232" s="130">
        <f t="shared" si="58"/>
        <v>3.1530836243852549E-2</v>
      </c>
      <c r="S232" s="132">
        <v>1323</v>
      </c>
      <c r="T232" s="1">
        <v>23182</v>
      </c>
      <c r="U232" s="1">
        <v>17364.794007490636</v>
      </c>
      <c r="X232" s="12"/>
      <c r="Y232" s="12"/>
    </row>
    <row r="233" spans="1:27">
      <c r="A233" s="125">
        <v>4219</v>
      </c>
      <c r="B233" s="125" t="s">
        <v>250</v>
      </c>
      <c r="C233" s="1">
        <v>60025</v>
      </c>
      <c r="D233" s="125">
        <f t="shared" si="53"/>
        <v>16431.69997262524</v>
      </c>
      <c r="E233" s="126">
        <f t="shared" si="54"/>
        <v>0.71372275629299087</v>
      </c>
      <c r="F233" s="127">
        <f t="shared" si="59"/>
        <v>3954.4949935596342</v>
      </c>
      <c r="G233" s="127">
        <f t="shared" si="60"/>
        <v>14445.770211473344</v>
      </c>
      <c r="H233" s="127">
        <f t="shared" si="61"/>
        <v>1501.0003725769247</v>
      </c>
      <c r="I233" s="128">
        <f t="shared" si="62"/>
        <v>5483.1543610235058</v>
      </c>
      <c r="J233" s="127">
        <f t="shared" si="63"/>
        <v>1189.1815073897878</v>
      </c>
      <c r="K233" s="128">
        <f t="shared" si="64"/>
        <v>4344.0800464948943</v>
      </c>
      <c r="L233" s="129">
        <f t="shared" si="55"/>
        <v>18789.850257968239</v>
      </c>
      <c r="M233" s="129">
        <f t="shared" si="65"/>
        <v>78814.850257968239</v>
      </c>
      <c r="N233" s="129">
        <f t="shared" si="66"/>
        <v>21575.376473574659</v>
      </c>
      <c r="O233" s="130">
        <f t="shared" si="56"/>
        <v>0.93714206019052737</v>
      </c>
      <c r="P233" s="131">
        <v>2078.4324384374013</v>
      </c>
      <c r="Q233" s="130">
        <f t="shared" si="57"/>
        <v>3.4574880642548128E-2</v>
      </c>
      <c r="R233" s="130">
        <f t="shared" si="58"/>
        <v>2.4945659196655309E-2</v>
      </c>
      <c r="S233" s="132">
        <v>3653</v>
      </c>
      <c r="T233" s="1">
        <v>58019</v>
      </c>
      <c r="U233" s="1">
        <v>16031.776733904393</v>
      </c>
      <c r="X233" s="12"/>
      <c r="Y233" s="12"/>
    </row>
    <row r="234" spans="1:27">
      <c r="A234" s="125">
        <v>4220</v>
      </c>
      <c r="B234" s="125" t="s">
        <v>251</v>
      </c>
      <c r="C234" s="1">
        <v>22471</v>
      </c>
      <c r="D234" s="125">
        <f t="shared" si="53"/>
        <v>19815.696649029982</v>
      </c>
      <c r="E234" s="126">
        <f t="shared" si="54"/>
        <v>0.86070909606268164</v>
      </c>
      <c r="F234" s="127">
        <f t="shared" si="59"/>
        <v>1924.0969877167888</v>
      </c>
      <c r="G234" s="127">
        <f t="shared" si="60"/>
        <v>2181.9259840708382</v>
      </c>
      <c r="H234" s="127">
        <f t="shared" si="61"/>
        <v>316.60153583526517</v>
      </c>
      <c r="I234" s="128">
        <f t="shared" si="62"/>
        <v>359.02614163719073</v>
      </c>
      <c r="J234" s="127">
        <f t="shared" si="63"/>
        <v>4.7826706481283736</v>
      </c>
      <c r="K234" s="128">
        <f t="shared" si="64"/>
        <v>5.4235485149775755</v>
      </c>
      <c r="L234" s="129">
        <f t="shared" si="55"/>
        <v>2187.3495325858157</v>
      </c>
      <c r="M234" s="129">
        <f t="shared" si="65"/>
        <v>24658.349532585817</v>
      </c>
      <c r="N234" s="129">
        <f t="shared" si="66"/>
        <v>21744.576307394902</v>
      </c>
      <c r="O234" s="130">
        <f t="shared" si="56"/>
        <v>0.9444913771790121</v>
      </c>
      <c r="P234" s="131">
        <v>537.51847390857461</v>
      </c>
      <c r="Q234" s="130">
        <f t="shared" si="57"/>
        <v>3.8833156118533586E-2</v>
      </c>
      <c r="R234" s="130">
        <f t="shared" si="58"/>
        <v>4.6161785085860094E-2</v>
      </c>
      <c r="S234" s="132">
        <v>1134</v>
      </c>
      <c r="T234" s="1">
        <v>21631</v>
      </c>
      <c r="U234" s="1">
        <v>18941.330998248686</v>
      </c>
      <c r="X234" s="12"/>
      <c r="Y234" s="12"/>
    </row>
    <row r="235" spans="1:27">
      <c r="A235" s="125">
        <v>4221</v>
      </c>
      <c r="B235" s="125" t="s">
        <v>252</v>
      </c>
      <c r="C235" s="1">
        <v>39834</v>
      </c>
      <c r="D235" s="125">
        <f t="shared" si="53"/>
        <v>34075.27801539778</v>
      </c>
      <c r="E235" s="126">
        <f t="shared" si="54"/>
        <v>1.480084311855536</v>
      </c>
      <c r="F235" s="127">
        <f t="shared" si="59"/>
        <v>-6631.6518321038902</v>
      </c>
      <c r="G235" s="127">
        <f t="shared" si="60"/>
        <v>-7752.4009917294479</v>
      </c>
      <c r="H235" s="127">
        <f t="shared" si="61"/>
        <v>0</v>
      </c>
      <c r="I235" s="128">
        <f t="shared" si="62"/>
        <v>0</v>
      </c>
      <c r="J235" s="127">
        <f t="shared" si="63"/>
        <v>-311.81886518713679</v>
      </c>
      <c r="K235" s="128">
        <f t="shared" si="64"/>
        <v>-364.51625340376296</v>
      </c>
      <c r="L235" s="129">
        <f t="shared" si="55"/>
        <v>-8116.9172451332106</v>
      </c>
      <c r="M235" s="129">
        <f t="shared" si="65"/>
        <v>31717.082754866788</v>
      </c>
      <c r="N235" s="129">
        <f t="shared" si="66"/>
        <v>27131.807318106748</v>
      </c>
      <c r="O235" s="130">
        <f t="shared" si="56"/>
        <v>1.1784896471180921</v>
      </c>
      <c r="P235" s="131">
        <v>-41.618629428349777</v>
      </c>
      <c r="Q235" s="130">
        <f t="shared" si="57"/>
        <v>7.2334239642501408E-2</v>
      </c>
      <c r="R235" s="130">
        <f t="shared" si="58"/>
        <v>7.2334239642501533E-2</v>
      </c>
      <c r="S235" s="132">
        <v>1169</v>
      </c>
      <c r="T235" s="1">
        <v>37147</v>
      </c>
      <c r="U235" s="1">
        <v>31776.732249786142</v>
      </c>
      <c r="X235" s="12"/>
      <c r="Y235" s="12"/>
    </row>
    <row r="236" spans="1:27">
      <c r="A236" s="125">
        <v>4222</v>
      </c>
      <c r="B236" s="125" t="s">
        <v>253</v>
      </c>
      <c r="C236" s="1">
        <v>66978</v>
      </c>
      <c r="D236" s="125">
        <f t="shared" si="53"/>
        <v>71634.224598930494</v>
      </c>
      <c r="E236" s="126">
        <f t="shared" si="54"/>
        <v>3.1114842840872199</v>
      </c>
      <c r="F236" s="127">
        <f t="shared" si="59"/>
        <v>-29167.01978222352</v>
      </c>
      <c r="G236" s="127">
        <f t="shared" si="60"/>
        <v>-27271.163496378991</v>
      </c>
      <c r="H236" s="127">
        <f t="shared" si="61"/>
        <v>0</v>
      </c>
      <c r="I236" s="128">
        <f t="shared" si="62"/>
        <v>0</v>
      </c>
      <c r="J236" s="127">
        <f t="shared" si="63"/>
        <v>-311.81886518713679</v>
      </c>
      <c r="K236" s="128">
        <f t="shared" si="64"/>
        <v>-291.55063894997295</v>
      </c>
      <c r="L236" s="129">
        <f t="shared" si="55"/>
        <v>-27562.714135328963</v>
      </c>
      <c r="M236" s="129">
        <f t="shared" si="65"/>
        <v>39415.285864671037</v>
      </c>
      <c r="N236" s="129">
        <f t="shared" si="66"/>
        <v>42155.385951519827</v>
      </c>
      <c r="O236" s="130">
        <f t="shared" si="56"/>
        <v>1.8310496360107651</v>
      </c>
      <c r="P236" s="131">
        <v>-831.8985616043683</v>
      </c>
      <c r="Q236" s="130">
        <f t="shared" si="57"/>
        <v>2.339297446789005E-2</v>
      </c>
      <c r="R236" s="130">
        <f t="shared" si="58"/>
        <v>1.792028476485329E-2</v>
      </c>
      <c r="S236" s="132">
        <v>935</v>
      </c>
      <c r="T236" s="1">
        <v>65447</v>
      </c>
      <c r="U236" s="1">
        <v>70373.118279569899</v>
      </c>
      <c r="X236" s="12"/>
      <c r="Y236" s="12"/>
    </row>
    <row r="237" spans="1:27">
      <c r="A237" s="125">
        <v>4223</v>
      </c>
      <c r="B237" s="125" t="s">
        <v>254</v>
      </c>
      <c r="C237" s="1">
        <v>242878</v>
      </c>
      <c r="D237" s="125">
        <f t="shared" si="53"/>
        <v>16060.173246049064</v>
      </c>
      <c r="E237" s="126">
        <f t="shared" si="54"/>
        <v>0.6975852245847548</v>
      </c>
      <c r="F237" s="127">
        <f t="shared" si="59"/>
        <v>4177.4110295053397</v>
      </c>
      <c r="G237" s="127">
        <f t="shared" si="60"/>
        <v>63174.986999209257</v>
      </c>
      <c r="H237" s="127">
        <f t="shared" si="61"/>
        <v>1631.0347268785863</v>
      </c>
      <c r="I237" s="128">
        <f t="shared" si="62"/>
        <v>24666.138174584863</v>
      </c>
      <c r="J237" s="127">
        <f t="shared" si="63"/>
        <v>1319.2158616914494</v>
      </c>
      <c r="K237" s="128">
        <f t="shared" si="64"/>
        <v>19950.50147635979</v>
      </c>
      <c r="L237" s="129">
        <f t="shared" si="55"/>
        <v>83125.488475569044</v>
      </c>
      <c r="M237" s="129">
        <f t="shared" si="65"/>
        <v>326003.48847556906</v>
      </c>
      <c r="N237" s="129">
        <f t="shared" si="66"/>
        <v>21556.800137245853</v>
      </c>
      <c r="O237" s="130">
        <f t="shared" si="56"/>
        <v>0.9363351836051157</v>
      </c>
      <c r="P237" s="131">
        <v>11777.277584584954</v>
      </c>
      <c r="Q237" s="130">
        <f t="shared" si="57"/>
        <v>4.617094318979665E-2</v>
      </c>
      <c r="R237" s="130">
        <f t="shared" si="58"/>
        <v>3.3165578029465924E-2</v>
      </c>
      <c r="S237" s="132">
        <v>15123</v>
      </c>
      <c r="T237" s="1">
        <v>232159</v>
      </c>
      <c r="U237" s="1">
        <v>15544.626715768329</v>
      </c>
      <c r="X237" s="12"/>
      <c r="Y237" s="12"/>
    </row>
    <row r="238" spans="1:27">
      <c r="A238" s="125">
        <v>4224</v>
      </c>
      <c r="B238" s="125" t="s">
        <v>255</v>
      </c>
      <c r="C238" s="1">
        <v>33135</v>
      </c>
      <c r="D238" s="125">
        <f t="shared" si="53"/>
        <v>36332.23684210526</v>
      </c>
      <c r="E238" s="126">
        <f t="shared" si="54"/>
        <v>1.5781169486077331</v>
      </c>
      <c r="F238" s="127">
        <f t="shared" si="59"/>
        <v>-7985.8271281283778</v>
      </c>
      <c r="G238" s="127">
        <f t="shared" si="60"/>
        <v>-7283.0743408530798</v>
      </c>
      <c r="H238" s="127">
        <f t="shared" si="61"/>
        <v>0</v>
      </c>
      <c r="I238" s="128">
        <f t="shared" si="62"/>
        <v>0</v>
      </c>
      <c r="J238" s="127">
        <f t="shared" si="63"/>
        <v>-311.81886518713679</v>
      </c>
      <c r="K238" s="128">
        <f t="shared" si="64"/>
        <v>-284.37880505066875</v>
      </c>
      <c r="L238" s="129">
        <f t="shared" si="55"/>
        <v>-7567.4531459037489</v>
      </c>
      <c r="M238" s="129">
        <f t="shared" si="65"/>
        <v>25567.54685409625</v>
      </c>
      <c r="N238" s="129">
        <f t="shared" si="66"/>
        <v>28034.590848789747</v>
      </c>
      <c r="O238" s="130">
        <f t="shared" si="56"/>
        <v>1.2177027018189712</v>
      </c>
      <c r="P238" s="131">
        <v>230.88076130141144</v>
      </c>
      <c r="Q238" s="130">
        <f t="shared" si="57"/>
        <v>4.2276115881853357E-2</v>
      </c>
      <c r="R238" s="130">
        <f t="shared" si="58"/>
        <v>5.9418815156225935E-2</v>
      </c>
      <c r="S238" s="132">
        <v>912</v>
      </c>
      <c r="T238" s="1">
        <v>31791</v>
      </c>
      <c r="U238" s="1">
        <v>34294.49838187702</v>
      </c>
      <c r="X238" s="12"/>
      <c r="Y238" s="12"/>
    </row>
    <row r="239" spans="1:27">
      <c r="A239" s="125">
        <v>4225</v>
      </c>
      <c r="B239" s="125" t="s">
        <v>256</v>
      </c>
      <c r="C239" s="1">
        <v>174432</v>
      </c>
      <c r="D239" s="125">
        <f t="shared" si="53"/>
        <v>16644.274809160303</v>
      </c>
      <c r="E239" s="126">
        <f t="shared" si="54"/>
        <v>0.72295609785248238</v>
      </c>
      <c r="F239" s="127">
        <f t="shared" si="59"/>
        <v>3826.9500916385964</v>
      </c>
      <c r="G239" s="127">
        <f t="shared" si="60"/>
        <v>40106.436960372492</v>
      </c>
      <c r="H239" s="127">
        <f t="shared" si="61"/>
        <v>1426.5991797896529</v>
      </c>
      <c r="I239" s="128">
        <f t="shared" si="62"/>
        <v>14950.759404195562</v>
      </c>
      <c r="J239" s="127">
        <f t="shared" si="63"/>
        <v>1114.7803146025162</v>
      </c>
      <c r="K239" s="128">
        <f t="shared" si="64"/>
        <v>11682.89769703437</v>
      </c>
      <c r="L239" s="129">
        <f t="shared" si="55"/>
        <v>51789.334657406864</v>
      </c>
      <c r="M239" s="129">
        <f t="shared" si="65"/>
        <v>226221.33465740687</v>
      </c>
      <c r="N239" s="129">
        <f t="shared" si="66"/>
        <v>21586.005215401419</v>
      </c>
      <c r="O239" s="130">
        <f t="shared" si="56"/>
        <v>0.93760372726850227</v>
      </c>
      <c r="P239" s="131">
        <v>6404.1774308305685</v>
      </c>
      <c r="Q239" s="130">
        <f t="shared" si="57"/>
        <v>6.7195271919681374E-2</v>
      </c>
      <c r="R239" s="130">
        <f t="shared" si="58"/>
        <v>6.5565966161025183E-2</v>
      </c>
      <c r="S239" s="132">
        <v>10480</v>
      </c>
      <c r="T239" s="1">
        <v>163449</v>
      </c>
      <c r="U239" s="1">
        <v>15620.126146788991</v>
      </c>
      <c r="X239" s="12"/>
      <c r="Y239" s="13"/>
      <c r="Z239" s="13"/>
      <c r="AA239" s="12"/>
    </row>
    <row r="240" spans="1:27">
      <c r="A240" s="125">
        <v>4226</v>
      </c>
      <c r="B240" s="125" t="s">
        <v>257</v>
      </c>
      <c r="C240" s="1">
        <v>31806</v>
      </c>
      <c r="D240" s="125">
        <f t="shared" si="53"/>
        <v>18665.492957746479</v>
      </c>
      <c r="E240" s="126">
        <f t="shared" si="54"/>
        <v>0.81074916798409724</v>
      </c>
      <c r="F240" s="127">
        <f t="shared" si="59"/>
        <v>2614.2192024868905</v>
      </c>
      <c r="G240" s="127">
        <f t="shared" si="60"/>
        <v>4454.6295210376611</v>
      </c>
      <c r="H240" s="127">
        <f t="shared" si="61"/>
        <v>719.17282778449112</v>
      </c>
      <c r="I240" s="128">
        <f t="shared" si="62"/>
        <v>1225.4704985447729</v>
      </c>
      <c r="J240" s="127">
        <f t="shared" si="63"/>
        <v>407.35396259735433</v>
      </c>
      <c r="K240" s="128">
        <f t="shared" si="64"/>
        <v>694.13115226589173</v>
      </c>
      <c r="L240" s="129">
        <f t="shared" si="55"/>
        <v>5148.7606733035527</v>
      </c>
      <c r="M240" s="129">
        <f t="shared" si="65"/>
        <v>36954.76067330355</v>
      </c>
      <c r="N240" s="129">
        <f t="shared" si="66"/>
        <v>21687.066122830722</v>
      </c>
      <c r="O240" s="130">
        <f t="shared" si="56"/>
        <v>0.94199338077508277</v>
      </c>
      <c r="P240" s="131">
        <v>611.22564333351693</v>
      </c>
      <c r="Q240" s="130">
        <f t="shared" si="57"/>
        <v>0.17412972055077708</v>
      </c>
      <c r="R240" s="130">
        <f t="shared" si="58"/>
        <v>0.1644831148655008</v>
      </c>
      <c r="S240" s="132">
        <v>1704</v>
      </c>
      <c r="T240" s="1">
        <v>27089</v>
      </c>
      <c r="U240" s="1">
        <v>16028.994082840236</v>
      </c>
      <c r="X240" s="12"/>
      <c r="Y240" s="12"/>
      <c r="Z240" s="12"/>
      <c r="AA240" s="12"/>
    </row>
    <row r="241" spans="1:27">
      <c r="A241" s="125">
        <v>4227</v>
      </c>
      <c r="B241" s="125" t="s">
        <v>258</v>
      </c>
      <c r="C241" s="1">
        <v>127928</v>
      </c>
      <c r="D241" s="125">
        <f t="shared" si="53"/>
        <v>21745.368009518952</v>
      </c>
      <c r="E241" s="126">
        <f t="shared" si="54"/>
        <v>0.94452576533258648</v>
      </c>
      <c r="F241" s="127">
        <f t="shared" si="59"/>
        <v>766.29417142340674</v>
      </c>
      <c r="G241" s="127">
        <f t="shared" si="60"/>
        <v>4508.1086104839014</v>
      </c>
      <c r="H241" s="127">
        <f t="shared" si="61"/>
        <v>0</v>
      </c>
      <c r="I241" s="128">
        <f t="shared" si="62"/>
        <v>0</v>
      </c>
      <c r="J241" s="127">
        <f t="shared" si="63"/>
        <v>-311.81886518713679</v>
      </c>
      <c r="K241" s="128">
        <f t="shared" si="64"/>
        <v>-1834.4303838959256</v>
      </c>
      <c r="L241" s="129">
        <f t="shared" si="55"/>
        <v>2673.6782265879756</v>
      </c>
      <c r="M241" s="129">
        <f t="shared" si="65"/>
        <v>130601.67822658797</v>
      </c>
      <c r="N241" s="129">
        <f t="shared" si="66"/>
        <v>22199.843315755224</v>
      </c>
      <c r="O241" s="130">
        <f t="shared" si="56"/>
        <v>0.96426622850891264</v>
      </c>
      <c r="P241" s="131">
        <v>1913.0018845791715</v>
      </c>
      <c r="Q241" s="130">
        <f t="shared" si="57"/>
        <v>4.8564379564436939E-2</v>
      </c>
      <c r="R241" s="130">
        <f t="shared" si="58"/>
        <v>5.5515596767056724E-2</v>
      </c>
      <c r="S241" s="132">
        <v>5883</v>
      </c>
      <c r="T241" s="1">
        <v>122003</v>
      </c>
      <c r="U241" s="1">
        <v>20601.654846335699</v>
      </c>
      <c r="X241" s="12"/>
      <c r="Y241" s="12"/>
      <c r="Z241" s="12"/>
      <c r="AA241" s="12"/>
    </row>
    <row r="242" spans="1:27">
      <c r="A242" s="125">
        <v>4228</v>
      </c>
      <c r="B242" s="125" t="s">
        <v>259</v>
      </c>
      <c r="C242" s="1">
        <v>85763</v>
      </c>
      <c r="D242" s="125">
        <f t="shared" si="53"/>
        <v>47382.872928176796</v>
      </c>
      <c r="E242" s="126">
        <f t="shared" si="54"/>
        <v>2.0581093084537283</v>
      </c>
      <c r="F242" s="127">
        <f t="shared" si="59"/>
        <v>-14616.208779771299</v>
      </c>
      <c r="G242" s="127">
        <f t="shared" si="60"/>
        <v>-26455.337891386051</v>
      </c>
      <c r="H242" s="127">
        <f t="shared" si="61"/>
        <v>0</v>
      </c>
      <c r="I242" s="128">
        <f t="shared" si="62"/>
        <v>0</v>
      </c>
      <c r="J242" s="127">
        <f t="shared" si="63"/>
        <v>-311.81886518713679</v>
      </c>
      <c r="K242" s="128">
        <f t="shared" si="64"/>
        <v>-564.39214598871752</v>
      </c>
      <c r="L242" s="129">
        <f t="shared" si="55"/>
        <v>-27019.730037374768</v>
      </c>
      <c r="M242" s="129">
        <f t="shared" si="65"/>
        <v>58743.269962625229</v>
      </c>
      <c r="N242" s="129">
        <f t="shared" si="66"/>
        <v>32454.845283218361</v>
      </c>
      <c r="O242" s="130">
        <f t="shared" si="56"/>
        <v>1.4096996457573692</v>
      </c>
      <c r="P242" s="131">
        <v>-640.69454171540201</v>
      </c>
      <c r="Q242" s="130">
        <f t="shared" si="57"/>
        <v>4.7947799948679724E-2</v>
      </c>
      <c r="R242" s="130">
        <f t="shared" si="58"/>
        <v>2.5946685916607901E-2</v>
      </c>
      <c r="S242" s="132">
        <v>1810</v>
      </c>
      <c r="T242" s="1">
        <v>81839</v>
      </c>
      <c r="U242" s="1">
        <v>46184.537246049666</v>
      </c>
      <c r="X242" s="12"/>
      <c r="Y242" s="12"/>
      <c r="Z242" s="12"/>
      <c r="AA242" s="12"/>
    </row>
    <row r="243" spans="1:27" ht="30.6" customHeight="1">
      <c r="A243" s="125">
        <v>4601</v>
      </c>
      <c r="B243" s="125" t="s">
        <v>260</v>
      </c>
      <c r="C243" s="1">
        <v>6924866</v>
      </c>
      <c r="D243" s="125">
        <f t="shared" si="53"/>
        <v>24134.339385912943</v>
      </c>
      <c r="E243" s="126">
        <f t="shared" si="54"/>
        <v>1.0482924625279813</v>
      </c>
      <c r="F243" s="127">
        <f t="shared" si="59"/>
        <v>-667.08865441298769</v>
      </c>
      <c r="G243" s="127">
        <f t="shared" si="60"/>
        <v>-191407.74761071854</v>
      </c>
      <c r="H243" s="127">
        <f t="shared" si="61"/>
        <v>0</v>
      </c>
      <c r="I243" s="128">
        <f t="shared" si="62"/>
        <v>0</v>
      </c>
      <c r="J243" s="127">
        <f t="shared" si="63"/>
        <v>-311.81886518713679</v>
      </c>
      <c r="K243" s="128">
        <f t="shared" si="64"/>
        <v>-89470.186988145157</v>
      </c>
      <c r="L243" s="129">
        <f t="shared" si="55"/>
        <v>-280877.93459886371</v>
      </c>
      <c r="M243" s="129">
        <f t="shared" si="65"/>
        <v>6643988.0654011359</v>
      </c>
      <c r="N243" s="129">
        <f t="shared" si="66"/>
        <v>23155.431866312814</v>
      </c>
      <c r="O243" s="130">
        <f t="shared" si="56"/>
        <v>1.0057729073870703</v>
      </c>
      <c r="P243" s="131">
        <v>-37002.76179801207</v>
      </c>
      <c r="Q243" s="130">
        <f t="shared" si="57"/>
        <v>0.11283872734425421</v>
      </c>
      <c r="R243" s="130">
        <f t="shared" si="58"/>
        <v>0.10768429013434067</v>
      </c>
      <c r="S243" s="132">
        <v>286930</v>
      </c>
      <c r="T243" s="1">
        <v>6222704</v>
      </c>
      <c r="U243" s="1">
        <v>21788.102982832694</v>
      </c>
      <c r="X243" s="12"/>
      <c r="Y243" s="12"/>
      <c r="Z243" s="12"/>
      <c r="AA243" s="12"/>
    </row>
    <row r="244" spans="1:27">
      <c r="A244" s="125">
        <v>4602</v>
      </c>
      <c r="B244" s="125" t="s">
        <v>261</v>
      </c>
      <c r="C244" s="1">
        <v>387509</v>
      </c>
      <c r="D244" s="125">
        <f t="shared" si="53"/>
        <v>22620.337400035023</v>
      </c>
      <c r="E244" s="126">
        <f t="shared" si="54"/>
        <v>0.98253069276623628</v>
      </c>
      <c r="F244" s="127">
        <f t="shared" si="59"/>
        <v>241.31253711376411</v>
      </c>
      <c r="G244" s="127">
        <f t="shared" si="60"/>
        <v>4133.9250732958935</v>
      </c>
      <c r="H244" s="127">
        <f t="shared" si="61"/>
        <v>0</v>
      </c>
      <c r="I244" s="128">
        <f t="shared" si="62"/>
        <v>0</v>
      </c>
      <c r="J244" s="127">
        <f t="shared" si="63"/>
        <v>-311.81886518713679</v>
      </c>
      <c r="K244" s="128">
        <f t="shared" si="64"/>
        <v>-5341.7689795208407</v>
      </c>
      <c r="L244" s="129">
        <f t="shared" si="55"/>
        <v>-1207.8439062249472</v>
      </c>
      <c r="M244" s="129">
        <f t="shared" si="65"/>
        <v>386301.15609377506</v>
      </c>
      <c r="N244" s="129">
        <f t="shared" si="66"/>
        <v>22549.831071961653</v>
      </c>
      <c r="O244" s="130">
        <f t="shared" si="56"/>
        <v>0.97946819948237251</v>
      </c>
      <c r="P244" s="131">
        <v>-2261.2687260367729</v>
      </c>
      <c r="Q244" s="133">
        <f t="shared" si="57"/>
        <v>7.4000371387631686E-2</v>
      </c>
      <c r="R244" s="133">
        <f t="shared" si="58"/>
        <v>7.5818479540701533E-2</v>
      </c>
      <c r="S244" s="132">
        <v>17131</v>
      </c>
      <c r="T244" s="1">
        <v>360809</v>
      </c>
      <c r="U244" s="1">
        <v>21026.165501165502</v>
      </c>
      <c r="V244" s="13"/>
      <c r="W244" s="62"/>
      <c r="X244" s="13"/>
      <c r="Y244" s="13"/>
      <c r="Z244" s="13"/>
      <c r="AA244" s="12"/>
    </row>
    <row r="245" spans="1:27">
      <c r="A245" s="125">
        <v>4611</v>
      </c>
      <c r="B245" s="125" t="s">
        <v>262</v>
      </c>
      <c r="C245" s="1">
        <v>87755</v>
      </c>
      <c r="D245" s="125">
        <f t="shared" si="53"/>
        <v>21705.416769725452</v>
      </c>
      <c r="E245" s="126">
        <f t="shared" si="54"/>
        <v>0.94279045437691888</v>
      </c>
      <c r="F245" s="127">
        <f t="shared" si="59"/>
        <v>790.26491529950647</v>
      </c>
      <c r="G245" s="127">
        <f t="shared" si="60"/>
        <v>3195.0410525559046</v>
      </c>
      <c r="H245" s="127">
        <f t="shared" si="61"/>
        <v>0</v>
      </c>
      <c r="I245" s="128">
        <f t="shared" si="62"/>
        <v>0</v>
      </c>
      <c r="J245" s="127">
        <f t="shared" si="63"/>
        <v>-311.81886518713679</v>
      </c>
      <c r="K245" s="128">
        <f t="shared" si="64"/>
        <v>-1260.6836719515941</v>
      </c>
      <c r="L245" s="129">
        <f t="shared" si="55"/>
        <v>1934.3573806043105</v>
      </c>
      <c r="M245" s="129">
        <f t="shared" si="65"/>
        <v>89689.357380604313</v>
      </c>
      <c r="N245" s="129">
        <f t="shared" si="66"/>
        <v>22183.862819837821</v>
      </c>
      <c r="O245" s="130">
        <f t="shared" si="56"/>
        <v>0.9635721041266454</v>
      </c>
      <c r="P245" s="131">
        <v>686.54771704122754</v>
      </c>
      <c r="Q245" s="133">
        <f t="shared" si="57"/>
        <v>5.1486975484674929E-2</v>
      </c>
      <c r="R245" s="133">
        <f t="shared" si="58"/>
        <v>5.4087734761164401E-2</v>
      </c>
      <c r="S245" s="132">
        <v>4043</v>
      </c>
      <c r="T245" s="1">
        <v>83458</v>
      </c>
      <c r="U245" s="1">
        <v>20591.66049839625</v>
      </c>
      <c r="V245" s="13"/>
      <c r="W245" s="1"/>
      <c r="X245" s="13"/>
      <c r="Y245" s="13"/>
      <c r="Z245" s="12"/>
      <c r="AA245" s="12"/>
    </row>
    <row r="246" spans="1:27">
      <c r="A246" s="125">
        <v>4612</v>
      </c>
      <c r="B246" s="125" t="s">
        <v>263</v>
      </c>
      <c r="C246" s="1">
        <v>129147</v>
      </c>
      <c r="D246" s="125">
        <f t="shared" si="53"/>
        <v>22363.116883116883</v>
      </c>
      <c r="E246" s="126">
        <f t="shared" si="54"/>
        <v>0.97135813383345582</v>
      </c>
      <c r="F246" s="127">
        <f t="shared" si="59"/>
        <v>395.64484726464798</v>
      </c>
      <c r="G246" s="127">
        <f t="shared" si="60"/>
        <v>2284.8489929533421</v>
      </c>
      <c r="H246" s="127">
        <f t="shared" si="61"/>
        <v>0</v>
      </c>
      <c r="I246" s="128">
        <f t="shared" si="62"/>
        <v>0</v>
      </c>
      <c r="J246" s="127">
        <f t="shared" si="63"/>
        <v>-311.81886518713679</v>
      </c>
      <c r="K246" s="128">
        <f t="shared" si="64"/>
        <v>-1800.7539464557151</v>
      </c>
      <c r="L246" s="129">
        <f t="shared" si="55"/>
        <v>484.09504649762698</v>
      </c>
      <c r="M246" s="129">
        <f t="shared" si="65"/>
        <v>129631.09504649763</v>
      </c>
      <c r="N246" s="129">
        <f t="shared" si="66"/>
        <v>22446.942865194393</v>
      </c>
      <c r="O246" s="130">
        <f t="shared" si="56"/>
        <v>0.97499917590926022</v>
      </c>
      <c r="P246" s="131">
        <v>1669.8265312671574</v>
      </c>
      <c r="Q246" s="133">
        <f t="shared" si="57"/>
        <v>4.902892511635841E-2</v>
      </c>
      <c r="R246" s="133">
        <f t="shared" si="58"/>
        <v>5.320687581379157E-2</v>
      </c>
      <c r="S246" s="132">
        <v>5775</v>
      </c>
      <c r="T246" s="1">
        <v>123111</v>
      </c>
      <c r="U246" s="1">
        <v>21233.356329768885</v>
      </c>
      <c r="V246" s="13"/>
      <c r="W246" s="1"/>
      <c r="X246" s="13"/>
      <c r="Y246" s="13"/>
      <c r="Z246" s="12"/>
      <c r="AA246" s="12"/>
    </row>
    <row r="247" spans="1:27">
      <c r="A247" s="125">
        <v>4613</v>
      </c>
      <c r="B247" s="125" t="s">
        <v>264</v>
      </c>
      <c r="C247" s="1">
        <v>251159</v>
      </c>
      <c r="D247" s="125">
        <f t="shared" si="53"/>
        <v>20824.061023132414</v>
      </c>
      <c r="E247" s="126">
        <f t="shared" si="54"/>
        <v>0.90450813095444771</v>
      </c>
      <c r="F247" s="127">
        <f t="shared" si="59"/>
        <v>1319.0783632553298</v>
      </c>
      <c r="G247" s="127">
        <f t="shared" si="60"/>
        <v>15909.404139222532</v>
      </c>
      <c r="H247" s="127">
        <f t="shared" si="61"/>
        <v>0</v>
      </c>
      <c r="I247" s="128">
        <f t="shared" si="62"/>
        <v>0</v>
      </c>
      <c r="J247" s="127">
        <f t="shared" si="63"/>
        <v>-311.81886518713679</v>
      </c>
      <c r="K247" s="128">
        <f t="shared" si="64"/>
        <v>-3760.8473330220572</v>
      </c>
      <c r="L247" s="129">
        <f t="shared" si="55"/>
        <v>12148.556806200475</v>
      </c>
      <c r="M247" s="129">
        <f t="shared" si="65"/>
        <v>263307.55680620047</v>
      </c>
      <c r="N247" s="129">
        <f t="shared" si="66"/>
        <v>21831.320521200603</v>
      </c>
      <c r="O247" s="130">
        <f t="shared" si="56"/>
        <v>0.94825917475765686</v>
      </c>
      <c r="P247" s="131">
        <v>1156.9656697752216</v>
      </c>
      <c r="Q247" s="133">
        <f t="shared" si="57"/>
        <v>8.410525134456176E-2</v>
      </c>
      <c r="R247" s="133">
        <f t="shared" si="58"/>
        <v>7.4397651050621808E-2</v>
      </c>
      <c r="S247" s="132">
        <v>12061</v>
      </c>
      <c r="T247" s="1">
        <v>231674</v>
      </c>
      <c r="U247" s="1">
        <v>19382.079812599346</v>
      </c>
      <c r="V247" s="13"/>
      <c r="W247" s="1"/>
      <c r="X247" s="13"/>
      <c r="Y247" s="13"/>
      <c r="Z247" s="12"/>
      <c r="AA247" s="12"/>
    </row>
    <row r="248" spans="1:27">
      <c r="A248" s="125">
        <v>4614</v>
      </c>
      <c r="B248" s="125" t="s">
        <v>265</v>
      </c>
      <c r="C248" s="1">
        <v>404091</v>
      </c>
      <c r="D248" s="125">
        <f t="shared" si="53"/>
        <v>21359.004175696391</v>
      </c>
      <c r="E248" s="126">
        <f t="shared" si="54"/>
        <v>0.92774377315483436</v>
      </c>
      <c r="F248" s="127">
        <f t="shared" si="59"/>
        <v>998.11247171694333</v>
      </c>
      <c r="G248" s="127">
        <f t="shared" si="60"/>
        <v>18883.28985241285</v>
      </c>
      <c r="H248" s="127">
        <f t="shared" si="61"/>
        <v>0</v>
      </c>
      <c r="I248" s="128">
        <f t="shared" si="62"/>
        <v>0</v>
      </c>
      <c r="J248" s="127">
        <f t="shared" si="63"/>
        <v>-311.81886518713679</v>
      </c>
      <c r="K248" s="128">
        <f t="shared" si="64"/>
        <v>-5899.3011104754414</v>
      </c>
      <c r="L248" s="129">
        <f t="shared" si="55"/>
        <v>12983.98874193741</v>
      </c>
      <c r="M248" s="129">
        <f t="shared" si="65"/>
        <v>417074.98874193738</v>
      </c>
      <c r="N248" s="129">
        <f t="shared" si="66"/>
        <v>22045.297782226196</v>
      </c>
      <c r="O248" s="130">
        <f t="shared" si="56"/>
        <v>0.95755343163781159</v>
      </c>
      <c r="P248" s="131">
        <v>-1911.7656545379796</v>
      </c>
      <c r="Q248" s="133">
        <f t="shared" si="57"/>
        <v>7.5456633460992864E-2</v>
      </c>
      <c r="R248" s="133">
        <f t="shared" si="58"/>
        <v>7.2159604826248128E-2</v>
      </c>
      <c r="S248" s="132">
        <v>18919</v>
      </c>
      <c r="T248" s="1">
        <v>375739</v>
      </c>
      <c r="U248" s="1">
        <v>19921.478182492974</v>
      </c>
      <c r="V248" s="13"/>
      <c r="W248" s="1"/>
      <c r="X248" s="13"/>
      <c r="Y248" s="13"/>
      <c r="Z248" s="12"/>
      <c r="AA248" s="12"/>
    </row>
    <row r="249" spans="1:27">
      <c r="A249" s="125">
        <v>4615</v>
      </c>
      <c r="B249" s="125" t="s">
        <v>266</v>
      </c>
      <c r="C249" s="1">
        <v>61950</v>
      </c>
      <c r="D249" s="125">
        <f t="shared" si="53"/>
        <v>19874.879692011549</v>
      </c>
      <c r="E249" s="126">
        <f t="shared" si="54"/>
        <v>0.86327975428021131</v>
      </c>
      <c r="F249" s="127">
        <f t="shared" si="59"/>
        <v>1888.5871619278485</v>
      </c>
      <c r="G249" s="127">
        <f t="shared" si="60"/>
        <v>5886.7261837291035</v>
      </c>
      <c r="H249" s="127">
        <f t="shared" si="61"/>
        <v>295.88747079171662</v>
      </c>
      <c r="I249" s="128">
        <f t="shared" si="62"/>
        <v>922.28124645778075</v>
      </c>
      <c r="J249" s="127">
        <f t="shared" si="63"/>
        <v>-15.93139439542017</v>
      </c>
      <c r="K249" s="128">
        <f t="shared" si="64"/>
        <v>-49.658156330524676</v>
      </c>
      <c r="L249" s="129">
        <f t="shared" si="55"/>
        <v>5837.068027398579</v>
      </c>
      <c r="M249" s="129">
        <f t="shared" si="65"/>
        <v>67787.068027398578</v>
      </c>
      <c r="N249" s="129">
        <f t="shared" si="66"/>
        <v>21747.535459543979</v>
      </c>
      <c r="O249" s="130">
        <f t="shared" si="56"/>
        <v>0.94461991008988855</v>
      </c>
      <c r="P249" s="131">
        <v>-418.34816298675378</v>
      </c>
      <c r="Q249" s="133">
        <f t="shared" si="57"/>
        <v>4.7833293866919251E-2</v>
      </c>
      <c r="R249" s="133">
        <f t="shared" si="58"/>
        <v>5.7918311132240885E-2</v>
      </c>
      <c r="S249" s="132">
        <v>3117</v>
      </c>
      <c r="T249" s="1">
        <v>59122</v>
      </c>
      <c r="U249" s="1">
        <v>18786.781061328249</v>
      </c>
      <c r="V249" s="13"/>
      <c r="W249" s="1"/>
      <c r="X249" s="13"/>
      <c r="Y249" s="13"/>
      <c r="Z249" s="12"/>
      <c r="AA249" s="12"/>
    </row>
    <row r="250" spans="1:27">
      <c r="A250" s="125">
        <v>4616</v>
      </c>
      <c r="B250" s="125" t="s">
        <v>267</v>
      </c>
      <c r="C250" s="1">
        <v>70295</v>
      </c>
      <c r="D250" s="125">
        <f t="shared" si="53"/>
        <v>24382.587582379463</v>
      </c>
      <c r="E250" s="126">
        <f t="shared" si="54"/>
        <v>1.0590753022415851</v>
      </c>
      <c r="F250" s="127">
        <f t="shared" si="59"/>
        <v>-816.03757229289988</v>
      </c>
      <c r="G250" s="127">
        <f t="shared" si="60"/>
        <v>-2352.6363209204305</v>
      </c>
      <c r="H250" s="127">
        <f t="shared" si="61"/>
        <v>0</v>
      </c>
      <c r="I250" s="128">
        <f t="shared" si="62"/>
        <v>0</v>
      </c>
      <c r="J250" s="127">
        <f t="shared" si="63"/>
        <v>-311.81886518713679</v>
      </c>
      <c r="K250" s="128">
        <f t="shared" si="64"/>
        <v>-898.97378833451546</v>
      </c>
      <c r="L250" s="129">
        <f t="shared" si="55"/>
        <v>-3251.6101092549461</v>
      </c>
      <c r="M250" s="129">
        <f t="shared" si="65"/>
        <v>67043.389890745049</v>
      </c>
      <c r="N250" s="129">
        <f t="shared" si="66"/>
        <v>23254.731144899426</v>
      </c>
      <c r="O250" s="130">
        <f t="shared" si="56"/>
        <v>1.0100860432725118</v>
      </c>
      <c r="P250" s="131">
        <v>-855.06904075442253</v>
      </c>
      <c r="Q250" s="133">
        <f t="shared" si="57"/>
        <v>0.13067185665342362</v>
      </c>
      <c r="R250" s="133">
        <f t="shared" si="58"/>
        <v>0.14675147723018042</v>
      </c>
      <c r="S250" s="132">
        <v>2883</v>
      </c>
      <c r="T250" s="1">
        <v>62171</v>
      </c>
      <c r="U250" s="1">
        <v>21262.311901504789</v>
      </c>
      <c r="V250" s="13"/>
      <c r="W250" s="1"/>
      <c r="X250" s="13"/>
      <c r="Y250" s="13"/>
      <c r="Z250" s="12"/>
      <c r="AA250" s="12"/>
    </row>
    <row r="251" spans="1:27">
      <c r="A251" s="125">
        <v>4617</v>
      </c>
      <c r="B251" s="125" t="s">
        <v>268</v>
      </c>
      <c r="C251" s="1">
        <v>285512</v>
      </c>
      <c r="D251" s="125">
        <f t="shared" si="53"/>
        <v>21933.778904509487</v>
      </c>
      <c r="E251" s="126">
        <f t="shared" si="54"/>
        <v>0.95270952863841007</v>
      </c>
      <c r="F251" s="127">
        <f t="shared" si="59"/>
        <v>653.24763442908591</v>
      </c>
      <c r="G251" s="127">
        <f t="shared" si="60"/>
        <v>8503.3244573634111</v>
      </c>
      <c r="H251" s="127">
        <f t="shared" si="61"/>
        <v>0</v>
      </c>
      <c r="I251" s="128">
        <f t="shared" si="62"/>
        <v>0</v>
      </c>
      <c r="J251" s="127">
        <f t="shared" si="63"/>
        <v>-311.81886518713679</v>
      </c>
      <c r="K251" s="128">
        <f t="shared" si="64"/>
        <v>-4058.9461681409593</v>
      </c>
      <c r="L251" s="129">
        <f t="shared" si="55"/>
        <v>4444.3782892224517</v>
      </c>
      <c r="M251" s="129">
        <f t="shared" si="65"/>
        <v>289956.37828922243</v>
      </c>
      <c r="N251" s="129">
        <f t="shared" si="66"/>
        <v>22275.207673751436</v>
      </c>
      <c r="O251" s="130">
        <f t="shared" si="56"/>
        <v>0.96753973383124192</v>
      </c>
      <c r="P251" s="131">
        <v>1132.0849450224259</v>
      </c>
      <c r="Q251" s="133">
        <f t="shared" si="57"/>
        <v>6.7151069348822257E-2</v>
      </c>
      <c r="R251" s="133">
        <f t="shared" si="58"/>
        <v>6.895465877232039E-2</v>
      </c>
      <c r="S251" s="132">
        <v>13017</v>
      </c>
      <c r="T251" s="1">
        <v>267546</v>
      </c>
      <c r="U251" s="1">
        <v>20518.904823989567</v>
      </c>
      <c r="V251" s="13"/>
      <c r="W251" s="1"/>
      <c r="X251" s="13"/>
      <c r="Y251" s="13"/>
      <c r="Z251" s="12"/>
      <c r="AA251" s="12"/>
    </row>
    <row r="252" spans="1:27">
      <c r="A252" s="125">
        <v>4618</v>
      </c>
      <c r="B252" s="125" t="s">
        <v>269</v>
      </c>
      <c r="C252" s="1">
        <v>263046</v>
      </c>
      <c r="D252" s="125">
        <f t="shared" si="53"/>
        <v>24174.800110283981</v>
      </c>
      <c r="E252" s="126">
        <f t="shared" si="54"/>
        <v>1.0500499033142552</v>
      </c>
      <c r="F252" s="127">
        <f t="shared" si="59"/>
        <v>-691.36508903561037</v>
      </c>
      <c r="G252" s="127">
        <f t="shared" si="60"/>
        <v>-7522.7435337964762</v>
      </c>
      <c r="H252" s="127">
        <f t="shared" si="61"/>
        <v>0</v>
      </c>
      <c r="I252" s="128">
        <f t="shared" si="62"/>
        <v>0</v>
      </c>
      <c r="J252" s="127">
        <f t="shared" si="63"/>
        <v>-311.81886518713679</v>
      </c>
      <c r="K252" s="128">
        <f t="shared" si="64"/>
        <v>-3392.9010721012355</v>
      </c>
      <c r="L252" s="129">
        <f t="shared" si="55"/>
        <v>-10915.644605897713</v>
      </c>
      <c r="M252" s="129">
        <f t="shared" si="65"/>
        <v>252130.35539410228</v>
      </c>
      <c r="N252" s="129">
        <f t="shared" si="66"/>
        <v>23171.616156061235</v>
      </c>
      <c r="O252" s="130">
        <f t="shared" si="56"/>
        <v>1.0064758837015799</v>
      </c>
      <c r="P252" s="131">
        <v>45.41684618490217</v>
      </c>
      <c r="Q252" s="133">
        <f t="shared" si="57"/>
        <v>5.1553068159104536E-2</v>
      </c>
      <c r="R252" s="133">
        <f t="shared" si="58"/>
        <v>6.3246655260221413E-2</v>
      </c>
      <c r="S252" s="132">
        <v>10881</v>
      </c>
      <c r="T252" s="1">
        <v>250150</v>
      </c>
      <c r="U252" s="1">
        <v>22736.775131794217</v>
      </c>
      <c r="V252" s="13"/>
      <c r="W252" s="62"/>
      <c r="X252" s="13"/>
      <c r="Y252" s="13"/>
      <c r="Z252" s="13"/>
      <c r="AA252" s="12"/>
    </row>
    <row r="253" spans="1:27">
      <c r="A253" s="125">
        <v>4619</v>
      </c>
      <c r="B253" s="125" t="s">
        <v>270</v>
      </c>
      <c r="C253" s="1">
        <v>47232</v>
      </c>
      <c r="D253" s="125">
        <f t="shared" si="53"/>
        <v>50407.684098185695</v>
      </c>
      <c r="E253" s="126">
        <f t="shared" si="54"/>
        <v>2.1894941663273024</v>
      </c>
      <c r="F253" s="127">
        <f t="shared" si="59"/>
        <v>-16431.09548177664</v>
      </c>
      <c r="G253" s="127">
        <f t="shared" si="60"/>
        <v>-15395.936466424711</v>
      </c>
      <c r="H253" s="127">
        <f t="shared" si="61"/>
        <v>0</v>
      </c>
      <c r="I253" s="128">
        <f t="shared" si="62"/>
        <v>0</v>
      </c>
      <c r="J253" s="127">
        <f t="shared" si="63"/>
        <v>-311.81886518713679</v>
      </c>
      <c r="K253" s="128">
        <f t="shared" si="64"/>
        <v>-292.17427668034713</v>
      </c>
      <c r="L253" s="129">
        <f t="shared" si="55"/>
        <v>-15688.110743105059</v>
      </c>
      <c r="M253" s="129">
        <f t="shared" si="65"/>
        <v>31543.889256894941</v>
      </c>
      <c r="N253" s="129">
        <f t="shared" si="66"/>
        <v>33664.769751221924</v>
      </c>
      <c r="O253" s="130">
        <f t="shared" si="56"/>
        <v>1.4622535889067989</v>
      </c>
      <c r="P253" s="131">
        <v>-171.26198098747591</v>
      </c>
      <c r="Q253" s="133">
        <f t="shared" si="57"/>
        <v>0.100004657878802</v>
      </c>
      <c r="R253" s="133">
        <f t="shared" si="58"/>
        <v>6.0089867731652119E-2</v>
      </c>
      <c r="S253" s="132">
        <v>937</v>
      </c>
      <c r="T253" s="1">
        <v>42938</v>
      </c>
      <c r="U253" s="1">
        <v>47550.387596899229</v>
      </c>
      <c r="V253" s="13"/>
      <c r="W253" s="1"/>
      <c r="X253" s="13"/>
      <c r="Y253" s="13"/>
      <c r="Z253" s="12"/>
      <c r="AA253" s="12"/>
    </row>
    <row r="254" spans="1:27">
      <c r="A254" s="125">
        <v>4620</v>
      </c>
      <c r="B254" s="125" t="s">
        <v>271</v>
      </c>
      <c r="C254" s="1">
        <v>27612</v>
      </c>
      <c r="D254" s="125">
        <f t="shared" si="53"/>
        <v>26272.121788772598</v>
      </c>
      <c r="E254" s="126">
        <f t="shared" si="54"/>
        <v>1.1411485852338217</v>
      </c>
      <c r="F254" s="127">
        <f t="shared" si="59"/>
        <v>-1949.7580961287806</v>
      </c>
      <c r="G254" s="127">
        <f t="shared" si="60"/>
        <v>-2049.1957590313482</v>
      </c>
      <c r="H254" s="127">
        <f t="shared" si="61"/>
        <v>0</v>
      </c>
      <c r="I254" s="128">
        <f t="shared" si="62"/>
        <v>0</v>
      </c>
      <c r="J254" s="127">
        <f t="shared" si="63"/>
        <v>-311.81886518713679</v>
      </c>
      <c r="K254" s="128">
        <f t="shared" si="64"/>
        <v>-327.72162731168078</v>
      </c>
      <c r="L254" s="129">
        <f t="shared" si="55"/>
        <v>-2376.9173863430287</v>
      </c>
      <c r="M254" s="129">
        <f t="shared" si="65"/>
        <v>25235.08261365697</v>
      </c>
      <c r="N254" s="129">
        <f t="shared" si="66"/>
        <v>24010.544827456681</v>
      </c>
      <c r="O254" s="130">
        <f t="shared" si="56"/>
        <v>1.0429153564694067</v>
      </c>
      <c r="P254" s="131">
        <v>376.82311417520032</v>
      </c>
      <c r="Q254" s="133">
        <f t="shared" si="57"/>
        <v>3.5398230088495575E-2</v>
      </c>
      <c r="R254" s="133">
        <f t="shared" si="58"/>
        <v>4.5249783181630684E-2</v>
      </c>
      <c r="S254" s="132">
        <v>1051</v>
      </c>
      <c r="T254" s="1">
        <v>26668</v>
      </c>
      <c r="U254" s="1">
        <v>25134.778510838831</v>
      </c>
      <c r="V254" s="13"/>
      <c r="W254" s="1"/>
      <c r="X254" s="13"/>
      <c r="Y254" s="13"/>
      <c r="Z254" s="12"/>
      <c r="AA254" s="12"/>
    </row>
    <row r="255" spans="1:27">
      <c r="A255" s="125">
        <v>4621</v>
      </c>
      <c r="B255" s="125" t="s">
        <v>272</v>
      </c>
      <c r="C255" s="1">
        <v>314114</v>
      </c>
      <c r="D255" s="125">
        <f t="shared" si="53"/>
        <v>19786.70866141732</v>
      </c>
      <c r="E255" s="126">
        <f t="shared" si="54"/>
        <v>0.85944998188382227</v>
      </c>
      <c r="F255" s="127">
        <f t="shared" si="59"/>
        <v>1941.4897802843857</v>
      </c>
      <c r="G255" s="127">
        <f t="shared" si="60"/>
        <v>30821.150262014624</v>
      </c>
      <c r="H255" s="127">
        <f t="shared" si="61"/>
        <v>326.74733149969666</v>
      </c>
      <c r="I255" s="128">
        <f t="shared" si="62"/>
        <v>5187.1138875576844</v>
      </c>
      <c r="J255" s="127">
        <f t="shared" si="63"/>
        <v>14.928466312559863</v>
      </c>
      <c r="K255" s="128">
        <f t="shared" si="64"/>
        <v>236.98940271188781</v>
      </c>
      <c r="L255" s="129">
        <f t="shared" si="55"/>
        <v>31058.13966472651</v>
      </c>
      <c r="M255" s="129">
        <f t="shared" si="65"/>
        <v>345172.13966472651</v>
      </c>
      <c r="N255" s="129">
        <f t="shared" si="66"/>
        <v>21743.12690801427</v>
      </c>
      <c r="O255" s="130">
        <f t="shared" si="56"/>
        <v>0.94442842147006922</v>
      </c>
      <c r="P255" s="131">
        <v>2459.0093238964728</v>
      </c>
      <c r="Q255" s="133">
        <f t="shared" si="57"/>
        <v>5.9863954759558934E-2</v>
      </c>
      <c r="R255" s="133">
        <f t="shared" si="58"/>
        <v>5.3988803388293177E-2</v>
      </c>
      <c r="S255" s="132">
        <v>15875</v>
      </c>
      <c r="T255" s="1">
        <v>296372</v>
      </c>
      <c r="U255" s="1">
        <v>18773.167796288086</v>
      </c>
      <c r="V255" s="13"/>
      <c r="W255" s="62"/>
      <c r="X255" s="13"/>
      <c r="Y255" s="13"/>
      <c r="Z255" s="13"/>
      <c r="AA255" s="12"/>
    </row>
    <row r="256" spans="1:27">
      <c r="A256" s="125">
        <v>4622</v>
      </c>
      <c r="B256" s="125" t="s">
        <v>273</v>
      </c>
      <c r="C256" s="1">
        <v>174042</v>
      </c>
      <c r="D256" s="125">
        <f t="shared" si="53"/>
        <v>20482.758620689656</v>
      </c>
      <c r="E256" s="126">
        <f t="shared" si="54"/>
        <v>0.88968341459480826</v>
      </c>
      <c r="F256" s="127">
        <f t="shared" si="59"/>
        <v>1523.8598047209846</v>
      </c>
      <c r="G256" s="127">
        <f t="shared" si="60"/>
        <v>12948.236760714206</v>
      </c>
      <c r="H256" s="127">
        <f t="shared" si="61"/>
        <v>83.129845754379303</v>
      </c>
      <c r="I256" s="128">
        <f t="shared" si="62"/>
        <v>706.35429937496099</v>
      </c>
      <c r="J256" s="127">
        <f t="shared" si="63"/>
        <v>-228.6890194327575</v>
      </c>
      <c r="K256" s="128">
        <f t="shared" si="64"/>
        <v>-1943.1705981201405</v>
      </c>
      <c r="L256" s="129">
        <f t="shared" si="55"/>
        <v>11005.066162594065</v>
      </c>
      <c r="M256" s="129">
        <f t="shared" si="65"/>
        <v>185047.06616259407</v>
      </c>
      <c r="N256" s="129">
        <f t="shared" si="66"/>
        <v>21777.929405977884</v>
      </c>
      <c r="O256" s="130">
        <f t="shared" si="56"/>
        <v>0.94594009310561844</v>
      </c>
      <c r="P256" s="131">
        <v>1902.2940677258794</v>
      </c>
      <c r="Q256" s="130">
        <f t="shared" si="57"/>
        <v>8.1825979935106111E-2</v>
      </c>
      <c r="R256" s="130">
        <f t="shared" si="58"/>
        <v>7.7242511031061875E-2</v>
      </c>
      <c r="S256" s="132">
        <v>8497</v>
      </c>
      <c r="T256" s="1">
        <v>160878</v>
      </c>
      <c r="U256" s="1">
        <v>19014.06453137927</v>
      </c>
      <c r="X256" s="12"/>
      <c r="Y256" s="12"/>
      <c r="Z256" s="12"/>
      <c r="AA256" s="12"/>
    </row>
    <row r="257" spans="1:27">
      <c r="A257" s="125">
        <v>4623</v>
      </c>
      <c r="B257" s="125" t="s">
        <v>274</v>
      </c>
      <c r="C257" s="1">
        <v>49499</v>
      </c>
      <c r="D257" s="125">
        <f t="shared" si="53"/>
        <v>19791.683326669332</v>
      </c>
      <c r="E257" s="126">
        <f t="shared" si="54"/>
        <v>0.85966606006205193</v>
      </c>
      <c r="F257" s="127">
        <f t="shared" si="59"/>
        <v>1938.5049811331787</v>
      </c>
      <c r="G257" s="127">
        <f t="shared" si="60"/>
        <v>4848.2009578140796</v>
      </c>
      <c r="H257" s="127">
        <f t="shared" si="61"/>
        <v>325.00619866149259</v>
      </c>
      <c r="I257" s="128">
        <f t="shared" si="62"/>
        <v>812.840502852393</v>
      </c>
      <c r="J257" s="127">
        <f t="shared" si="63"/>
        <v>13.187333474355796</v>
      </c>
      <c r="K257" s="128">
        <f t="shared" si="64"/>
        <v>32.981521019363846</v>
      </c>
      <c r="L257" s="129">
        <f t="shared" si="55"/>
        <v>4881.1824788334434</v>
      </c>
      <c r="M257" s="129">
        <f t="shared" si="65"/>
        <v>54380.182478833442</v>
      </c>
      <c r="N257" s="129">
        <f t="shared" si="66"/>
        <v>21743.375641276867</v>
      </c>
      <c r="O257" s="130">
        <f t="shared" si="56"/>
        <v>0.94443922537898051</v>
      </c>
      <c r="P257" s="131">
        <v>474.92636970488638</v>
      </c>
      <c r="Q257" s="130">
        <f t="shared" si="57"/>
        <v>5.3618561089825455E-2</v>
      </c>
      <c r="R257" s="130">
        <f t="shared" si="58"/>
        <v>5.4882397828437943E-2</v>
      </c>
      <c r="S257" s="132">
        <v>2501</v>
      </c>
      <c r="T257" s="1">
        <v>46980</v>
      </c>
      <c r="U257" s="1">
        <v>18761.980830670924</v>
      </c>
      <c r="X257" s="12"/>
      <c r="Y257" s="12"/>
      <c r="Z257" s="12"/>
      <c r="AA257" s="12"/>
    </row>
    <row r="258" spans="1:27">
      <c r="A258" s="125">
        <v>4624</v>
      </c>
      <c r="B258" s="125" t="s">
        <v>275</v>
      </c>
      <c r="C258" s="1">
        <v>510123</v>
      </c>
      <c r="D258" s="125">
        <f t="shared" si="53"/>
        <v>20232.538769682305</v>
      </c>
      <c r="E258" s="126">
        <f t="shared" si="54"/>
        <v>0.87881493464217342</v>
      </c>
      <c r="F258" s="127">
        <f t="shared" si="59"/>
        <v>1673.9917153253948</v>
      </c>
      <c r="G258" s="127">
        <f t="shared" si="60"/>
        <v>42206.353118499181</v>
      </c>
      <c r="H258" s="127">
        <f t="shared" si="61"/>
        <v>170.70679360695192</v>
      </c>
      <c r="I258" s="128">
        <f t="shared" si="62"/>
        <v>4304.0303872120794</v>
      </c>
      <c r="J258" s="127">
        <f t="shared" si="63"/>
        <v>-141.11207158018487</v>
      </c>
      <c r="K258" s="128">
        <f t="shared" si="64"/>
        <v>-3557.8586607512011</v>
      </c>
      <c r="L258" s="129">
        <f t="shared" si="55"/>
        <v>38648.494457747976</v>
      </c>
      <c r="M258" s="129">
        <f t="shared" si="65"/>
        <v>548771.49445774802</v>
      </c>
      <c r="N258" s="129">
        <f t="shared" si="66"/>
        <v>21765.41841342752</v>
      </c>
      <c r="O258" s="130">
        <f t="shared" si="56"/>
        <v>0.94539666910798681</v>
      </c>
      <c r="P258" s="131">
        <v>1695.4737942300635</v>
      </c>
      <c r="Q258" s="130">
        <f t="shared" si="57"/>
        <v>6.305301896779518E-2</v>
      </c>
      <c r="R258" s="130">
        <f t="shared" si="58"/>
        <v>5.6138304530373204E-2</v>
      </c>
      <c r="S258" s="132">
        <v>25213</v>
      </c>
      <c r="T258" s="1">
        <v>479866</v>
      </c>
      <c r="U258" s="1">
        <v>19157.092099485009</v>
      </c>
      <c r="X258" s="12"/>
      <c r="Y258" s="13"/>
      <c r="Z258" s="13"/>
      <c r="AA258" s="12"/>
    </row>
    <row r="259" spans="1:27">
      <c r="A259" s="125">
        <v>4625</v>
      </c>
      <c r="B259" s="125" t="s">
        <v>276</v>
      </c>
      <c r="C259" s="1">
        <v>191515</v>
      </c>
      <c r="D259" s="125">
        <f t="shared" si="53"/>
        <v>36251.183039939424</v>
      </c>
      <c r="E259" s="126">
        <f t="shared" si="54"/>
        <v>1.5745963181686304</v>
      </c>
      <c r="F259" s="127">
        <f t="shared" si="59"/>
        <v>-7937.1948468288756</v>
      </c>
      <c r="G259" s="127">
        <f t="shared" si="60"/>
        <v>-41932.200375796951</v>
      </c>
      <c r="H259" s="127">
        <f t="shared" si="61"/>
        <v>0</v>
      </c>
      <c r="I259" s="128">
        <f t="shared" si="62"/>
        <v>0</v>
      </c>
      <c r="J259" s="127">
        <f t="shared" si="63"/>
        <v>-311.81886518713679</v>
      </c>
      <c r="K259" s="128">
        <f t="shared" si="64"/>
        <v>-1647.3390647836436</v>
      </c>
      <c r="L259" s="129">
        <f t="shared" si="55"/>
        <v>-43579.539440580593</v>
      </c>
      <c r="M259" s="129">
        <f t="shared" si="65"/>
        <v>147935.46055941941</v>
      </c>
      <c r="N259" s="129">
        <f t="shared" si="66"/>
        <v>28002.169327923417</v>
      </c>
      <c r="O259" s="130">
        <f t="shared" si="56"/>
        <v>1.2162944496433303</v>
      </c>
      <c r="P259" s="131">
        <v>-3778.7723004875297</v>
      </c>
      <c r="Q259" s="130">
        <f t="shared" si="57"/>
        <v>0.11085009628546902</v>
      </c>
      <c r="R259" s="130">
        <f t="shared" si="58"/>
        <v>0.10937821465117041</v>
      </c>
      <c r="S259" s="132">
        <v>5283</v>
      </c>
      <c r="T259" s="1">
        <v>172404</v>
      </c>
      <c r="U259" s="1">
        <v>32677.028051554211</v>
      </c>
      <c r="X259" s="12"/>
      <c r="Y259" s="12"/>
      <c r="Z259" s="12"/>
      <c r="AA259" s="12"/>
    </row>
    <row r="260" spans="1:27">
      <c r="A260" s="125">
        <v>4626</v>
      </c>
      <c r="B260" s="125" t="s">
        <v>277</v>
      </c>
      <c r="C260" s="1">
        <v>795031</v>
      </c>
      <c r="D260" s="125">
        <f t="shared" si="53"/>
        <v>20368.697478991595</v>
      </c>
      <c r="E260" s="126">
        <f t="shared" si="54"/>
        <v>0.88472908652319726</v>
      </c>
      <c r="F260" s="127">
        <f t="shared" si="59"/>
        <v>1592.296489739821</v>
      </c>
      <c r="G260" s="127">
        <f t="shared" si="60"/>
        <v>62150.516587524697</v>
      </c>
      <c r="H260" s="127">
        <f t="shared" si="61"/>
        <v>123.05124534870065</v>
      </c>
      <c r="I260" s="128">
        <f t="shared" si="62"/>
        <v>4802.9362084504837</v>
      </c>
      <c r="J260" s="127">
        <f t="shared" si="63"/>
        <v>-188.76761983843613</v>
      </c>
      <c r="K260" s="128">
        <f t="shared" si="64"/>
        <v>-7367.977737533839</v>
      </c>
      <c r="L260" s="129">
        <f t="shared" si="55"/>
        <v>54782.538849990859</v>
      </c>
      <c r="M260" s="129">
        <f t="shared" si="65"/>
        <v>849813.53884999081</v>
      </c>
      <c r="N260" s="129">
        <f t="shared" si="66"/>
        <v>21772.226348892982</v>
      </c>
      <c r="O260" s="130">
        <f t="shared" si="56"/>
        <v>0.94569237670203787</v>
      </c>
      <c r="P260" s="131">
        <v>5189.900064902642</v>
      </c>
      <c r="Q260" s="130">
        <f t="shared" si="57"/>
        <v>9.104594976992865E-2</v>
      </c>
      <c r="R260" s="130">
        <f t="shared" si="58"/>
        <v>8.0759392342296482E-2</v>
      </c>
      <c r="S260" s="132">
        <v>39032</v>
      </c>
      <c r="T260" s="1">
        <v>728687</v>
      </c>
      <c r="U260" s="1">
        <v>18846.653217463274</v>
      </c>
      <c r="X260" s="12"/>
      <c r="Y260" s="13"/>
      <c r="Z260" s="13"/>
      <c r="AA260" s="12"/>
    </row>
    <row r="261" spans="1:27">
      <c r="A261" s="125">
        <v>4627</v>
      </c>
      <c r="B261" s="125" t="s">
        <v>278</v>
      </c>
      <c r="C261" s="1">
        <v>550074</v>
      </c>
      <c r="D261" s="125">
        <f t="shared" si="53"/>
        <v>18448.953581969414</v>
      </c>
      <c r="E261" s="126">
        <f t="shared" si="54"/>
        <v>0.80134362379919577</v>
      </c>
      <c r="F261" s="127">
        <f t="shared" si="59"/>
        <v>2744.1428279531297</v>
      </c>
      <c r="G261" s="127">
        <f t="shared" si="60"/>
        <v>81819.362558250519</v>
      </c>
      <c r="H261" s="127">
        <f t="shared" si="61"/>
        <v>794.96160930646397</v>
      </c>
      <c r="I261" s="128">
        <f t="shared" si="62"/>
        <v>23702.575343081531</v>
      </c>
      <c r="J261" s="127">
        <f t="shared" si="63"/>
        <v>483.14274411932718</v>
      </c>
      <c r="K261" s="128">
        <f t="shared" si="64"/>
        <v>14405.384058661859</v>
      </c>
      <c r="L261" s="129">
        <f t="shared" si="55"/>
        <v>96224.74661691238</v>
      </c>
      <c r="M261" s="129">
        <f t="shared" si="65"/>
        <v>646298.74661691242</v>
      </c>
      <c r="N261" s="129">
        <f t="shared" si="66"/>
        <v>21676.239154041868</v>
      </c>
      <c r="O261" s="130">
        <f t="shared" si="56"/>
        <v>0.94152310356583768</v>
      </c>
      <c r="P261" s="131">
        <v>9054.3015150423307</v>
      </c>
      <c r="Q261" s="130">
        <f t="shared" si="57"/>
        <v>5.5028644969245255E-2</v>
      </c>
      <c r="R261" s="130">
        <f t="shared" si="58"/>
        <v>4.7173253260660276E-2</v>
      </c>
      <c r="S261" s="132">
        <v>29816</v>
      </c>
      <c r="T261" s="1">
        <v>521383</v>
      </c>
      <c r="U261" s="1">
        <v>17617.861728728796</v>
      </c>
      <c r="X261" s="12"/>
      <c r="Y261" s="12"/>
      <c r="Z261" s="12"/>
      <c r="AA261" s="12"/>
    </row>
    <row r="262" spans="1:27">
      <c r="A262" s="125">
        <v>4628</v>
      </c>
      <c r="B262" s="125" t="s">
        <v>279</v>
      </c>
      <c r="C262" s="1">
        <v>79897</v>
      </c>
      <c r="D262" s="125">
        <f t="shared" si="53"/>
        <v>20661.23610033618</v>
      </c>
      <c r="E262" s="126">
        <f t="shared" si="54"/>
        <v>0.89743571283064272</v>
      </c>
      <c r="F262" s="127">
        <f t="shared" si="59"/>
        <v>1416.7733169330697</v>
      </c>
      <c r="G262" s="127">
        <f t="shared" si="60"/>
        <v>5478.6624165801804</v>
      </c>
      <c r="H262" s="127">
        <f t="shared" si="61"/>
        <v>20.662727878095755</v>
      </c>
      <c r="I262" s="128">
        <f t="shared" si="62"/>
        <v>79.902768704596284</v>
      </c>
      <c r="J262" s="127">
        <f t="shared" si="63"/>
        <v>-291.15613730904101</v>
      </c>
      <c r="K262" s="128">
        <f t="shared" si="64"/>
        <v>-1125.9007829740615</v>
      </c>
      <c r="L262" s="129">
        <f t="shared" si="55"/>
        <v>4352.7616336061192</v>
      </c>
      <c r="M262" s="129">
        <f t="shared" si="65"/>
        <v>84249.761633606118</v>
      </c>
      <c r="N262" s="129">
        <f t="shared" si="66"/>
        <v>21786.853279960204</v>
      </c>
      <c r="O262" s="130">
        <f t="shared" si="56"/>
        <v>0.94632770801740984</v>
      </c>
      <c r="P262" s="131">
        <v>1531.8313914595801</v>
      </c>
      <c r="Q262" s="130">
        <f t="shared" si="57"/>
        <v>4.0610062647338463E-2</v>
      </c>
      <c r="R262" s="130">
        <f t="shared" si="58"/>
        <v>5.4334167430119533E-2</v>
      </c>
      <c r="S262" s="132">
        <v>3867</v>
      </c>
      <c r="T262" s="1">
        <v>76779</v>
      </c>
      <c r="U262" s="1">
        <v>19596.477794793263</v>
      </c>
      <c r="X262" s="12"/>
      <c r="Y262" s="12"/>
      <c r="Z262" s="12"/>
      <c r="AA262" s="12"/>
    </row>
    <row r="263" spans="1:27">
      <c r="A263" s="125">
        <v>4629</v>
      </c>
      <c r="B263" s="125" t="s">
        <v>280</v>
      </c>
      <c r="C263" s="1">
        <v>24075</v>
      </c>
      <c r="D263" s="125">
        <f t="shared" si="53"/>
        <v>63690.476190476191</v>
      </c>
      <c r="E263" s="126">
        <f t="shared" si="54"/>
        <v>2.7664418345034569</v>
      </c>
      <c r="F263" s="127">
        <f t="shared" si="59"/>
        <v>-24400.770737150935</v>
      </c>
      <c r="G263" s="127">
        <f t="shared" si="60"/>
        <v>-9223.4913386430544</v>
      </c>
      <c r="H263" s="127">
        <f t="shared" si="61"/>
        <v>0</v>
      </c>
      <c r="I263" s="128">
        <f t="shared" si="62"/>
        <v>0</v>
      </c>
      <c r="J263" s="127">
        <f t="shared" si="63"/>
        <v>-311.81886518713679</v>
      </c>
      <c r="K263" s="128">
        <f t="shared" si="64"/>
        <v>-117.86753104073772</v>
      </c>
      <c r="L263" s="129">
        <f t="shared" si="55"/>
        <v>-9341.3588696837924</v>
      </c>
      <c r="M263" s="129">
        <f t="shared" si="65"/>
        <v>14733.641130316208</v>
      </c>
      <c r="N263" s="129">
        <f t="shared" si="66"/>
        <v>38977.886588138113</v>
      </c>
      <c r="O263" s="130">
        <f t="shared" si="56"/>
        <v>1.6930326561772604</v>
      </c>
      <c r="P263" s="131">
        <v>74.713736592029818</v>
      </c>
      <c r="Q263" s="130">
        <f t="shared" si="57"/>
        <v>0.15578492558809409</v>
      </c>
      <c r="R263" s="130">
        <f t="shared" si="58"/>
        <v>0.14966966143154337</v>
      </c>
      <c r="S263" s="132">
        <v>378</v>
      </c>
      <c r="T263" s="1">
        <v>20830</v>
      </c>
      <c r="U263" s="1">
        <v>55398.936170212764</v>
      </c>
      <c r="X263" s="12"/>
      <c r="Y263" s="12"/>
      <c r="Z263" s="12"/>
      <c r="AA263" s="12"/>
    </row>
    <row r="264" spans="1:27">
      <c r="A264" s="125">
        <v>4630</v>
      </c>
      <c r="B264" s="125" t="s">
        <v>281</v>
      </c>
      <c r="C264" s="1">
        <v>149673</v>
      </c>
      <c r="D264" s="125">
        <f t="shared" ref="D264:D327" si="67">C264/S264*1000</f>
        <v>18407.698930020906</v>
      </c>
      <c r="E264" s="126">
        <f t="shared" ref="E264:E327" si="68">D264/D$364</f>
        <v>0.79955169819517125</v>
      </c>
      <c r="F264" s="127">
        <f t="shared" si="59"/>
        <v>2768.8956191222342</v>
      </c>
      <c r="G264" s="127">
        <f t="shared" si="60"/>
        <v>22513.890279082887</v>
      </c>
      <c r="H264" s="127">
        <f t="shared" si="61"/>
        <v>809.40073748844168</v>
      </c>
      <c r="I264" s="128">
        <f t="shared" si="62"/>
        <v>6581.2373965185188</v>
      </c>
      <c r="J264" s="127">
        <f t="shared" si="63"/>
        <v>497.58187230130488</v>
      </c>
      <c r="K264" s="128">
        <f t="shared" si="64"/>
        <v>4045.8382036819098</v>
      </c>
      <c r="L264" s="129">
        <f t="shared" ref="L264:L327" si="69">+G264+K264</f>
        <v>26559.728482764796</v>
      </c>
      <c r="M264" s="129">
        <f t="shared" si="65"/>
        <v>176232.7284827648</v>
      </c>
      <c r="N264" s="129">
        <f t="shared" si="66"/>
        <v>21674.176421444448</v>
      </c>
      <c r="O264" s="130">
        <f t="shared" ref="O264:O327" si="70">N264/N$364</f>
        <v>0.94143350728563668</v>
      </c>
      <c r="P264" s="131">
        <v>1528.7463063056639</v>
      </c>
      <c r="Q264" s="130">
        <f t="shared" ref="Q264:Q327" si="71">(C264-T264)/T264</f>
        <v>9.6682249153709751E-2</v>
      </c>
      <c r="R264" s="130">
        <f t="shared" ref="R264:R327" si="72">(D264-U264)/U264</f>
        <v>8.9803538699049723E-2</v>
      </c>
      <c r="S264" s="132">
        <v>8131</v>
      </c>
      <c r="T264" s="1">
        <v>136478</v>
      </c>
      <c r="U264" s="1">
        <v>16890.841584158417</v>
      </c>
      <c r="X264" s="12"/>
      <c r="Y264" s="12"/>
      <c r="Z264" s="12"/>
      <c r="AA264" s="12"/>
    </row>
    <row r="265" spans="1:27">
      <c r="A265" s="125">
        <v>4631</v>
      </c>
      <c r="B265" s="125" t="s">
        <v>282</v>
      </c>
      <c r="C265" s="1">
        <v>564979</v>
      </c>
      <c r="D265" s="125">
        <f t="shared" si="67"/>
        <v>19091.643294022233</v>
      </c>
      <c r="E265" s="126">
        <f t="shared" si="68"/>
        <v>0.82925931563215727</v>
      </c>
      <c r="F265" s="127">
        <f t="shared" si="59"/>
        <v>2358.529000721438</v>
      </c>
      <c r="G265" s="127">
        <f t="shared" si="60"/>
        <v>69795.948718349522</v>
      </c>
      <c r="H265" s="127">
        <f t="shared" si="61"/>
        <v>570.02021008797726</v>
      </c>
      <c r="I265" s="128">
        <f t="shared" si="62"/>
        <v>16868.608077133511</v>
      </c>
      <c r="J265" s="127">
        <f t="shared" si="63"/>
        <v>258.20134490084047</v>
      </c>
      <c r="K265" s="128">
        <f t="shared" si="64"/>
        <v>7640.9523996505723</v>
      </c>
      <c r="L265" s="129">
        <f t="shared" si="69"/>
        <v>77436.901118000096</v>
      </c>
      <c r="M265" s="129">
        <f t="shared" si="65"/>
        <v>642415.90111800004</v>
      </c>
      <c r="N265" s="129">
        <f t="shared" si="66"/>
        <v>21708.373639644513</v>
      </c>
      <c r="O265" s="130">
        <f t="shared" si="70"/>
        <v>0.94291888815748581</v>
      </c>
      <c r="P265" s="131">
        <v>3820.4052013901819</v>
      </c>
      <c r="Q265" s="130">
        <f t="shared" si="71"/>
        <v>8.51166399698845E-2</v>
      </c>
      <c r="R265" s="130">
        <f t="shared" si="72"/>
        <v>7.5729627506386427E-2</v>
      </c>
      <c r="S265" s="132">
        <v>29593</v>
      </c>
      <c r="T265" s="1">
        <v>520662</v>
      </c>
      <c r="U265" s="1">
        <v>17747.622456283876</v>
      </c>
      <c r="X265" s="12"/>
      <c r="Y265" s="13"/>
      <c r="Z265" s="13"/>
      <c r="AA265" s="12"/>
    </row>
    <row r="266" spans="1:27">
      <c r="A266" s="125">
        <v>4632</v>
      </c>
      <c r="B266" s="125" t="s">
        <v>283</v>
      </c>
      <c r="C266" s="1">
        <v>73412</v>
      </c>
      <c r="D266" s="125">
        <f t="shared" si="67"/>
        <v>25410.868812737968</v>
      </c>
      <c r="E266" s="126">
        <f t="shared" si="68"/>
        <v>1.1037394401700094</v>
      </c>
      <c r="F266" s="127">
        <f t="shared" si="59"/>
        <v>-1433.0063105080028</v>
      </c>
      <c r="G266" s="127">
        <f t="shared" si="60"/>
        <v>-4139.95523105762</v>
      </c>
      <c r="H266" s="127">
        <f t="shared" si="61"/>
        <v>0</v>
      </c>
      <c r="I266" s="128">
        <f t="shared" si="62"/>
        <v>0</v>
      </c>
      <c r="J266" s="127">
        <f t="shared" si="63"/>
        <v>-311.81886518713679</v>
      </c>
      <c r="K266" s="128">
        <f t="shared" si="64"/>
        <v>-900.84470152563824</v>
      </c>
      <c r="L266" s="129">
        <f t="shared" si="69"/>
        <v>-5040.7999325832579</v>
      </c>
      <c r="M266" s="129">
        <f t="shared" si="65"/>
        <v>68371.200067416736</v>
      </c>
      <c r="N266" s="129">
        <f t="shared" si="66"/>
        <v>23666.043637042829</v>
      </c>
      <c r="O266" s="130">
        <f t="shared" si="70"/>
        <v>1.0279516984438817</v>
      </c>
      <c r="P266" s="131">
        <v>-2638.1592989037495</v>
      </c>
      <c r="Q266" s="130">
        <f t="shared" si="71"/>
        <v>0.12555386903392976</v>
      </c>
      <c r="R266" s="130">
        <f t="shared" si="72"/>
        <v>0.11425547436380706</v>
      </c>
      <c r="S266" s="132">
        <v>2889</v>
      </c>
      <c r="T266" s="1">
        <v>65223</v>
      </c>
      <c r="U266" s="1">
        <v>22805.244755244756</v>
      </c>
      <c r="X266" s="12"/>
      <c r="Y266" s="12"/>
      <c r="Z266" s="12"/>
      <c r="AA266" s="12"/>
    </row>
    <row r="267" spans="1:27">
      <c r="A267" s="125">
        <v>4633</v>
      </c>
      <c r="B267" s="125" t="s">
        <v>284</v>
      </c>
      <c r="C267" s="1">
        <v>10496</v>
      </c>
      <c r="D267" s="125">
        <f t="shared" si="67"/>
        <v>20908.366533864541</v>
      </c>
      <c r="E267" s="126">
        <f t="shared" si="68"/>
        <v>0.90817000170371065</v>
      </c>
      <c r="F267" s="127">
        <f t="shared" si="59"/>
        <v>1268.4950568160536</v>
      </c>
      <c r="G267" s="127">
        <f t="shared" si="60"/>
        <v>636.78451852165892</v>
      </c>
      <c r="H267" s="127">
        <f t="shared" si="61"/>
        <v>0</v>
      </c>
      <c r="I267" s="128">
        <f t="shared" si="62"/>
        <v>0</v>
      </c>
      <c r="J267" s="127">
        <f t="shared" si="63"/>
        <v>-311.81886518713679</v>
      </c>
      <c r="K267" s="128">
        <f t="shared" si="64"/>
        <v>-156.53307032394267</v>
      </c>
      <c r="L267" s="129">
        <f t="shared" si="69"/>
        <v>480.25144819771629</v>
      </c>
      <c r="M267" s="129">
        <f t="shared" si="65"/>
        <v>10976.251448197716</v>
      </c>
      <c r="N267" s="129">
        <f t="shared" si="66"/>
        <v>21865.042725493455</v>
      </c>
      <c r="O267" s="130">
        <f t="shared" si="70"/>
        <v>0.94972392305736208</v>
      </c>
      <c r="P267" s="131">
        <v>66.181734839154501</v>
      </c>
      <c r="Q267" s="130">
        <f t="shared" si="71"/>
        <v>9.140064469169179E-2</v>
      </c>
      <c r="R267" s="130">
        <f t="shared" si="72"/>
        <v>0.14140505669947825</v>
      </c>
      <c r="S267" s="132">
        <v>502</v>
      </c>
      <c r="T267" s="1">
        <v>9617</v>
      </c>
      <c r="U267" s="1">
        <v>18318.09523809524</v>
      </c>
      <c r="X267" s="12"/>
      <c r="Y267" s="12"/>
    </row>
    <row r="268" spans="1:27">
      <c r="A268" s="125">
        <v>4634</v>
      </c>
      <c r="B268" s="125" t="s">
        <v>285</v>
      </c>
      <c r="C268" s="1">
        <v>43526</v>
      </c>
      <c r="D268" s="125">
        <f t="shared" si="67"/>
        <v>26719.459791282996</v>
      </c>
      <c r="E268" s="126">
        <f t="shared" si="68"/>
        <v>1.1605790344678162</v>
      </c>
      <c r="F268" s="127">
        <f t="shared" si="59"/>
        <v>-2218.1608976350194</v>
      </c>
      <c r="G268" s="127">
        <f t="shared" si="60"/>
        <v>-3613.3841022474467</v>
      </c>
      <c r="H268" s="127">
        <f t="shared" si="61"/>
        <v>0</v>
      </c>
      <c r="I268" s="128">
        <f t="shared" si="62"/>
        <v>0</v>
      </c>
      <c r="J268" s="127">
        <f t="shared" si="63"/>
        <v>-311.81886518713679</v>
      </c>
      <c r="K268" s="128">
        <f t="shared" si="64"/>
        <v>-507.95293138984584</v>
      </c>
      <c r="L268" s="129">
        <f t="shared" si="69"/>
        <v>-4121.3370336372927</v>
      </c>
      <c r="M268" s="129">
        <f t="shared" si="65"/>
        <v>39404.66296636271</v>
      </c>
      <c r="N268" s="129">
        <f t="shared" si="66"/>
        <v>24189.480028460843</v>
      </c>
      <c r="O268" s="130">
        <f t="shared" si="70"/>
        <v>1.0506875361630046</v>
      </c>
      <c r="P268" s="131">
        <v>101.19491245613881</v>
      </c>
      <c r="Q268" s="130">
        <f t="shared" si="71"/>
        <v>6.1221504327684993E-2</v>
      </c>
      <c r="R268" s="130">
        <f t="shared" si="72"/>
        <v>8.141663424429546E-2</v>
      </c>
      <c r="S268" s="132">
        <v>1629</v>
      </c>
      <c r="T268" s="1">
        <v>41015</v>
      </c>
      <c r="U268" s="1">
        <v>24707.831325301202</v>
      </c>
      <c r="X268" s="12"/>
      <c r="Y268" s="12"/>
    </row>
    <row r="269" spans="1:27">
      <c r="A269" s="125">
        <v>4635</v>
      </c>
      <c r="B269" s="125" t="s">
        <v>286</v>
      </c>
      <c r="C269" s="1">
        <v>57042</v>
      </c>
      <c r="D269" s="125">
        <f t="shared" si="67"/>
        <v>25579.372197309418</v>
      </c>
      <c r="E269" s="126">
        <f t="shared" si="68"/>
        <v>1.1110585063823546</v>
      </c>
      <c r="F269" s="127">
        <f t="shared" si="59"/>
        <v>-1534.1083412508726</v>
      </c>
      <c r="G269" s="127">
        <f t="shared" si="60"/>
        <v>-3421.0616009894461</v>
      </c>
      <c r="H269" s="127">
        <f t="shared" si="61"/>
        <v>0</v>
      </c>
      <c r="I269" s="128">
        <f t="shared" si="62"/>
        <v>0</v>
      </c>
      <c r="J269" s="127">
        <f t="shared" si="63"/>
        <v>-311.81886518713679</v>
      </c>
      <c r="K269" s="128">
        <f t="shared" si="64"/>
        <v>-695.35606936731506</v>
      </c>
      <c r="L269" s="129">
        <f t="shared" si="69"/>
        <v>-4116.4176703567609</v>
      </c>
      <c r="M269" s="129">
        <f t="shared" si="65"/>
        <v>52925.582329643235</v>
      </c>
      <c r="N269" s="129">
        <f t="shared" si="66"/>
        <v>23733.444990871405</v>
      </c>
      <c r="O269" s="130">
        <f t="shared" si="70"/>
        <v>1.0308793249288195</v>
      </c>
      <c r="P269" s="131">
        <v>-667.21261216870334</v>
      </c>
      <c r="Q269" s="130">
        <f t="shared" si="71"/>
        <v>0.14936831288158134</v>
      </c>
      <c r="R269" s="130">
        <f t="shared" si="72"/>
        <v>0.171015608460517</v>
      </c>
      <c r="S269" s="132">
        <v>2230</v>
      </c>
      <c r="T269" s="1">
        <v>49629</v>
      </c>
      <c r="U269" s="1">
        <v>21843.75</v>
      </c>
      <c r="X269" s="12"/>
      <c r="Y269" s="12"/>
    </row>
    <row r="270" spans="1:27">
      <c r="A270" s="125">
        <v>4636</v>
      </c>
      <c r="B270" s="125" t="s">
        <v>287</v>
      </c>
      <c r="C270" s="1">
        <v>16034</v>
      </c>
      <c r="D270" s="125">
        <f t="shared" si="67"/>
        <v>20877.604166666668</v>
      </c>
      <c r="E270" s="126">
        <f t="shared" si="68"/>
        <v>0.90683381606600177</v>
      </c>
      <c r="F270" s="127">
        <f t="shared" si="59"/>
        <v>1286.9524771347772</v>
      </c>
      <c r="G270" s="127">
        <f t="shared" si="60"/>
        <v>988.37950243950888</v>
      </c>
      <c r="H270" s="127">
        <f t="shared" si="61"/>
        <v>0</v>
      </c>
      <c r="I270" s="128">
        <f t="shared" si="62"/>
        <v>0</v>
      </c>
      <c r="J270" s="127">
        <f t="shared" si="63"/>
        <v>-311.81886518713679</v>
      </c>
      <c r="K270" s="128">
        <f t="shared" si="64"/>
        <v>-239.47688846372105</v>
      </c>
      <c r="L270" s="129">
        <f t="shared" si="69"/>
        <v>748.90261397578786</v>
      </c>
      <c r="M270" s="129">
        <f t="shared" si="65"/>
        <v>16782.902613975788</v>
      </c>
      <c r="N270" s="129">
        <f t="shared" si="66"/>
        <v>21852.737778614308</v>
      </c>
      <c r="O270" s="130">
        <f t="shared" si="70"/>
        <v>0.94918944880227862</v>
      </c>
      <c r="P270" s="131">
        <v>-21.738526292398774</v>
      </c>
      <c r="Q270" s="130">
        <f t="shared" si="71"/>
        <v>5.8699240673489597E-2</v>
      </c>
      <c r="R270" s="130">
        <f t="shared" si="72"/>
        <v>8.3512504126774523E-2</v>
      </c>
      <c r="S270" s="132">
        <v>768</v>
      </c>
      <c r="T270" s="1">
        <v>15145</v>
      </c>
      <c r="U270" s="1">
        <v>19268.447837150128</v>
      </c>
      <c r="X270" s="12"/>
      <c r="Y270" s="12"/>
      <c r="Z270" s="12"/>
      <c r="AA270" s="12"/>
    </row>
    <row r="271" spans="1:27">
      <c r="A271" s="125">
        <v>4637</v>
      </c>
      <c r="B271" s="125" t="s">
        <v>288</v>
      </c>
      <c r="C271" s="1">
        <v>28949</v>
      </c>
      <c r="D271" s="125">
        <f t="shared" si="67"/>
        <v>22441.085271317828</v>
      </c>
      <c r="E271" s="126">
        <f t="shared" si="68"/>
        <v>0.97474474708851822</v>
      </c>
      <c r="F271" s="127">
        <f t="shared" si="59"/>
        <v>348.86381434408105</v>
      </c>
      <c r="G271" s="127">
        <f t="shared" si="60"/>
        <v>450.03432050386454</v>
      </c>
      <c r="H271" s="127">
        <f t="shared" si="61"/>
        <v>0</v>
      </c>
      <c r="I271" s="128">
        <f t="shared" si="62"/>
        <v>0</v>
      </c>
      <c r="J271" s="127">
        <f t="shared" si="63"/>
        <v>-311.81886518713679</v>
      </c>
      <c r="K271" s="128">
        <f t="shared" si="64"/>
        <v>-402.24633609140648</v>
      </c>
      <c r="L271" s="129">
        <f t="shared" si="69"/>
        <v>47.787984412458059</v>
      </c>
      <c r="M271" s="129">
        <f t="shared" si="65"/>
        <v>28996.787984412458</v>
      </c>
      <c r="N271" s="129">
        <f t="shared" si="66"/>
        <v>22478.130220474774</v>
      </c>
      <c r="O271" s="130">
        <f t="shared" si="70"/>
        <v>0.97635382121128522</v>
      </c>
      <c r="P271" s="131">
        <v>-237.40550210655692</v>
      </c>
      <c r="Q271" s="130">
        <f t="shared" si="71"/>
        <v>7.0678304608329023E-2</v>
      </c>
      <c r="R271" s="130">
        <f t="shared" si="72"/>
        <v>7.399823733579676E-2</v>
      </c>
      <c r="S271" s="132">
        <v>1290</v>
      </c>
      <c r="T271" s="1">
        <v>27038</v>
      </c>
      <c r="U271" s="1">
        <v>20894.899536321482</v>
      </c>
      <c r="X271" s="12"/>
      <c r="Y271" s="12"/>
      <c r="Z271" s="12"/>
      <c r="AA271" s="12"/>
    </row>
    <row r="272" spans="1:27">
      <c r="A272" s="125">
        <v>4638</v>
      </c>
      <c r="B272" s="125" t="s">
        <v>289</v>
      </c>
      <c r="C272" s="1">
        <v>90076</v>
      </c>
      <c r="D272" s="125">
        <f t="shared" si="67"/>
        <v>22717.780580075661</v>
      </c>
      <c r="E272" s="126">
        <f t="shared" si="68"/>
        <v>0.98676320767074543</v>
      </c>
      <c r="F272" s="127">
        <f t="shared" si="59"/>
        <v>182.84662908938117</v>
      </c>
      <c r="G272" s="127">
        <f t="shared" si="60"/>
        <v>724.9868843393964</v>
      </c>
      <c r="H272" s="127">
        <f t="shared" si="61"/>
        <v>0</v>
      </c>
      <c r="I272" s="128">
        <f t="shared" si="62"/>
        <v>0</v>
      </c>
      <c r="J272" s="127">
        <f t="shared" si="63"/>
        <v>-311.81886518713679</v>
      </c>
      <c r="K272" s="128">
        <f t="shared" si="64"/>
        <v>-1236.3618004669972</v>
      </c>
      <c r="L272" s="129">
        <f t="shared" si="69"/>
        <v>-511.37491612760084</v>
      </c>
      <c r="M272" s="129">
        <f t="shared" si="65"/>
        <v>89564.625083872394</v>
      </c>
      <c r="N272" s="129">
        <f t="shared" si="66"/>
        <v>22588.808343977907</v>
      </c>
      <c r="O272" s="130">
        <f t="shared" si="70"/>
        <v>0.98116120544417618</v>
      </c>
      <c r="P272" s="131">
        <v>790.72107298255912</v>
      </c>
      <c r="Q272" s="133">
        <f t="shared" si="71"/>
        <v>-1.8972314796662965E-2</v>
      </c>
      <c r="R272" s="133">
        <f t="shared" si="72"/>
        <v>1.8111216616171052E-3</v>
      </c>
      <c r="S272" s="132">
        <v>3965</v>
      </c>
      <c r="T272" s="1">
        <v>91818</v>
      </c>
      <c r="U272" s="1">
        <v>22676.710298839218</v>
      </c>
      <c r="V272" s="1"/>
      <c r="W272" s="62"/>
      <c r="X272" s="13"/>
      <c r="Y272" s="13"/>
      <c r="Z272" s="12"/>
      <c r="AA272" s="12"/>
    </row>
    <row r="273" spans="1:27">
      <c r="A273" s="125">
        <v>4639</v>
      </c>
      <c r="B273" s="125" t="s">
        <v>290</v>
      </c>
      <c r="C273" s="1">
        <v>64062</v>
      </c>
      <c r="D273" s="125">
        <f t="shared" si="67"/>
        <v>25024.21875</v>
      </c>
      <c r="E273" s="126">
        <f t="shared" si="68"/>
        <v>1.0869450154325846</v>
      </c>
      <c r="F273" s="127">
        <f t="shared" si="59"/>
        <v>-1201.0162728652219</v>
      </c>
      <c r="G273" s="127">
        <f t="shared" si="60"/>
        <v>-3074.6016585349685</v>
      </c>
      <c r="H273" s="127">
        <f t="shared" si="61"/>
        <v>0</v>
      </c>
      <c r="I273" s="128">
        <f t="shared" si="62"/>
        <v>0</v>
      </c>
      <c r="J273" s="127">
        <f t="shared" si="63"/>
        <v>-311.81886518713679</v>
      </c>
      <c r="K273" s="128">
        <f t="shared" si="64"/>
        <v>-798.2562948790702</v>
      </c>
      <c r="L273" s="129">
        <f t="shared" si="69"/>
        <v>-3872.8579534140385</v>
      </c>
      <c r="M273" s="129">
        <f t="shared" si="65"/>
        <v>60189.142046585963</v>
      </c>
      <c r="N273" s="129">
        <f t="shared" si="66"/>
        <v>23511.383611947644</v>
      </c>
      <c r="O273" s="130">
        <f t="shared" si="70"/>
        <v>1.0212339285489118</v>
      </c>
      <c r="P273" s="131">
        <v>213.62318961799383</v>
      </c>
      <c r="Q273" s="133">
        <f t="shared" si="71"/>
        <v>9.7892030848329051E-2</v>
      </c>
      <c r="R273" s="133">
        <f t="shared" si="72"/>
        <v>0.11976409865038552</v>
      </c>
      <c r="S273" s="132">
        <v>2560</v>
      </c>
      <c r="T273" s="1">
        <v>58350</v>
      </c>
      <c r="U273" s="1">
        <v>22347.759479126773</v>
      </c>
      <c r="V273" s="1"/>
      <c r="W273" s="1"/>
      <c r="X273" s="13"/>
      <c r="Y273" s="13"/>
      <c r="Z273" s="12"/>
      <c r="AA273" s="12"/>
    </row>
    <row r="274" spans="1:27">
      <c r="A274" s="125">
        <v>4640</v>
      </c>
      <c r="B274" s="125" t="s">
        <v>291</v>
      </c>
      <c r="C274" s="1">
        <v>222995</v>
      </c>
      <c r="D274" s="125">
        <f t="shared" si="67"/>
        <v>18433.909233694303</v>
      </c>
      <c r="E274" s="126">
        <f t="shared" si="68"/>
        <v>0.80069016166591489</v>
      </c>
      <c r="F274" s="127">
        <f t="shared" si="59"/>
        <v>2753.169436918196</v>
      </c>
      <c r="G274" s="127">
        <f t="shared" si="60"/>
        <v>33305.090678399414</v>
      </c>
      <c r="H274" s="127">
        <f t="shared" si="61"/>
        <v>800.22713120275273</v>
      </c>
      <c r="I274" s="128">
        <f t="shared" si="62"/>
        <v>9680.3476061596994</v>
      </c>
      <c r="J274" s="127">
        <f t="shared" si="63"/>
        <v>488.40826601561594</v>
      </c>
      <c r="K274" s="128">
        <f t="shared" si="64"/>
        <v>5908.2747939909059</v>
      </c>
      <c r="L274" s="129">
        <f t="shared" si="69"/>
        <v>39213.365472390316</v>
      </c>
      <c r="M274" s="129">
        <f t="shared" si="65"/>
        <v>262208.36547239032</v>
      </c>
      <c r="N274" s="129">
        <f t="shared" si="66"/>
        <v>21675.486936628116</v>
      </c>
      <c r="O274" s="130">
        <f t="shared" si="70"/>
        <v>0.9414904304591738</v>
      </c>
      <c r="P274" s="131">
        <v>5080.4630325150065</v>
      </c>
      <c r="Q274" s="133">
        <f t="shared" si="71"/>
        <v>3.9061189495461578E-2</v>
      </c>
      <c r="R274" s="133">
        <f t="shared" si="72"/>
        <v>2.5404024154486098E-2</v>
      </c>
      <c r="S274" s="132">
        <v>12097</v>
      </c>
      <c r="T274" s="1">
        <v>214612</v>
      </c>
      <c r="U274" s="1">
        <v>17977.215614005698</v>
      </c>
      <c r="V274" s="1"/>
      <c r="W274" s="62"/>
      <c r="X274" s="13"/>
      <c r="Y274" s="13"/>
      <c r="Z274" s="13"/>
      <c r="AA274" s="12"/>
    </row>
    <row r="275" spans="1:27">
      <c r="A275" s="125">
        <v>4641</v>
      </c>
      <c r="B275" s="125" t="s">
        <v>292</v>
      </c>
      <c r="C275" s="1">
        <v>68358</v>
      </c>
      <c r="D275" s="125">
        <f t="shared" si="67"/>
        <v>38707.814269535673</v>
      </c>
      <c r="E275" s="126">
        <f t="shared" si="68"/>
        <v>1.681301869955963</v>
      </c>
      <c r="F275" s="127">
        <f t="shared" si="59"/>
        <v>-9411.173584586626</v>
      </c>
      <c r="G275" s="127">
        <f t="shared" si="60"/>
        <v>-16620.132550379982</v>
      </c>
      <c r="H275" s="127">
        <f t="shared" si="61"/>
        <v>0</v>
      </c>
      <c r="I275" s="128">
        <f t="shared" si="62"/>
        <v>0</v>
      </c>
      <c r="J275" s="127">
        <f t="shared" si="63"/>
        <v>-311.81886518713679</v>
      </c>
      <c r="K275" s="128">
        <f t="shared" si="64"/>
        <v>-550.67211592048363</v>
      </c>
      <c r="L275" s="129">
        <f t="shared" si="69"/>
        <v>-17170.804666300464</v>
      </c>
      <c r="M275" s="129">
        <f t="shared" si="65"/>
        <v>51187.195333699536</v>
      </c>
      <c r="N275" s="129">
        <f t="shared" si="66"/>
        <v>28984.821819761914</v>
      </c>
      <c r="O275" s="130">
        <f t="shared" si="70"/>
        <v>1.2589766703582632</v>
      </c>
      <c r="P275" s="131">
        <v>-523.89931528696252</v>
      </c>
      <c r="Q275" s="133">
        <f t="shared" si="71"/>
        <v>7.3713971569936379E-2</v>
      </c>
      <c r="R275" s="133">
        <f t="shared" si="72"/>
        <v>8.0401884190134096E-2</v>
      </c>
      <c r="S275" s="132">
        <v>1766</v>
      </c>
      <c r="T275" s="1">
        <v>63665</v>
      </c>
      <c r="U275" s="1">
        <v>35827.236916150818</v>
      </c>
      <c r="X275" s="12"/>
      <c r="Y275" s="12"/>
      <c r="Z275" s="12"/>
      <c r="AA275" s="12"/>
    </row>
    <row r="276" spans="1:27">
      <c r="A276" s="125">
        <v>4642</v>
      </c>
      <c r="B276" s="125" t="s">
        <v>293</v>
      </c>
      <c r="C276" s="1">
        <v>54127</v>
      </c>
      <c r="D276" s="125">
        <f t="shared" si="67"/>
        <v>25567.78460085026</v>
      </c>
      <c r="E276" s="126">
        <f t="shared" si="68"/>
        <v>1.1105551907608777</v>
      </c>
      <c r="F276" s="127">
        <f t="shared" si="59"/>
        <v>-1527.155783375378</v>
      </c>
      <c r="G276" s="127">
        <f t="shared" si="60"/>
        <v>-3232.9887934056756</v>
      </c>
      <c r="H276" s="127">
        <f t="shared" si="61"/>
        <v>0</v>
      </c>
      <c r="I276" s="128">
        <f t="shared" si="62"/>
        <v>0</v>
      </c>
      <c r="J276" s="127">
        <f t="shared" si="63"/>
        <v>-311.81886518713679</v>
      </c>
      <c r="K276" s="128">
        <f t="shared" si="64"/>
        <v>-660.12053760116862</v>
      </c>
      <c r="L276" s="129">
        <f t="shared" si="69"/>
        <v>-3893.1093310068441</v>
      </c>
      <c r="M276" s="129">
        <f t="shared" si="65"/>
        <v>50233.890668993154</v>
      </c>
      <c r="N276" s="129">
        <f t="shared" si="66"/>
        <v>23728.809952287746</v>
      </c>
      <c r="O276" s="130">
        <f t="shared" si="70"/>
        <v>1.030677998680229</v>
      </c>
      <c r="P276" s="131">
        <v>663.32058297706999</v>
      </c>
      <c r="Q276" s="133">
        <f t="shared" si="71"/>
        <v>3.0068319789902372E-2</v>
      </c>
      <c r="R276" s="133">
        <f t="shared" si="72"/>
        <v>3.5907157691403929E-2</v>
      </c>
      <c r="S276" s="132">
        <v>2117</v>
      </c>
      <c r="T276" s="1">
        <v>52547</v>
      </c>
      <c r="U276" s="1">
        <v>24681.540629403476</v>
      </c>
      <c r="X276" s="12"/>
      <c r="Y276" s="12"/>
      <c r="Z276" s="12"/>
      <c r="AA276" s="12"/>
    </row>
    <row r="277" spans="1:27">
      <c r="A277" s="125">
        <v>4643</v>
      </c>
      <c r="B277" s="125" t="s">
        <v>294</v>
      </c>
      <c r="C277" s="1">
        <v>130335</v>
      </c>
      <c r="D277" s="125">
        <f t="shared" si="67"/>
        <v>25045.157571099153</v>
      </c>
      <c r="E277" s="126">
        <f t="shared" si="68"/>
        <v>1.0878545082503277</v>
      </c>
      <c r="F277" s="127">
        <f t="shared" si="59"/>
        <v>-1213.5795655247136</v>
      </c>
      <c r="G277" s="127">
        <f t="shared" si="60"/>
        <v>-6315.4680589906102</v>
      </c>
      <c r="H277" s="127">
        <f t="shared" si="61"/>
        <v>0</v>
      </c>
      <c r="I277" s="128">
        <f t="shared" si="62"/>
        <v>0</v>
      </c>
      <c r="J277" s="127">
        <f t="shared" si="63"/>
        <v>-311.81886518713679</v>
      </c>
      <c r="K277" s="128">
        <f t="shared" si="64"/>
        <v>-1622.70537443386</v>
      </c>
      <c r="L277" s="129">
        <f t="shared" si="69"/>
        <v>-7938.1734334244702</v>
      </c>
      <c r="M277" s="129">
        <f t="shared" si="65"/>
        <v>122396.82656657553</v>
      </c>
      <c r="N277" s="129">
        <f t="shared" si="66"/>
        <v>23519.759140387305</v>
      </c>
      <c r="O277" s="130">
        <f t="shared" si="70"/>
        <v>1.0215977256760091</v>
      </c>
      <c r="P277" s="131">
        <v>-269.01723485466937</v>
      </c>
      <c r="Q277" s="133">
        <f t="shared" si="71"/>
        <v>3.3682824693864605E-2</v>
      </c>
      <c r="R277" s="133">
        <f t="shared" si="72"/>
        <v>2.692932430193682E-2</v>
      </c>
      <c r="S277" s="132">
        <v>5204</v>
      </c>
      <c r="T277" s="1">
        <v>126088</v>
      </c>
      <c r="U277" s="1">
        <v>24388.394584139267</v>
      </c>
      <c r="X277" s="12"/>
      <c r="Y277" s="12"/>
      <c r="Z277" s="12"/>
      <c r="AA277" s="12"/>
    </row>
    <row r="278" spans="1:27">
      <c r="A278" s="125">
        <v>4644</v>
      </c>
      <c r="B278" s="125" t="s">
        <v>295</v>
      </c>
      <c r="C278" s="1">
        <v>121955</v>
      </c>
      <c r="D278" s="125">
        <f t="shared" si="67"/>
        <v>23247.2359893252</v>
      </c>
      <c r="E278" s="126">
        <f t="shared" si="68"/>
        <v>1.0097604857766844</v>
      </c>
      <c r="F278" s="127">
        <f t="shared" si="59"/>
        <v>-134.82661646034174</v>
      </c>
      <c r="G278" s="127">
        <f t="shared" si="60"/>
        <v>-707.30042995095278</v>
      </c>
      <c r="H278" s="127">
        <f t="shared" si="61"/>
        <v>0</v>
      </c>
      <c r="I278" s="128">
        <f t="shared" si="62"/>
        <v>0</v>
      </c>
      <c r="J278" s="127">
        <f t="shared" si="63"/>
        <v>-311.81886518713679</v>
      </c>
      <c r="K278" s="128">
        <f t="shared" si="64"/>
        <v>-1635.8017667717195</v>
      </c>
      <c r="L278" s="129">
        <f t="shared" si="69"/>
        <v>-2343.1021967226725</v>
      </c>
      <c r="M278" s="129">
        <f t="shared" si="65"/>
        <v>119611.89780327733</v>
      </c>
      <c r="N278" s="129">
        <f t="shared" si="66"/>
        <v>22800.590507677724</v>
      </c>
      <c r="O278" s="130">
        <f t="shared" si="70"/>
        <v>0.99036011668655177</v>
      </c>
      <c r="P278" s="131">
        <v>2686.1509581000046</v>
      </c>
      <c r="Q278" s="133">
        <f t="shared" si="71"/>
        <v>2.7933007982063537E-2</v>
      </c>
      <c r="R278" s="133">
        <f t="shared" si="72"/>
        <v>1.6764082809555391E-2</v>
      </c>
      <c r="S278" s="132">
        <v>5246</v>
      </c>
      <c r="T278" s="1">
        <v>118641</v>
      </c>
      <c r="U278" s="1">
        <v>22863.942956253613</v>
      </c>
      <c r="X278" s="12"/>
      <c r="Y278" s="12"/>
      <c r="Z278" s="12"/>
      <c r="AA278" s="12"/>
    </row>
    <row r="279" spans="1:27">
      <c r="A279" s="125">
        <v>4645</v>
      </c>
      <c r="B279" s="125" t="s">
        <v>296</v>
      </c>
      <c r="C279" s="1">
        <v>63175</v>
      </c>
      <c r="D279" s="125">
        <f t="shared" si="67"/>
        <v>21407.997289054558</v>
      </c>
      <c r="E279" s="126">
        <f t="shared" si="68"/>
        <v>0.92987182441937921</v>
      </c>
      <c r="F279" s="127">
        <f t="shared" si="59"/>
        <v>968.71660370204336</v>
      </c>
      <c r="G279" s="127">
        <f t="shared" si="60"/>
        <v>2858.68269752473</v>
      </c>
      <c r="H279" s="127">
        <f t="shared" si="61"/>
        <v>0</v>
      </c>
      <c r="I279" s="128">
        <f t="shared" si="62"/>
        <v>0</v>
      </c>
      <c r="J279" s="127">
        <f t="shared" si="63"/>
        <v>-311.81886518713679</v>
      </c>
      <c r="K279" s="128">
        <f t="shared" si="64"/>
        <v>-920.1774711672407</v>
      </c>
      <c r="L279" s="129">
        <f t="shared" si="69"/>
        <v>1938.5052263574894</v>
      </c>
      <c r="M279" s="129">
        <f t="shared" si="65"/>
        <v>65113.505226357491</v>
      </c>
      <c r="N279" s="129">
        <f t="shared" si="66"/>
        <v>22064.895027569462</v>
      </c>
      <c r="O279" s="130">
        <f t="shared" si="70"/>
        <v>0.95840465214362947</v>
      </c>
      <c r="P279" s="131">
        <v>680.97470021980371</v>
      </c>
      <c r="Q279" s="133">
        <f t="shared" si="71"/>
        <v>0.1509801778166448</v>
      </c>
      <c r="R279" s="133">
        <f t="shared" si="72"/>
        <v>0.16658140015234982</v>
      </c>
      <c r="S279" s="132">
        <v>2951</v>
      </c>
      <c r="T279" s="1">
        <v>54888</v>
      </c>
      <c r="U279" s="1">
        <v>18351.053159478437</v>
      </c>
      <c r="X279" s="12"/>
      <c r="Y279" s="12"/>
      <c r="Z279" s="12"/>
      <c r="AA279" s="12"/>
    </row>
    <row r="280" spans="1:27">
      <c r="A280" s="125">
        <v>4646</v>
      </c>
      <c r="B280" s="125" t="s">
        <v>297</v>
      </c>
      <c r="C280" s="1">
        <v>75661</v>
      </c>
      <c r="D280" s="125">
        <f t="shared" si="67"/>
        <v>26081.006549465703</v>
      </c>
      <c r="E280" s="126">
        <f t="shared" si="68"/>
        <v>1.1328473567793735</v>
      </c>
      <c r="F280" s="127">
        <f t="shared" si="59"/>
        <v>-1835.0889525446437</v>
      </c>
      <c r="G280" s="127">
        <f t="shared" si="60"/>
        <v>-5323.5930513320109</v>
      </c>
      <c r="H280" s="127">
        <f t="shared" si="61"/>
        <v>0</v>
      </c>
      <c r="I280" s="128">
        <f t="shared" si="62"/>
        <v>0</v>
      </c>
      <c r="J280" s="127">
        <f t="shared" si="63"/>
        <v>-311.81886518713679</v>
      </c>
      <c r="K280" s="128">
        <f t="shared" si="64"/>
        <v>-904.58652790788392</v>
      </c>
      <c r="L280" s="129">
        <f t="shared" si="69"/>
        <v>-6228.1795792398952</v>
      </c>
      <c r="M280" s="129">
        <f t="shared" si="65"/>
        <v>69432.820420760108</v>
      </c>
      <c r="N280" s="129">
        <f t="shared" si="66"/>
        <v>23934.09873173392</v>
      </c>
      <c r="O280" s="130">
        <f t="shared" si="70"/>
        <v>1.0395948650876272</v>
      </c>
      <c r="P280" s="131">
        <v>1841.6601847975799</v>
      </c>
      <c r="Q280" s="133">
        <f t="shared" si="71"/>
        <v>0.57883644255248112</v>
      </c>
      <c r="R280" s="133">
        <f t="shared" si="72"/>
        <v>0.5701286234966938</v>
      </c>
      <c r="S280" s="132">
        <v>2901</v>
      </c>
      <c r="T280" s="1">
        <v>47922</v>
      </c>
      <c r="U280" s="1">
        <v>16610.745233968802</v>
      </c>
      <c r="X280" s="12"/>
      <c r="Y280" s="12"/>
      <c r="Z280" s="12"/>
      <c r="AA280" s="12"/>
    </row>
    <row r="281" spans="1:27">
      <c r="A281" s="125">
        <v>4647</v>
      </c>
      <c r="B281" s="125" t="s">
        <v>298</v>
      </c>
      <c r="C281" s="1">
        <v>477563</v>
      </c>
      <c r="D281" s="125">
        <f t="shared" si="67"/>
        <v>21593.552179417617</v>
      </c>
      <c r="E281" s="126">
        <f t="shared" si="68"/>
        <v>0.93793153510142657</v>
      </c>
      <c r="F281" s="127">
        <f t="shared" si="59"/>
        <v>857.3836694842081</v>
      </c>
      <c r="G281" s="127">
        <f t="shared" si="60"/>
        <v>18961.897234312746</v>
      </c>
      <c r="H281" s="127">
        <f t="shared" si="61"/>
        <v>0</v>
      </c>
      <c r="I281" s="128">
        <f t="shared" si="62"/>
        <v>0</v>
      </c>
      <c r="J281" s="127">
        <f t="shared" si="63"/>
        <v>-311.81886518713679</v>
      </c>
      <c r="K281" s="128">
        <f t="shared" si="64"/>
        <v>-6896.1860224787169</v>
      </c>
      <c r="L281" s="129">
        <f t="shared" si="69"/>
        <v>12065.71121183403</v>
      </c>
      <c r="M281" s="129">
        <f t="shared" si="65"/>
        <v>489628.71121183404</v>
      </c>
      <c r="N281" s="129">
        <f t="shared" si="66"/>
        <v>22139.116983714688</v>
      </c>
      <c r="O281" s="130">
        <f t="shared" si="70"/>
        <v>0.96162853641644852</v>
      </c>
      <c r="P281" s="131">
        <v>3701.508461559235</v>
      </c>
      <c r="Q281" s="133">
        <f t="shared" si="71"/>
        <v>0.13556770895256212</v>
      </c>
      <c r="R281" s="133">
        <f t="shared" si="72"/>
        <v>0.13063849480626785</v>
      </c>
      <c r="S281" s="132">
        <v>22116</v>
      </c>
      <c r="T281" s="1">
        <v>420550</v>
      </c>
      <c r="U281" s="1">
        <v>19098.546775658491</v>
      </c>
      <c r="X281" s="12"/>
      <c r="Y281" s="13"/>
      <c r="Z281" s="13"/>
      <c r="AA281" s="12"/>
    </row>
    <row r="282" spans="1:27">
      <c r="A282" s="125">
        <v>4648</v>
      </c>
      <c r="B282" s="125" t="s">
        <v>299</v>
      </c>
      <c r="C282" s="1">
        <v>81968</v>
      </c>
      <c r="D282" s="125">
        <f t="shared" si="67"/>
        <v>23279.750071002556</v>
      </c>
      <c r="E282" s="126">
        <f t="shared" si="68"/>
        <v>1.0111727583980055</v>
      </c>
      <c r="F282" s="127">
        <f t="shared" si="59"/>
        <v>-154.33506546675562</v>
      </c>
      <c r="G282" s="127">
        <f t="shared" si="60"/>
        <v>-543.41376550844655</v>
      </c>
      <c r="H282" s="127">
        <f t="shared" si="61"/>
        <v>0</v>
      </c>
      <c r="I282" s="128">
        <f t="shared" si="62"/>
        <v>0</v>
      </c>
      <c r="J282" s="127">
        <f t="shared" si="63"/>
        <v>-311.81886518713679</v>
      </c>
      <c r="K282" s="128">
        <f t="shared" si="64"/>
        <v>-1097.9142243239085</v>
      </c>
      <c r="L282" s="129">
        <f t="shared" si="69"/>
        <v>-1641.3279898323549</v>
      </c>
      <c r="M282" s="129">
        <f t="shared" si="65"/>
        <v>80326.672010167647</v>
      </c>
      <c r="N282" s="129">
        <f t="shared" si="66"/>
        <v>22813.596140348665</v>
      </c>
      <c r="O282" s="130">
        <f t="shared" si="70"/>
        <v>0.99092502573508012</v>
      </c>
      <c r="P282" s="131">
        <v>490.40017603318665</v>
      </c>
      <c r="Q282" s="133">
        <f t="shared" si="71"/>
        <v>4.9176970534777154E-2</v>
      </c>
      <c r="R282" s="133">
        <f t="shared" si="72"/>
        <v>7.182322153183561E-2</v>
      </c>
      <c r="S282" s="132">
        <v>3521</v>
      </c>
      <c r="T282" s="1">
        <v>78126</v>
      </c>
      <c r="U282" s="1">
        <v>21719.766472060051</v>
      </c>
      <c r="X282" s="12"/>
      <c r="Y282" s="12"/>
      <c r="Z282" s="12"/>
      <c r="AA282" s="12"/>
    </row>
    <row r="283" spans="1:27">
      <c r="A283" s="125">
        <v>4649</v>
      </c>
      <c r="B283" s="125" t="s">
        <v>300</v>
      </c>
      <c r="C283" s="1">
        <v>173644</v>
      </c>
      <c r="D283" s="125">
        <f t="shared" si="67"/>
        <v>18226.514117770545</v>
      </c>
      <c r="E283" s="126">
        <f t="shared" si="68"/>
        <v>0.79168180501228735</v>
      </c>
      <c r="F283" s="127">
        <f t="shared" si="59"/>
        <v>2877.6065064724512</v>
      </c>
      <c r="G283" s="127">
        <f t="shared" si="60"/>
        <v>27414.957187163043</v>
      </c>
      <c r="H283" s="127">
        <f t="shared" si="61"/>
        <v>872.81542177606821</v>
      </c>
      <c r="I283" s="128">
        <f t="shared" si="62"/>
        <v>8315.3125232606017</v>
      </c>
      <c r="J283" s="127">
        <f t="shared" si="63"/>
        <v>560.99655658893141</v>
      </c>
      <c r="K283" s="128">
        <f t="shared" si="64"/>
        <v>5344.6141946227499</v>
      </c>
      <c r="L283" s="129">
        <f t="shared" si="69"/>
        <v>32759.571381785794</v>
      </c>
      <c r="M283" s="129">
        <f t="shared" si="65"/>
        <v>206403.57138178579</v>
      </c>
      <c r="N283" s="129">
        <f t="shared" si="66"/>
        <v>21665.117180831927</v>
      </c>
      <c r="O283" s="130">
        <f t="shared" si="70"/>
        <v>0.94104001262649228</v>
      </c>
      <c r="P283" s="131">
        <v>2508.2342159850159</v>
      </c>
      <c r="Q283" s="133">
        <f t="shared" si="71"/>
        <v>6.6478319616754697E-2</v>
      </c>
      <c r="R283" s="133">
        <f t="shared" si="72"/>
        <v>6.5358892389278223E-2</v>
      </c>
      <c r="S283" s="132">
        <v>9527</v>
      </c>
      <c r="T283" s="1">
        <v>162820</v>
      </c>
      <c r="U283" s="1">
        <v>17108.33245770726</v>
      </c>
      <c r="V283" s="1"/>
      <c r="W283" s="62"/>
      <c r="X283" s="13"/>
      <c r="Y283" s="13"/>
      <c r="Z283" s="13"/>
      <c r="AA283" s="12"/>
    </row>
    <row r="284" spans="1:27">
      <c r="A284" s="125">
        <v>4650</v>
      </c>
      <c r="B284" s="125" t="s">
        <v>301</v>
      </c>
      <c r="C284" s="1">
        <v>110546</v>
      </c>
      <c r="D284" s="125">
        <f t="shared" si="67"/>
        <v>18816.340425531915</v>
      </c>
      <c r="E284" s="126">
        <f t="shared" si="68"/>
        <v>0.81730133669865523</v>
      </c>
      <c r="F284" s="127">
        <f t="shared" si="59"/>
        <v>2523.7107218156293</v>
      </c>
      <c r="G284" s="127">
        <f t="shared" si="60"/>
        <v>14826.800490666821</v>
      </c>
      <c r="H284" s="127">
        <f t="shared" si="61"/>
        <v>666.37621405958862</v>
      </c>
      <c r="I284" s="128">
        <f t="shared" si="62"/>
        <v>3914.960257600083</v>
      </c>
      <c r="J284" s="127">
        <f t="shared" si="63"/>
        <v>354.55734887245183</v>
      </c>
      <c r="K284" s="128">
        <f t="shared" si="64"/>
        <v>2083.0244246256543</v>
      </c>
      <c r="L284" s="129">
        <f t="shared" si="69"/>
        <v>16909.824915292476</v>
      </c>
      <c r="M284" s="129">
        <f t="shared" si="65"/>
        <v>127455.82491529247</v>
      </c>
      <c r="N284" s="129">
        <f t="shared" si="66"/>
        <v>21694.608496219997</v>
      </c>
      <c r="O284" s="130">
        <f t="shared" si="70"/>
        <v>0.94232098921081076</v>
      </c>
      <c r="P284" s="131">
        <v>3322.4510883711318</v>
      </c>
      <c r="Q284" s="133">
        <f t="shared" si="71"/>
        <v>8.9960758020942208E-2</v>
      </c>
      <c r="R284" s="133">
        <f t="shared" si="72"/>
        <v>9.1816010375020365E-2</v>
      </c>
      <c r="S284" s="132">
        <v>5875</v>
      </c>
      <c r="T284" s="1">
        <v>101422</v>
      </c>
      <c r="U284" s="1">
        <v>17233.984706881904</v>
      </c>
      <c r="V284" s="1"/>
      <c r="W284" s="1"/>
      <c r="X284" s="12"/>
      <c r="Y284" s="12"/>
      <c r="Z284" s="12"/>
      <c r="AA284" s="12"/>
    </row>
    <row r="285" spans="1:27">
      <c r="A285" s="125">
        <v>4651</v>
      </c>
      <c r="B285" s="125" t="s">
        <v>302</v>
      </c>
      <c r="C285" s="1">
        <v>138191</v>
      </c>
      <c r="D285" s="125">
        <f t="shared" si="67"/>
        <v>19174.552518384902</v>
      </c>
      <c r="E285" s="126">
        <f t="shared" si="68"/>
        <v>0.8328605376744791</v>
      </c>
      <c r="F285" s="127">
        <f t="shared" si="59"/>
        <v>2308.7834661038364</v>
      </c>
      <c r="G285" s="127">
        <f t="shared" si="60"/>
        <v>16639.40244021035</v>
      </c>
      <c r="H285" s="127">
        <f t="shared" si="61"/>
        <v>541.00198156104307</v>
      </c>
      <c r="I285" s="128">
        <f t="shared" si="62"/>
        <v>3899.0012811104375</v>
      </c>
      <c r="J285" s="127">
        <f t="shared" si="63"/>
        <v>229.18311637390627</v>
      </c>
      <c r="K285" s="128">
        <f t="shared" si="64"/>
        <v>1651.7227197067425</v>
      </c>
      <c r="L285" s="129">
        <f t="shared" si="69"/>
        <v>18291.125159917094</v>
      </c>
      <c r="M285" s="129">
        <f t="shared" si="65"/>
        <v>156482.12515991711</v>
      </c>
      <c r="N285" s="129">
        <f t="shared" si="66"/>
        <v>21712.51910086265</v>
      </c>
      <c r="O285" s="130">
        <f t="shared" si="70"/>
        <v>0.94309894925960214</v>
      </c>
      <c r="P285" s="131">
        <v>2429.2831053431219</v>
      </c>
      <c r="Q285" s="133">
        <f t="shared" si="71"/>
        <v>9.2790434693215879E-2</v>
      </c>
      <c r="R285" s="133">
        <f t="shared" si="72"/>
        <v>7.9295450832011907E-2</v>
      </c>
      <c r="S285" s="132">
        <v>7207</v>
      </c>
      <c r="T285" s="1">
        <v>126457</v>
      </c>
      <c r="U285" s="1">
        <v>17765.805001404889</v>
      </c>
      <c r="V285" s="1"/>
      <c r="W285" s="1"/>
      <c r="X285" s="12"/>
      <c r="Y285" s="12"/>
      <c r="Z285" s="12"/>
      <c r="AA285" s="12"/>
    </row>
    <row r="286" spans="1:27" ht="27.95" customHeight="1">
      <c r="A286" s="125">
        <v>5001</v>
      </c>
      <c r="B286" s="125" t="s">
        <v>303</v>
      </c>
      <c r="C286" s="1">
        <v>4683507</v>
      </c>
      <c r="D286" s="125">
        <f t="shared" si="67"/>
        <v>22249.862230161143</v>
      </c>
      <c r="E286" s="126">
        <f t="shared" si="68"/>
        <v>0.9664388361828633</v>
      </c>
      <c r="F286" s="127">
        <f t="shared" si="59"/>
        <v>463.59763903809215</v>
      </c>
      <c r="G286" s="127">
        <f t="shared" si="60"/>
        <v>97585.448626962243</v>
      </c>
      <c r="H286" s="127">
        <f t="shared" si="61"/>
        <v>0</v>
      </c>
      <c r="I286" s="128">
        <f t="shared" si="62"/>
        <v>0</v>
      </c>
      <c r="J286" s="127">
        <f t="shared" si="63"/>
        <v>-311.81886518713679</v>
      </c>
      <c r="K286" s="128">
        <f t="shared" si="64"/>
        <v>-65636.623846431539</v>
      </c>
      <c r="L286" s="129">
        <f t="shared" si="69"/>
        <v>31948.824780530704</v>
      </c>
      <c r="M286" s="129">
        <f t="shared" si="65"/>
        <v>4715455.8247805303</v>
      </c>
      <c r="N286" s="129">
        <f t="shared" si="66"/>
        <v>22401.641004012094</v>
      </c>
      <c r="O286" s="130">
        <f t="shared" si="70"/>
        <v>0.97303145684902304</v>
      </c>
      <c r="P286" s="131">
        <v>3022.6367663396886</v>
      </c>
      <c r="Q286" s="133">
        <f t="shared" si="71"/>
        <v>8.7577048686967765E-2</v>
      </c>
      <c r="R286" s="133">
        <f t="shared" si="72"/>
        <v>7.2588350477781421E-2</v>
      </c>
      <c r="S286" s="132">
        <v>210496</v>
      </c>
      <c r="T286" s="1">
        <v>4306368</v>
      </c>
      <c r="U286" s="1">
        <v>20744.08343168188</v>
      </c>
      <c r="V286" s="1"/>
      <c r="W286" s="1"/>
      <c r="X286" s="12"/>
      <c r="Y286" s="13"/>
      <c r="Z286" s="13"/>
      <c r="AA286" s="12"/>
    </row>
    <row r="287" spans="1:27">
      <c r="A287" s="125">
        <v>5006</v>
      </c>
      <c r="B287" s="125" t="s">
        <v>304</v>
      </c>
      <c r="C287" s="1">
        <v>401340</v>
      </c>
      <c r="D287" s="125">
        <f t="shared" si="67"/>
        <v>16719.713381103149</v>
      </c>
      <c r="E287" s="126">
        <f t="shared" si="68"/>
        <v>0.72623282671118572</v>
      </c>
      <c r="F287" s="127">
        <f t="shared" ref="F287:F350" si="73">($D$364-D287)*0.6</f>
        <v>3781.6869484728886</v>
      </c>
      <c r="G287" s="127">
        <f t="shared" ref="G287:G350" si="74">F287*S287/1000</f>
        <v>90775.613511143223</v>
      </c>
      <c r="H287" s="127">
        <f t="shared" ref="H287:H350" si="75">IF(D287&lt;D$364*0.9,(D$364*0.9-D287)*0.35,0)</f>
        <v>1400.1956796096565</v>
      </c>
      <c r="I287" s="128">
        <f t="shared" ref="I287:I350" si="76">H287*S287/1000</f>
        <v>33610.297093350193</v>
      </c>
      <c r="J287" s="127">
        <f t="shared" ref="J287:J350" si="77">H287+I$366</f>
        <v>1088.3768144225196</v>
      </c>
      <c r="K287" s="128">
        <f t="shared" ref="K287:K350" si="78">J287*S287/1000</f>
        <v>26125.397053398163</v>
      </c>
      <c r="L287" s="129">
        <f t="shared" si="69"/>
        <v>116901.01056454139</v>
      </c>
      <c r="M287" s="129">
        <f t="shared" ref="M287:M350" si="79">C287+L287</f>
        <v>518241.01056454139</v>
      </c>
      <c r="N287" s="129">
        <f t="shared" ref="N287:N350" si="80">M287/S287*1000</f>
        <v>21589.777143998555</v>
      </c>
      <c r="O287" s="130">
        <f t="shared" si="70"/>
        <v>0.9377675637114371</v>
      </c>
      <c r="P287" s="131">
        <v>16516.557008555013</v>
      </c>
      <c r="Q287" s="133">
        <f t="shared" si="71"/>
        <v>5.7454668092977175E-2</v>
      </c>
      <c r="R287" s="133">
        <f t="shared" si="72"/>
        <v>6.3974551898916182E-2</v>
      </c>
      <c r="S287" s="132">
        <v>24004</v>
      </c>
      <c r="T287" s="1">
        <v>379534</v>
      </c>
      <c r="U287" s="1">
        <v>15714.392182842001</v>
      </c>
      <c r="V287" s="1"/>
      <c r="W287" s="62"/>
      <c r="X287" s="13"/>
      <c r="Y287" s="13"/>
      <c r="Z287" s="13"/>
      <c r="AA287" s="63"/>
    </row>
    <row r="288" spans="1:27">
      <c r="A288" s="125">
        <v>5007</v>
      </c>
      <c r="B288" s="125" t="s">
        <v>305</v>
      </c>
      <c r="C288" s="1">
        <v>264662</v>
      </c>
      <c r="D288" s="125">
        <f t="shared" si="67"/>
        <v>17642.957136190918</v>
      </c>
      <c r="E288" s="126">
        <f t="shared" si="68"/>
        <v>0.76633458603671556</v>
      </c>
      <c r="F288" s="127">
        <f t="shared" si="73"/>
        <v>3227.740695420227</v>
      </c>
      <c r="G288" s="127">
        <f t="shared" si="74"/>
        <v>48419.338171998832</v>
      </c>
      <c r="H288" s="127">
        <f t="shared" si="75"/>
        <v>1077.0603653289372</v>
      </c>
      <c r="I288" s="128">
        <f t="shared" si="76"/>
        <v>16156.982540299388</v>
      </c>
      <c r="J288" s="127">
        <f t="shared" si="77"/>
        <v>765.24150014180043</v>
      </c>
      <c r="K288" s="128">
        <f t="shared" si="78"/>
        <v>11479.387743627147</v>
      </c>
      <c r="L288" s="129">
        <f t="shared" si="69"/>
        <v>59898.725915625982</v>
      </c>
      <c r="M288" s="129">
        <f t="shared" si="79"/>
        <v>324560.72591562598</v>
      </c>
      <c r="N288" s="129">
        <f t="shared" si="80"/>
        <v>21635.939331752947</v>
      </c>
      <c r="O288" s="130">
        <f t="shared" si="70"/>
        <v>0.93977265167771373</v>
      </c>
      <c r="P288" s="131">
        <v>7278.0116641115674</v>
      </c>
      <c r="Q288" s="133">
        <f t="shared" si="71"/>
        <v>5.3494305855753654E-2</v>
      </c>
      <c r="R288" s="133">
        <f t="shared" si="72"/>
        <v>6.0165991680451579E-2</v>
      </c>
      <c r="S288" s="132">
        <v>15001</v>
      </c>
      <c r="T288" s="1">
        <v>251223</v>
      </c>
      <c r="U288" s="1">
        <v>16641.693163751988</v>
      </c>
      <c r="V288" s="1"/>
      <c r="W288" s="62"/>
      <c r="X288" s="13"/>
      <c r="Y288" s="13"/>
      <c r="Z288" s="13"/>
      <c r="AA288" s="12"/>
    </row>
    <row r="289" spans="1:27">
      <c r="A289" s="125">
        <v>5014</v>
      </c>
      <c r="B289" s="125" t="s">
        <v>306</v>
      </c>
      <c r="C289" s="1">
        <v>201635</v>
      </c>
      <c r="D289" s="125">
        <f t="shared" si="67"/>
        <v>38297.245963912632</v>
      </c>
      <c r="E289" s="126">
        <f t="shared" si="68"/>
        <v>1.6634685390636024</v>
      </c>
      <c r="F289" s="127">
        <f t="shared" si="73"/>
        <v>-9164.8326012128</v>
      </c>
      <c r="G289" s="127">
        <f t="shared" si="74"/>
        <v>-48252.843645385394</v>
      </c>
      <c r="H289" s="127">
        <f t="shared" si="75"/>
        <v>0</v>
      </c>
      <c r="I289" s="128">
        <f t="shared" si="76"/>
        <v>0</v>
      </c>
      <c r="J289" s="127">
        <f t="shared" si="77"/>
        <v>-311.81886518713679</v>
      </c>
      <c r="K289" s="128">
        <f t="shared" si="78"/>
        <v>-1641.726325210275</v>
      </c>
      <c r="L289" s="129">
        <f t="shared" si="69"/>
        <v>-49894.569970595672</v>
      </c>
      <c r="M289" s="129">
        <f t="shared" si="79"/>
        <v>151740.43002940432</v>
      </c>
      <c r="N289" s="129">
        <f t="shared" si="80"/>
        <v>28820.594497512691</v>
      </c>
      <c r="O289" s="130">
        <f t="shared" si="70"/>
        <v>1.2518433380013188</v>
      </c>
      <c r="P289" s="131">
        <v>-5735.1015260395579</v>
      </c>
      <c r="Q289" s="130">
        <f t="shared" si="71"/>
        <v>0.22600553309214727</v>
      </c>
      <c r="R289" s="130">
        <f t="shared" si="72"/>
        <v>0.21180110051501133</v>
      </c>
      <c r="S289" s="132">
        <v>5265</v>
      </c>
      <c r="T289" s="1">
        <v>164465</v>
      </c>
      <c r="U289" s="1">
        <v>31603.574173712528</v>
      </c>
      <c r="X289" s="12"/>
      <c r="Y289" s="12"/>
      <c r="Z289" s="12"/>
      <c r="AA289" s="12"/>
    </row>
    <row r="290" spans="1:27">
      <c r="A290" s="125">
        <v>5020</v>
      </c>
      <c r="B290" s="125" t="s">
        <v>307</v>
      </c>
      <c r="C290" s="1">
        <v>15180</v>
      </c>
      <c r="D290" s="125">
        <f t="shared" si="67"/>
        <v>16792.035398230088</v>
      </c>
      <c r="E290" s="126">
        <f t="shared" si="68"/>
        <v>0.72937418576049295</v>
      </c>
      <c r="F290" s="127">
        <f t="shared" si="73"/>
        <v>3738.2937381967254</v>
      </c>
      <c r="G290" s="127">
        <f t="shared" si="74"/>
        <v>3379.4175393298397</v>
      </c>
      <c r="H290" s="127">
        <f t="shared" si="75"/>
        <v>1374.8829736152281</v>
      </c>
      <c r="I290" s="128">
        <f t="shared" si="76"/>
        <v>1242.8942081481664</v>
      </c>
      <c r="J290" s="127">
        <f t="shared" si="77"/>
        <v>1063.0641084280915</v>
      </c>
      <c r="K290" s="128">
        <f t="shared" si="78"/>
        <v>961.00995401899468</v>
      </c>
      <c r="L290" s="129">
        <f t="shared" si="69"/>
        <v>4340.4274933488341</v>
      </c>
      <c r="M290" s="129">
        <f t="shared" si="79"/>
        <v>19520.427493348834</v>
      </c>
      <c r="N290" s="129">
        <f t="shared" si="80"/>
        <v>21593.393244854906</v>
      </c>
      <c r="O290" s="130">
        <f t="shared" si="70"/>
        <v>0.93792463166390261</v>
      </c>
      <c r="P290" s="131">
        <v>544.52698449149011</v>
      </c>
      <c r="Q290" s="130">
        <f t="shared" si="71"/>
        <v>8.3511777301927201E-2</v>
      </c>
      <c r="R290" s="130">
        <f t="shared" si="72"/>
        <v>0.10868185177464884</v>
      </c>
      <c r="S290" s="132">
        <v>904</v>
      </c>
      <c r="T290" s="1">
        <v>14010</v>
      </c>
      <c r="U290" s="1">
        <v>15145.945945945947</v>
      </c>
      <c r="X290" s="12"/>
      <c r="Y290" s="12"/>
      <c r="Z290" s="12"/>
      <c r="AA290" s="12"/>
    </row>
    <row r="291" spans="1:27">
      <c r="A291" s="125">
        <v>5021</v>
      </c>
      <c r="B291" s="125" t="s">
        <v>308</v>
      </c>
      <c r="C291" s="1">
        <v>132408</v>
      </c>
      <c r="D291" s="125">
        <f t="shared" si="67"/>
        <v>18738.748938579112</v>
      </c>
      <c r="E291" s="126">
        <f t="shared" si="68"/>
        <v>0.81393109442152722</v>
      </c>
      <c r="F291" s="127">
        <f t="shared" si="73"/>
        <v>2570.2656139873106</v>
      </c>
      <c r="G291" s="127">
        <f t="shared" si="74"/>
        <v>18161.496828434338</v>
      </c>
      <c r="H291" s="127">
        <f t="shared" si="75"/>
        <v>693.53323449306947</v>
      </c>
      <c r="I291" s="128">
        <f t="shared" si="76"/>
        <v>4900.5058349280289</v>
      </c>
      <c r="J291" s="127">
        <f t="shared" si="77"/>
        <v>381.71436930593268</v>
      </c>
      <c r="K291" s="128">
        <f t="shared" si="78"/>
        <v>2697.1937335157204</v>
      </c>
      <c r="L291" s="129">
        <f t="shared" si="69"/>
        <v>20858.690561950058</v>
      </c>
      <c r="M291" s="129">
        <f t="shared" si="79"/>
        <v>153266.69056195006</v>
      </c>
      <c r="N291" s="129">
        <f t="shared" si="80"/>
        <v>21690.728921872356</v>
      </c>
      <c r="O291" s="130">
        <f t="shared" si="70"/>
        <v>0.94215247709695438</v>
      </c>
      <c r="P291" s="131">
        <v>3269.980279222189</v>
      </c>
      <c r="Q291" s="130">
        <f t="shared" si="71"/>
        <v>9.8684811019375179E-2</v>
      </c>
      <c r="R291" s="130">
        <f t="shared" si="72"/>
        <v>8.5468251588771416E-2</v>
      </c>
      <c r="S291" s="132">
        <v>7066</v>
      </c>
      <c r="T291" s="1">
        <v>120515</v>
      </c>
      <c r="U291" s="1">
        <v>17263.286062168743</v>
      </c>
      <c r="X291" s="12"/>
      <c r="Y291" s="12"/>
    </row>
    <row r="292" spans="1:27">
      <c r="A292" s="125">
        <v>5022</v>
      </c>
      <c r="B292" s="125" t="s">
        <v>309</v>
      </c>
      <c r="C292" s="1">
        <v>42908</v>
      </c>
      <c r="D292" s="125">
        <f t="shared" si="67"/>
        <v>17563.651248465005</v>
      </c>
      <c r="E292" s="126">
        <f t="shared" si="68"/>
        <v>0.76288987752376203</v>
      </c>
      <c r="F292" s="127">
        <f t="shared" si="73"/>
        <v>3275.3242280557752</v>
      </c>
      <c r="G292" s="127">
        <f t="shared" si="74"/>
        <v>8001.6170891402589</v>
      </c>
      <c r="H292" s="127">
        <f t="shared" si="75"/>
        <v>1104.817426033007</v>
      </c>
      <c r="I292" s="128">
        <f t="shared" si="76"/>
        <v>2699.0689717986361</v>
      </c>
      <c r="J292" s="127">
        <f t="shared" si="77"/>
        <v>792.9985608458702</v>
      </c>
      <c r="K292" s="128">
        <f t="shared" si="78"/>
        <v>1937.2954841464609</v>
      </c>
      <c r="L292" s="129">
        <f t="shared" si="69"/>
        <v>9938.9125732867196</v>
      </c>
      <c r="M292" s="129">
        <f t="shared" si="79"/>
        <v>52846.912573286718</v>
      </c>
      <c r="N292" s="129">
        <f t="shared" si="80"/>
        <v>21631.974037366646</v>
      </c>
      <c r="O292" s="130">
        <f t="shared" si="70"/>
        <v>0.93960041625206592</v>
      </c>
      <c r="P292" s="131">
        <v>2543.2163419388353</v>
      </c>
      <c r="Q292" s="130">
        <f t="shared" si="71"/>
        <v>4.796795623290348E-2</v>
      </c>
      <c r="R292" s="130">
        <f t="shared" si="72"/>
        <v>5.2686600325642971E-2</v>
      </c>
      <c r="S292" s="132">
        <v>2443</v>
      </c>
      <c r="T292" s="1">
        <v>40944</v>
      </c>
      <c r="U292" s="1">
        <v>16684.596577017113</v>
      </c>
      <c r="X292" s="12"/>
      <c r="Y292" s="12"/>
    </row>
    <row r="293" spans="1:27">
      <c r="A293" s="125">
        <v>5025</v>
      </c>
      <c r="B293" s="125" t="s">
        <v>310</v>
      </c>
      <c r="C293" s="1">
        <v>103438</v>
      </c>
      <c r="D293" s="125">
        <f t="shared" si="67"/>
        <v>18563.890882986361</v>
      </c>
      <c r="E293" s="126">
        <f t="shared" si="68"/>
        <v>0.80633600848363851</v>
      </c>
      <c r="F293" s="127">
        <f t="shared" si="73"/>
        <v>2675.1804473429611</v>
      </c>
      <c r="G293" s="127">
        <f t="shared" si="74"/>
        <v>14906.105452594978</v>
      </c>
      <c r="H293" s="127">
        <f t="shared" si="75"/>
        <v>754.73355395053238</v>
      </c>
      <c r="I293" s="128">
        <f t="shared" si="76"/>
        <v>4205.3753626123671</v>
      </c>
      <c r="J293" s="127">
        <f t="shared" si="77"/>
        <v>442.91468876339559</v>
      </c>
      <c r="K293" s="128">
        <f t="shared" si="78"/>
        <v>2467.9206457896398</v>
      </c>
      <c r="L293" s="129">
        <f t="shared" si="69"/>
        <v>17374.026098384616</v>
      </c>
      <c r="M293" s="129">
        <f t="shared" si="79"/>
        <v>120812.02609838461</v>
      </c>
      <c r="N293" s="129">
        <f t="shared" si="80"/>
        <v>21681.986019092714</v>
      </c>
      <c r="O293" s="130">
        <f t="shared" si="70"/>
        <v>0.94177272280005964</v>
      </c>
      <c r="P293" s="131">
        <v>2163.559908834708</v>
      </c>
      <c r="Q293" s="130">
        <f t="shared" si="71"/>
        <v>3.4835327544119415E-2</v>
      </c>
      <c r="R293" s="130">
        <f t="shared" si="72"/>
        <v>3.0749473774203565E-2</v>
      </c>
      <c r="S293" s="132">
        <v>5572</v>
      </c>
      <c r="T293" s="1">
        <v>99956</v>
      </c>
      <c r="U293" s="1">
        <v>18010.090090090092</v>
      </c>
      <c r="X293" s="12"/>
      <c r="Y293" s="12"/>
    </row>
    <row r="294" spans="1:27">
      <c r="A294" s="125">
        <v>5026</v>
      </c>
      <c r="B294" s="125" t="s">
        <v>311</v>
      </c>
      <c r="C294" s="1">
        <v>31139</v>
      </c>
      <c r="D294" s="125">
        <f t="shared" si="67"/>
        <v>15944.188428059397</v>
      </c>
      <c r="E294" s="126">
        <f t="shared" si="68"/>
        <v>0.69254734024402098</v>
      </c>
      <c r="F294" s="127">
        <f t="shared" si="73"/>
        <v>4247.0019202991398</v>
      </c>
      <c r="G294" s="127">
        <f t="shared" si="74"/>
        <v>8294.3947503442196</v>
      </c>
      <c r="H294" s="127">
        <f t="shared" si="75"/>
        <v>1671.6294131749698</v>
      </c>
      <c r="I294" s="128">
        <f t="shared" si="76"/>
        <v>3264.6922439307159</v>
      </c>
      <c r="J294" s="127">
        <f t="shared" si="77"/>
        <v>1359.8105479878332</v>
      </c>
      <c r="K294" s="128">
        <f t="shared" si="78"/>
        <v>2655.7100002202383</v>
      </c>
      <c r="L294" s="129">
        <f t="shared" si="69"/>
        <v>10950.104750564458</v>
      </c>
      <c r="M294" s="129">
        <f t="shared" si="79"/>
        <v>42089.10475056446</v>
      </c>
      <c r="N294" s="129">
        <f t="shared" si="80"/>
        <v>21551.00089634637</v>
      </c>
      <c r="O294" s="130">
        <f t="shared" si="70"/>
        <v>0.93608328938807894</v>
      </c>
      <c r="P294" s="131">
        <v>1292.954038398093</v>
      </c>
      <c r="Q294" s="130">
        <f t="shared" si="71"/>
        <v>6.0592643051771117E-2</v>
      </c>
      <c r="R294" s="130">
        <f t="shared" si="72"/>
        <v>6.8738515886270238E-2</v>
      </c>
      <c r="S294" s="132">
        <v>1953</v>
      </c>
      <c r="T294" s="1">
        <v>29360</v>
      </c>
      <c r="U294" s="1">
        <v>14918.699186991869</v>
      </c>
      <c r="X294" s="12"/>
      <c r="Y294" s="12"/>
    </row>
    <row r="295" spans="1:27">
      <c r="A295" s="125">
        <v>5027</v>
      </c>
      <c r="B295" s="125" t="s">
        <v>312</v>
      </c>
      <c r="C295" s="1">
        <v>97727</v>
      </c>
      <c r="D295" s="125">
        <f t="shared" si="67"/>
        <v>15968.464052287582</v>
      </c>
      <c r="E295" s="126">
        <f t="shared" si="68"/>
        <v>0.69360176951571761</v>
      </c>
      <c r="F295" s="127">
        <f t="shared" si="73"/>
        <v>4232.4365457622289</v>
      </c>
      <c r="G295" s="127">
        <f t="shared" si="74"/>
        <v>25902.511660064843</v>
      </c>
      <c r="H295" s="127">
        <f t="shared" si="75"/>
        <v>1663.1329446951052</v>
      </c>
      <c r="I295" s="128">
        <f t="shared" si="76"/>
        <v>10178.373621534043</v>
      </c>
      <c r="J295" s="127">
        <f t="shared" si="77"/>
        <v>1351.3140795079685</v>
      </c>
      <c r="K295" s="128">
        <f t="shared" si="78"/>
        <v>8270.0421665887679</v>
      </c>
      <c r="L295" s="129">
        <f t="shared" si="69"/>
        <v>34172.55382665361</v>
      </c>
      <c r="M295" s="129">
        <f t="shared" si="79"/>
        <v>131899.5538266536</v>
      </c>
      <c r="N295" s="129">
        <f t="shared" si="80"/>
        <v>21552.214677557778</v>
      </c>
      <c r="O295" s="130">
        <f t="shared" si="70"/>
        <v>0.93613601085166376</v>
      </c>
      <c r="P295" s="131">
        <v>4164.1822401415084</v>
      </c>
      <c r="Q295" s="130">
        <f t="shared" si="71"/>
        <v>2.331937172774869E-2</v>
      </c>
      <c r="R295" s="130">
        <f t="shared" si="72"/>
        <v>4.3886084590904359E-2</v>
      </c>
      <c r="S295" s="132">
        <v>6120</v>
      </c>
      <c r="T295" s="1">
        <v>95500</v>
      </c>
      <c r="U295" s="1">
        <v>15297.132788723371</v>
      </c>
      <c r="X295" s="12"/>
      <c r="Y295" s="12"/>
    </row>
    <row r="296" spans="1:27">
      <c r="A296" s="125">
        <v>5028</v>
      </c>
      <c r="B296" s="125" t="s">
        <v>313</v>
      </c>
      <c r="C296" s="1">
        <v>302362</v>
      </c>
      <c r="D296" s="125">
        <f t="shared" si="67"/>
        <v>17658.2374583893</v>
      </c>
      <c r="E296" s="126">
        <f t="shared" si="68"/>
        <v>0.76699829786778861</v>
      </c>
      <c r="F296" s="127">
        <f t="shared" si="73"/>
        <v>3218.5725021011981</v>
      </c>
      <c r="G296" s="127">
        <f t="shared" si="74"/>
        <v>55111.616953478813</v>
      </c>
      <c r="H296" s="127">
        <f t="shared" si="75"/>
        <v>1071.7122525595039</v>
      </c>
      <c r="I296" s="128">
        <f t="shared" si="76"/>
        <v>18350.928900576386</v>
      </c>
      <c r="J296" s="127">
        <f t="shared" si="77"/>
        <v>759.8933873723671</v>
      </c>
      <c r="K296" s="128">
        <f t="shared" si="78"/>
        <v>13011.654471977043</v>
      </c>
      <c r="L296" s="129">
        <f t="shared" si="69"/>
        <v>68123.271425455852</v>
      </c>
      <c r="M296" s="129">
        <f t="shared" si="79"/>
        <v>370485.27142545587</v>
      </c>
      <c r="N296" s="129">
        <f t="shared" si="80"/>
        <v>21636.703347862865</v>
      </c>
      <c r="O296" s="130">
        <f t="shared" si="70"/>
        <v>0.93980583726926736</v>
      </c>
      <c r="P296" s="131">
        <v>8362.9992316900534</v>
      </c>
      <c r="Q296" s="130">
        <f t="shared" si="71"/>
        <v>5.9874299375002188E-2</v>
      </c>
      <c r="R296" s="130">
        <f t="shared" si="72"/>
        <v>4.9104099755119632E-2</v>
      </c>
      <c r="S296" s="132">
        <v>17123</v>
      </c>
      <c r="T296" s="1">
        <v>285281</v>
      </c>
      <c r="U296" s="1">
        <v>16831.730485574368</v>
      </c>
      <c r="X296" s="12"/>
      <c r="Y296" s="12"/>
    </row>
    <row r="297" spans="1:27">
      <c r="A297" s="125">
        <v>5029</v>
      </c>
      <c r="B297" s="125" t="s">
        <v>314</v>
      </c>
      <c r="C297" s="1">
        <v>147730</v>
      </c>
      <c r="D297" s="125">
        <f t="shared" si="67"/>
        <v>17671.05263157895</v>
      </c>
      <c r="E297" s="126">
        <f t="shared" si="68"/>
        <v>0.76755493417118559</v>
      </c>
      <c r="F297" s="127">
        <f t="shared" si="73"/>
        <v>3210.8833981874077</v>
      </c>
      <c r="G297" s="127">
        <f t="shared" si="74"/>
        <v>26842.985208846731</v>
      </c>
      <c r="H297" s="127">
        <f t="shared" si="75"/>
        <v>1067.2269419431261</v>
      </c>
      <c r="I297" s="128">
        <f t="shared" si="76"/>
        <v>8922.0172346445343</v>
      </c>
      <c r="J297" s="127">
        <f t="shared" si="77"/>
        <v>755.40807675598933</v>
      </c>
      <c r="K297" s="128">
        <f t="shared" si="78"/>
        <v>6315.2115216800712</v>
      </c>
      <c r="L297" s="129">
        <f t="shared" si="69"/>
        <v>33158.196730526804</v>
      </c>
      <c r="M297" s="129">
        <f t="shared" si="79"/>
        <v>180888.1967305268</v>
      </c>
      <c r="N297" s="129">
        <f t="shared" si="80"/>
        <v>21637.344106522345</v>
      </c>
      <c r="O297" s="130">
        <f t="shared" si="70"/>
        <v>0.93983366908443711</v>
      </c>
      <c r="P297" s="131">
        <v>4242.6384848991584</v>
      </c>
      <c r="Q297" s="130">
        <f t="shared" si="71"/>
        <v>6.4805137704610813E-2</v>
      </c>
      <c r="R297" s="130">
        <f t="shared" si="72"/>
        <v>6.5696720953885374E-2</v>
      </c>
      <c r="S297" s="132">
        <v>8360</v>
      </c>
      <c r="T297" s="1">
        <v>138739</v>
      </c>
      <c r="U297" s="1">
        <v>16581.689972511052</v>
      </c>
      <c r="X297" s="12"/>
      <c r="Y297" s="12"/>
    </row>
    <row r="298" spans="1:27">
      <c r="A298" s="125">
        <v>5031</v>
      </c>
      <c r="B298" s="125" t="s">
        <v>315</v>
      </c>
      <c r="C298" s="1">
        <v>292507</v>
      </c>
      <c r="D298" s="125">
        <f t="shared" si="67"/>
        <v>20277.781629116118</v>
      </c>
      <c r="E298" s="126">
        <f t="shared" si="68"/>
        <v>0.88078009091885034</v>
      </c>
      <c r="F298" s="127">
        <f t="shared" si="73"/>
        <v>1646.8459996651072</v>
      </c>
      <c r="G298" s="127">
        <f t="shared" si="74"/>
        <v>23755.753545169169</v>
      </c>
      <c r="H298" s="127">
        <f t="shared" si="75"/>
        <v>154.87179280511754</v>
      </c>
      <c r="I298" s="128">
        <f t="shared" si="76"/>
        <v>2234.0256112138204</v>
      </c>
      <c r="J298" s="127">
        <f t="shared" si="77"/>
        <v>-156.94707238201926</v>
      </c>
      <c r="K298" s="128">
        <f t="shared" si="78"/>
        <v>-2263.9615191106282</v>
      </c>
      <c r="L298" s="129">
        <f t="shared" si="69"/>
        <v>21491.792026058542</v>
      </c>
      <c r="M298" s="129">
        <f t="shared" si="79"/>
        <v>313998.79202605854</v>
      </c>
      <c r="N298" s="129">
        <f t="shared" si="80"/>
        <v>21767.680556399206</v>
      </c>
      <c r="O298" s="130">
        <f t="shared" si="70"/>
        <v>0.94549492692182047</v>
      </c>
      <c r="P298" s="131">
        <v>2992.6086297453039</v>
      </c>
      <c r="Q298" s="130">
        <f t="shared" si="71"/>
        <v>9.4011691619509966E-2</v>
      </c>
      <c r="R298" s="130">
        <f t="shared" si="72"/>
        <v>8.7110127395081824E-2</v>
      </c>
      <c r="S298" s="132">
        <v>14425</v>
      </c>
      <c r="T298" s="1">
        <v>267371</v>
      </c>
      <c r="U298" s="1">
        <v>18652.923119854891</v>
      </c>
      <c r="X298" s="12"/>
      <c r="Y298" s="12"/>
    </row>
    <row r="299" spans="1:27">
      <c r="A299" s="125">
        <v>5032</v>
      </c>
      <c r="B299" s="125" t="s">
        <v>316</v>
      </c>
      <c r="C299" s="1">
        <v>73065</v>
      </c>
      <c r="D299" s="125">
        <f t="shared" si="67"/>
        <v>17864.303178484108</v>
      </c>
      <c r="E299" s="126">
        <f t="shared" si="68"/>
        <v>0.77594891125341436</v>
      </c>
      <c r="F299" s="127">
        <f t="shared" si="73"/>
        <v>3094.9330700443134</v>
      </c>
      <c r="G299" s="127">
        <f t="shared" si="74"/>
        <v>12658.276256481242</v>
      </c>
      <c r="H299" s="127">
        <f t="shared" si="75"/>
        <v>999.58925052632105</v>
      </c>
      <c r="I299" s="128">
        <f t="shared" si="76"/>
        <v>4088.3200346526532</v>
      </c>
      <c r="J299" s="127">
        <f t="shared" si="77"/>
        <v>687.77038533918426</v>
      </c>
      <c r="K299" s="128">
        <f t="shared" si="78"/>
        <v>2812.9808760372639</v>
      </c>
      <c r="L299" s="129">
        <f t="shared" si="69"/>
        <v>15471.257132518505</v>
      </c>
      <c r="M299" s="129">
        <f t="shared" si="79"/>
        <v>88536.257132518513</v>
      </c>
      <c r="N299" s="129">
        <f t="shared" si="80"/>
        <v>21647.006633867608</v>
      </c>
      <c r="O299" s="130">
        <f t="shared" si="70"/>
        <v>0.94025336793854875</v>
      </c>
      <c r="P299" s="131">
        <v>2032.5312683298635</v>
      </c>
      <c r="Q299" s="130">
        <f t="shared" si="71"/>
        <v>6.0973484738477621E-2</v>
      </c>
      <c r="R299" s="130">
        <f t="shared" si="72"/>
        <v>5.5525943618793441E-2</v>
      </c>
      <c r="S299" s="132">
        <v>4090</v>
      </c>
      <c r="T299" s="1">
        <v>68866</v>
      </c>
      <c r="U299" s="1">
        <v>16924.551486851808</v>
      </c>
      <c r="X299" s="12"/>
      <c r="Y299" s="12"/>
    </row>
    <row r="300" spans="1:27">
      <c r="A300" s="125">
        <v>5033</v>
      </c>
      <c r="B300" s="125" t="s">
        <v>317</v>
      </c>
      <c r="C300" s="1">
        <v>26688</v>
      </c>
      <c r="D300" s="125">
        <f t="shared" si="67"/>
        <v>35584</v>
      </c>
      <c r="E300" s="126">
        <f t="shared" si="68"/>
        <v>1.5456167409483299</v>
      </c>
      <c r="F300" s="127">
        <f t="shared" si="73"/>
        <v>-7536.8850228652218</v>
      </c>
      <c r="G300" s="127">
        <f t="shared" si="74"/>
        <v>-5652.663767148917</v>
      </c>
      <c r="H300" s="127">
        <f t="shared" si="75"/>
        <v>0</v>
      </c>
      <c r="I300" s="128">
        <f t="shared" si="76"/>
        <v>0</v>
      </c>
      <c r="J300" s="127">
        <f t="shared" si="77"/>
        <v>-311.81886518713679</v>
      </c>
      <c r="K300" s="128">
        <f t="shared" si="78"/>
        <v>-233.8641488903526</v>
      </c>
      <c r="L300" s="129">
        <f t="shared" si="69"/>
        <v>-5886.5279160392693</v>
      </c>
      <c r="M300" s="129">
        <f t="shared" si="79"/>
        <v>20801.472083960733</v>
      </c>
      <c r="N300" s="129">
        <f t="shared" si="80"/>
        <v>27735.296111947642</v>
      </c>
      <c r="O300" s="130">
        <f t="shared" si="70"/>
        <v>1.2047026187552099</v>
      </c>
      <c r="P300" s="131">
        <v>318.5177313333952</v>
      </c>
      <c r="Q300" s="130">
        <f t="shared" si="71"/>
        <v>2.7449470644850819E-2</v>
      </c>
      <c r="R300" s="130">
        <f t="shared" si="72"/>
        <v>3.9778864292589027E-2</v>
      </c>
      <c r="S300" s="132">
        <v>750</v>
      </c>
      <c r="T300" s="1">
        <v>25975</v>
      </c>
      <c r="U300" s="1">
        <v>34222.66139657444</v>
      </c>
      <c r="X300" s="12"/>
      <c r="Y300" s="12"/>
    </row>
    <row r="301" spans="1:27">
      <c r="A301" s="125">
        <v>5034</v>
      </c>
      <c r="B301" s="125" t="s">
        <v>318</v>
      </c>
      <c r="C301" s="1">
        <v>40731</v>
      </c>
      <c r="D301" s="125">
        <f t="shared" si="67"/>
        <v>16978.324301792411</v>
      </c>
      <c r="E301" s="126">
        <f t="shared" si="68"/>
        <v>0.73746577883599973</v>
      </c>
      <c r="F301" s="127">
        <f t="shared" si="73"/>
        <v>3626.5203960593317</v>
      </c>
      <c r="G301" s="127">
        <f t="shared" si="74"/>
        <v>8700.0224301463368</v>
      </c>
      <c r="H301" s="127">
        <f t="shared" si="75"/>
        <v>1309.681857368415</v>
      </c>
      <c r="I301" s="128">
        <f t="shared" si="76"/>
        <v>3141.9267758268275</v>
      </c>
      <c r="J301" s="127">
        <f t="shared" si="77"/>
        <v>997.86299218127817</v>
      </c>
      <c r="K301" s="128">
        <f t="shared" si="78"/>
        <v>2393.8733182428864</v>
      </c>
      <c r="L301" s="129">
        <f t="shared" si="69"/>
        <v>11093.895748389223</v>
      </c>
      <c r="M301" s="129">
        <f t="shared" si="79"/>
        <v>51824.895748389223</v>
      </c>
      <c r="N301" s="129">
        <f t="shared" si="80"/>
        <v>21602.707690033021</v>
      </c>
      <c r="O301" s="130">
        <f t="shared" si="70"/>
        <v>0.93832921131767799</v>
      </c>
      <c r="P301" s="131">
        <v>2337.6966657025332</v>
      </c>
      <c r="Q301" s="130">
        <f t="shared" si="71"/>
        <v>3.892360668282107E-2</v>
      </c>
      <c r="R301" s="130">
        <f t="shared" si="72"/>
        <v>4.4986520602603837E-2</v>
      </c>
      <c r="S301" s="132">
        <v>2399</v>
      </c>
      <c r="T301" s="1">
        <v>39205</v>
      </c>
      <c r="U301" s="1">
        <v>16247.40986324078</v>
      </c>
      <c r="X301" s="12"/>
      <c r="Y301" s="12"/>
    </row>
    <row r="302" spans="1:27">
      <c r="A302" s="125">
        <v>5035</v>
      </c>
      <c r="B302" s="125" t="s">
        <v>319</v>
      </c>
      <c r="C302" s="1">
        <v>435364</v>
      </c>
      <c r="D302" s="125">
        <f t="shared" si="67"/>
        <v>17925.803928027337</v>
      </c>
      <c r="E302" s="126">
        <f t="shared" si="68"/>
        <v>0.77862024072943969</v>
      </c>
      <c r="F302" s="127">
        <f t="shared" si="73"/>
        <v>3058.0326203183758</v>
      </c>
      <c r="G302" s="127">
        <f t="shared" si="74"/>
        <v>74270.438249672399</v>
      </c>
      <c r="H302" s="127">
        <f t="shared" si="75"/>
        <v>978.06398818619084</v>
      </c>
      <c r="I302" s="128">
        <f t="shared" si="76"/>
        <v>23754.240081078016</v>
      </c>
      <c r="J302" s="127">
        <f t="shared" si="77"/>
        <v>666.24512299905405</v>
      </c>
      <c r="K302" s="128">
        <f t="shared" si="78"/>
        <v>16181.095302278025</v>
      </c>
      <c r="L302" s="129">
        <f t="shared" si="69"/>
        <v>90451.53355195043</v>
      </c>
      <c r="M302" s="129">
        <f t="shared" si="79"/>
        <v>525815.53355195047</v>
      </c>
      <c r="N302" s="129">
        <f t="shared" si="80"/>
        <v>21650.081671344771</v>
      </c>
      <c r="O302" s="130">
        <f t="shared" si="70"/>
        <v>0.94038693441235011</v>
      </c>
      <c r="P302" s="131">
        <v>11093.011971620435</v>
      </c>
      <c r="Q302" s="130">
        <f t="shared" si="71"/>
        <v>8.3383102404841536E-2</v>
      </c>
      <c r="R302" s="130">
        <f t="shared" si="72"/>
        <v>8.3204672281334158E-2</v>
      </c>
      <c r="S302" s="132">
        <v>24287</v>
      </c>
      <c r="T302" s="1">
        <v>401856</v>
      </c>
      <c r="U302" s="1">
        <v>16548.861343326607</v>
      </c>
      <c r="X302" s="12"/>
      <c r="Y302" s="12"/>
    </row>
    <row r="303" spans="1:27">
      <c r="A303" s="125">
        <v>5036</v>
      </c>
      <c r="B303" s="125" t="s">
        <v>320</v>
      </c>
      <c r="C303" s="1">
        <v>40974</v>
      </c>
      <c r="D303" s="125">
        <f t="shared" si="67"/>
        <v>15710.889570552148</v>
      </c>
      <c r="E303" s="126">
        <f t="shared" si="68"/>
        <v>0.6824138358654428</v>
      </c>
      <c r="F303" s="127">
        <f t="shared" si="73"/>
        <v>4386.9812348034893</v>
      </c>
      <c r="G303" s="127">
        <f t="shared" si="74"/>
        <v>11441.247060367501</v>
      </c>
      <c r="H303" s="127">
        <f t="shared" si="75"/>
        <v>1753.284013302507</v>
      </c>
      <c r="I303" s="128">
        <f t="shared" si="76"/>
        <v>4572.5647066929387</v>
      </c>
      <c r="J303" s="127">
        <f t="shared" si="77"/>
        <v>1441.4651481153701</v>
      </c>
      <c r="K303" s="128">
        <f t="shared" si="78"/>
        <v>3759.3411062848854</v>
      </c>
      <c r="L303" s="129">
        <f t="shared" si="69"/>
        <v>15200.588166652386</v>
      </c>
      <c r="M303" s="129">
        <f t="shared" si="79"/>
        <v>56174.588166652386</v>
      </c>
      <c r="N303" s="129">
        <f t="shared" si="80"/>
        <v>21539.335953471007</v>
      </c>
      <c r="O303" s="130">
        <f t="shared" si="70"/>
        <v>0.93557661416915006</v>
      </c>
      <c r="P303" s="131">
        <v>2201.7026278250069</v>
      </c>
      <c r="Q303" s="130">
        <f t="shared" si="71"/>
        <v>6.4536243180046762E-2</v>
      </c>
      <c r="R303" s="130">
        <f t="shared" si="72"/>
        <v>6.4944424254885808E-2</v>
      </c>
      <c r="S303" s="132">
        <v>2608</v>
      </c>
      <c r="T303" s="1">
        <v>38490</v>
      </c>
      <c r="U303" s="1">
        <v>14752.778842468379</v>
      </c>
      <c r="X303" s="12"/>
      <c r="Y303" s="12"/>
    </row>
    <row r="304" spans="1:27">
      <c r="A304" s="125">
        <v>5037</v>
      </c>
      <c r="B304" s="125" t="s">
        <v>321</v>
      </c>
      <c r="C304" s="1">
        <v>349325</v>
      </c>
      <c r="D304" s="125">
        <f t="shared" si="67"/>
        <v>17318.179564721628</v>
      </c>
      <c r="E304" s="126">
        <f t="shared" si="68"/>
        <v>0.75222763764565559</v>
      </c>
      <c r="F304" s="127">
        <f t="shared" si="73"/>
        <v>3422.6072383018013</v>
      </c>
      <c r="G304" s="127">
        <f t="shared" si="74"/>
        <v>69037.41060378564</v>
      </c>
      <c r="H304" s="127">
        <f t="shared" si="75"/>
        <v>1190.7325153431891</v>
      </c>
      <c r="I304" s="128">
        <f t="shared" si="76"/>
        <v>24018.265566987466</v>
      </c>
      <c r="J304" s="127">
        <f t="shared" si="77"/>
        <v>878.91365015605231</v>
      </c>
      <c r="K304" s="128">
        <f t="shared" si="78"/>
        <v>17728.567237297731</v>
      </c>
      <c r="L304" s="129">
        <f t="shared" si="69"/>
        <v>86765.977841083368</v>
      </c>
      <c r="M304" s="129">
        <f t="shared" si="79"/>
        <v>436090.97784108337</v>
      </c>
      <c r="N304" s="129">
        <f t="shared" si="80"/>
        <v>21619.700453179485</v>
      </c>
      <c r="O304" s="130">
        <f t="shared" si="70"/>
        <v>0.93906730425816087</v>
      </c>
      <c r="P304" s="131">
        <v>12496.398621878208</v>
      </c>
      <c r="Q304" s="130">
        <f t="shared" si="71"/>
        <v>4.5902022192015425E-2</v>
      </c>
      <c r="R304" s="130">
        <f t="shared" si="72"/>
        <v>4.5850170423526314E-2</v>
      </c>
      <c r="S304" s="132">
        <v>20171</v>
      </c>
      <c r="T304" s="1">
        <v>333994</v>
      </c>
      <c r="U304" s="1">
        <v>16558.948934060485</v>
      </c>
      <c r="X304" s="12"/>
      <c r="Y304" s="12"/>
    </row>
    <row r="305" spans="1:26">
      <c r="A305" s="125">
        <v>5038</v>
      </c>
      <c r="B305" s="125" t="s">
        <v>322</v>
      </c>
      <c r="C305" s="1">
        <v>243496</v>
      </c>
      <c r="D305" s="125">
        <f t="shared" si="67"/>
        <v>16281.912403878301</v>
      </c>
      <c r="E305" s="126">
        <f t="shared" si="68"/>
        <v>0.70721662505869398</v>
      </c>
      <c r="F305" s="127">
        <f t="shared" si="73"/>
        <v>4044.3675348077973</v>
      </c>
      <c r="G305" s="127">
        <f t="shared" si="74"/>
        <v>60483.516483050604</v>
      </c>
      <c r="H305" s="127">
        <f t="shared" si="75"/>
        <v>1553.4260216383534</v>
      </c>
      <c r="I305" s="128">
        <f t="shared" si="76"/>
        <v>23231.486153601574</v>
      </c>
      <c r="J305" s="127">
        <f t="shared" si="77"/>
        <v>1241.6071564512167</v>
      </c>
      <c r="K305" s="128">
        <f t="shared" si="78"/>
        <v>18568.235024727943</v>
      </c>
      <c r="L305" s="129">
        <f t="shared" si="69"/>
        <v>79051.75150777855</v>
      </c>
      <c r="M305" s="129">
        <f t="shared" si="79"/>
        <v>322547.75150777854</v>
      </c>
      <c r="N305" s="129">
        <f t="shared" si="80"/>
        <v>21567.887095137317</v>
      </c>
      <c r="O305" s="130">
        <f t="shared" si="70"/>
        <v>0.93681675362881278</v>
      </c>
      <c r="P305" s="131">
        <v>10569.643366228134</v>
      </c>
      <c r="Q305" s="130">
        <f t="shared" si="71"/>
        <v>5.0629525116283082E-2</v>
      </c>
      <c r="R305" s="130">
        <f t="shared" si="72"/>
        <v>5.2807359638423181E-2</v>
      </c>
      <c r="S305" s="132">
        <v>14955</v>
      </c>
      <c r="T305" s="1">
        <v>231762</v>
      </c>
      <c r="U305" s="1">
        <v>15465.23421860403</v>
      </c>
      <c r="X305" s="12"/>
      <c r="Y305" s="12"/>
    </row>
    <row r="306" spans="1:26">
      <c r="A306" s="125">
        <v>5041</v>
      </c>
      <c r="B306" s="125" t="s">
        <v>323</v>
      </c>
      <c r="C306" s="1">
        <v>32138</v>
      </c>
      <c r="D306" s="125">
        <f t="shared" si="67"/>
        <v>15808.165272995573</v>
      </c>
      <c r="E306" s="126">
        <f t="shared" si="68"/>
        <v>0.68663907625955445</v>
      </c>
      <c r="F306" s="127">
        <f t="shared" si="73"/>
        <v>4328.6158133374338</v>
      </c>
      <c r="G306" s="127">
        <f t="shared" si="74"/>
        <v>8800.0759485150029</v>
      </c>
      <c r="H306" s="127">
        <f t="shared" si="75"/>
        <v>1719.2375174473082</v>
      </c>
      <c r="I306" s="128">
        <f t="shared" si="76"/>
        <v>3495.2098729703775</v>
      </c>
      <c r="J306" s="127">
        <f t="shared" si="77"/>
        <v>1407.4186522601713</v>
      </c>
      <c r="K306" s="128">
        <f t="shared" si="78"/>
        <v>2861.282120044928</v>
      </c>
      <c r="L306" s="129">
        <f t="shared" si="69"/>
        <v>11661.35806855993</v>
      </c>
      <c r="M306" s="129">
        <f t="shared" si="79"/>
        <v>43799.35806855993</v>
      </c>
      <c r="N306" s="129">
        <f t="shared" si="80"/>
        <v>21544.199738593179</v>
      </c>
      <c r="O306" s="130">
        <f t="shared" si="70"/>
        <v>0.93578787618885573</v>
      </c>
      <c r="P306" s="131">
        <v>2071.4989042822981</v>
      </c>
      <c r="Q306" s="130">
        <f t="shared" si="71"/>
        <v>6.792051571741875E-2</v>
      </c>
      <c r="R306" s="130">
        <f t="shared" si="72"/>
        <v>7.8951667134076822E-2</v>
      </c>
      <c r="S306" s="132">
        <v>2033</v>
      </c>
      <c r="T306" s="1">
        <v>30094</v>
      </c>
      <c r="U306" s="1">
        <v>14651.41187925998</v>
      </c>
      <c r="X306" s="12"/>
      <c r="Y306" s="12"/>
    </row>
    <row r="307" spans="1:26">
      <c r="A307" s="125">
        <v>5042</v>
      </c>
      <c r="B307" s="125" t="s">
        <v>324</v>
      </c>
      <c r="C307" s="1">
        <v>23067</v>
      </c>
      <c r="D307" s="125">
        <f t="shared" si="67"/>
        <v>17621.848739495799</v>
      </c>
      <c r="E307" s="126">
        <f t="shared" si="68"/>
        <v>0.76541772758048376</v>
      </c>
      <c r="F307" s="127">
        <f t="shared" si="73"/>
        <v>3240.4057334372983</v>
      </c>
      <c r="G307" s="127">
        <f t="shared" si="74"/>
        <v>4241.6911050694234</v>
      </c>
      <c r="H307" s="127">
        <f t="shared" si="75"/>
        <v>1084.448304172229</v>
      </c>
      <c r="I307" s="128">
        <f t="shared" si="76"/>
        <v>1419.5428301614477</v>
      </c>
      <c r="J307" s="127">
        <f t="shared" si="77"/>
        <v>772.62943898509218</v>
      </c>
      <c r="K307" s="128">
        <f t="shared" si="78"/>
        <v>1011.3719356314857</v>
      </c>
      <c r="L307" s="129">
        <f t="shared" si="69"/>
        <v>5253.0630407009094</v>
      </c>
      <c r="M307" s="129">
        <f t="shared" si="79"/>
        <v>28320.063040700908</v>
      </c>
      <c r="N307" s="129">
        <f t="shared" si="80"/>
        <v>21634.883911918187</v>
      </c>
      <c r="O307" s="130">
        <f t="shared" si="70"/>
        <v>0.939726808754902</v>
      </c>
      <c r="P307" s="131">
        <v>931.24786803026291</v>
      </c>
      <c r="Q307" s="130">
        <f t="shared" si="71"/>
        <v>3.1942021205207352E-2</v>
      </c>
      <c r="R307" s="130">
        <f t="shared" si="72"/>
        <v>4.6920553216589542E-2</v>
      </c>
      <c r="S307" s="132">
        <v>1309</v>
      </c>
      <c r="T307" s="1">
        <v>22353</v>
      </c>
      <c r="U307" s="1">
        <v>16832.078313253009</v>
      </c>
      <c r="X307" s="12"/>
      <c r="Y307" s="12"/>
    </row>
    <row r="308" spans="1:26">
      <c r="A308" s="125">
        <v>5043</v>
      </c>
      <c r="B308" s="125" t="s">
        <v>325</v>
      </c>
      <c r="C308" s="1">
        <v>9624</v>
      </c>
      <c r="D308" s="125">
        <f t="shared" si="67"/>
        <v>21823.12925170068</v>
      </c>
      <c r="E308" s="126">
        <f t="shared" si="68"/>
        <v>0.9479033810506905</v>
      </c>
      <c r="F308" s="127">
        <f t="shared" si="73"/>
        <v>719.63742611436976</v>
      </c>
      <c r="G308" s="127">
        <f t="shared" si="74"/>
        <v>317.36010491643708</v>
      </c>
      <c r="H308" s="127">
        <f t="shared" si="75"/>
        <v>0</v>
      </c>
      <c r="I308" s="128">
        <f t="shared" si="76"/>
        <v>0</v>
      </c>
      <c r="J308" s="127">
        <f t="shared" si="77"/>
        <v>-311.81886518713679</v>
      </c>
      <c r="K308" s="128">
        <f t="shared" si="78"/>
        <v>-137.51211954752731</v>
      </c>
      <c r="L308" s="129">
        <f t="shared" si="69"/>
        <v>179.84798536890978</v>
      </c>
      <c r="M308" s="129">
        <f t="shared" si="79"/>
        <v>9803.8479853689096</v>
      </c>
      <c r="N308" s="129">
        <f t="shared" si="80"/>
        <v>22230.947812627914</v>
      </c>
      <c r="O308" s="130">
        <f t="shared" si="70"/>
        <v>0.96561727479615411</v>
      </c>
      <c r="P308" s="131">
        <v>286.46602602403749</v>
      </c>
      <c r="Q308" s="130">
        <f t="shared" si="71"/>
        <v>4.4157534989692958E-2</v>
      </c>
      <c r="R308" s="130">
        <f t="shared" si="72"/>
        <v>8.6776209887231504E-2</v>
      </c>
      <c r="S308" s="132">
        <v>441</v>
      </c>
      <c r="T308" s="1">
        <v>9217</v>
      </c>
      <c r="U308" s="1">
        <v>20080.610021786491</v>
      </c>
      <c r="X308" s="12"/>
      <c r="Y308" s="12"/>
    </row>
    <row r="309" spans="1:26">
      <c r="A309" s="125">
        <v>5044</v>
      </c>
      <c r="B309" s="125" t="s">
        <v>326</v>
      </c>
      <c r="C309" s="1">
        <v>22169</v>
      </c>
      <c r="D309" s="125">
        <f t="shared" si="67"/>
        <v>27101.466992665039</v>
      </c>
      <c r="E309" s="126">
        <f t="shared" si="68"/>
        <v>1.177171793168887</v>
      </c>
      <c r="F309" s="127">
        <f t="shared" si="73"/>
        <v>-2447.3652184642451</v>
      </c>
      <c r="G309" s="127">
        <f t="shared" si="74"/>
        <v>-2001.9447487037523</v>
      </c>
      <c r="H309" s="127">
        <f t="shared" si="75"/>
        <v>0</v>
      </c>
      <c r="I309" s="128">
        <f t="shared" si="76"/>
        <v>0</v>
      </c>
      <c r="J309" s="127">
        <f t="shared" si="77"/>
        <v>-311.81886518713679</v>
      </c>
      <c r="K309" s="128">
        <f t="shared" si="78"/>
        <v>-255.06783172307789</v>
      </c>
      <c r="L309" s="129">
        <f t="shared" si="69"/>
        <v>-2257.01258042683</v>
      </c>
      <c r="M309" s="129">
        <f t="shared" si="79"/>
        <v>19911.987419573168</v>
      </c>
      <c r="N309" s="129">
        <f t="shared" si="80"/>
        <v>24342.282909013655</v>
      </c>
      <c r="O309" s="130">
        <f t="shared" si="70"/>
        <v>1.0573246396434326</v>
      </c>
      <c r="P309" s="131">
        <v>428.96147230762472</v>
      </c>
      <c r="Q309" s="130">
        <f t="shared" si="71"/>
        <v>1.4645979221016981E-2</v>
      </c>
      <c r="R309" s="130">
        <f t="shared" si="72"/>
        <v>4.9377137433961375E-2</v>
      </c>
      <c r="S309" s="132">
        <v>818</v>
      </c>
      <c r="T309" s="1">
        <v>21849</v>
      </c>
      <c r="U309" s="1">
        <v>25826.241134751774</v>
      </c>
      <c r="X309" s="12"/>
      <c r="Y309" s="12"/>
    </row>
    <row r="310" spans="1:26">
      <c r="A310" s="125">
        <v>5045</v>
      </c>
      <c r="B310" s="125" t="s">
        <v>327</v>
      </c>
      <c r="C310" s="1">
        <v>42898</v>
      </c>
      <c r="D310" s="125">
        <f t="shared" si="67"/>
        <v>18757.32400524705</v>
      </c>
      <c r="E310" s="126">
        <f t="shared" si="68"/>
        <v>0.81473791585830202</v>
      </c>
      <c r="F310" s="127">
        <f t="shared" si="73"/>
        <v>2559.1205739865477</v>
      </c>
      <c r="G310" s="127">
        <f t="shared" si="74"/>
        <v>5852.7087527072345</v>
      </c>
      <c r="H310" s="127">
        <f t="shared" si="75"/>
        <v>687.03196115929131</v>
      </c>
      <c r="I310" s="128">
        <f t="shared" si="76"/>
        <v>1571.2420951712993</v>
      </c>
      <c r="J310" s="127">
        <f t="shared" si="77"/>
        <v>375.21309597215452</v>
      </c>
      <c r="K310" s="128">
        <f t="shared" si="78"/>
        <v>858.11235048831747</v>
      </c>
      <c r="L310" s="129">
        <f t="shared" si="69"/>
        <v>6710.8211031955516</v>
      </c>
      <c r="M310" s="129">
        <f t="shared" si="79"/>
        <v>49608.821103195551</v>
      </c>
      <c r="N310" s="129">
        <f t="shared" si="80"/>
        <v>21691.657675205752</v>
      </c>
      <c r="O310" s="130">
        <f t="shared" si="70"/>
        <v>0.94219281816879297</v>
      </c>
      <c r="P310" s="131">
        <v>1649.7738534646396</v>
      </c>
      <c r="Q310" s="130">
        <f t="shared" si="71"/>
        <v>-2.0471781510259155E-3</v>
      </c>
      <c r="R310" s="130">
        <f t="shared" si="72"/>
        <v>2.4134356309375774E-2</v>
      </c>
      <c r="S310" s="132">
        <v>2287</v>
      </c>
      <c r="T310" s="1">
        <v>42986</v>
      </c>
      <c r="U310" s="1">
        <v>18315.296122709842</v>
      </c>
      <c r="X310" s="12"/>
      <c r="Y310" s="12"/>
    </row>
    <row r="311" spans="1:26">
      <c r="A311" s="125">
        <v>5046</v>
      </c>
      <c r="B311" s="125" t="s">
        <v>328</v>
      </c>
      <c r="C311" s="1">
        <v>17277</v>
      </c>
      <c r="D311" s="125">
        <f t="shared" si="67"/>
        <v>14481.97820620285</v>
      </c>
      <c r="E311" s="126">
        <f t="shared" si="68"/>
        <v>0.62903518315973439</v>
      </c>
      <c r="F311" s="127">
        <f t="shared" si="73"/>
        <v>5124.3280534130681</v>
      </c>
      <c r="G311" s="127">
        <f t="shared" si="74"/>
        <v>6113.3233677217904</v>
      </c>
      <c r="H311" s="127">
        <f t="shared" si="75"/>
        <v>2183.4029908247612</v>
      </c>
      <c r="I311" s="128">
        <f t="shared" si="76"/>
        <v>2604.7997680539402</v>
      </c>
      <c r="J311" s="127">
        <f t="shared" si="77"/>
        <v>1871.5841256376243</v>
      </c>
      <c r="K311" s="128">
        <f t="shared" si="78"/>
        <v>2232.7998618856859</v>
      </c>
      <c r="L311" s="129">
        <f t="shared" si="69"/>
        <v>8346.1232296074759</v>
      </c>
      <c r="M311" s="129">
        <f t="shared" si="79"/>
        <v>25623.123229607474</v>
      </c>
      <c r="N311" s="129">
        <f t="shared" si="80"/>
        <v>21477.89038525354</v>
      </c>
      <c r="O311" s="130">
        <f t="shared" si="70"/>
        <v>0.93290768153386461</v>
      </c>
      <c r="P311" s="131">
        <v>1111.0778124981716</v>
      </c>
      <c r="Q311" s="130">
        <f t="shared" si="71"/>
        <v>-6.612235510579577E-3</v>
      </c>
      <c r="R311" s="130">
        <f t="shared" si="72"/>
        <v>1.1706734161480237E-2</v>
      </c>
      <c r="S311" s="132">
        <v>1193</v>
      </c>
      <c r="T311" s="1">
        <v>17392</v>
      </c>
      <c r="U311" s="1">
        <v>14314.403292181069</v>
      </c>
      <c r="X311" s="12"/>
      <c r="Y311" s="12"/>
    </row>
    <row r="312" spans="1:26">
      <c r="A312" s="125">
        <v>5047</v>
      </c>
      <c r="B312" s="125" t="s">
        <v>329</v>
      </c>
      <c r="C312" s="1">
        <v>65790</v>
      </c>
      <c r="D312" s="125">
        <f t="shared" si="67"/>
        <v>17236.049253340319</v>
      </c>
      <c r="E312" s="126">
        <f t="shared" si="68"/>
        <v>0.74866024825125788</v>
      </c>
      <c r="F312" s="127">
        <f t="shared" si="73"/>
        <v>3471.8854251305861</v>
      </c>
      <c r="G312" s="127">
        <f t="shared" si="74"/>
        <v>13252.186667723447</v>
      </c>
      <c r="H312" s="127">
        <f t="shared" si="75"/>
        <v>1219.478124326647</v>
      </c>
      <c r="I312" s="128">
        <f t="shared" si="76"/>
        <v>4654.7480005548123</v>
      </c>
      <c r="J312" s="127">
        <f t="shared" si="77"/>
        <v>907.65925913951025</v>
      </c>
      <c r="K312" s="128">
        <f t="shared" si="78"/>
        <v>3464.5353921355108</v>
      </c>
      <c r="L312" s="129">
        <f t="shared" si="69"/>
        <v>16716.722059858956</v>
      </c>
      <c r="M312" s="129">
        <f t="shared" si="79"/>
        <v>82506.722059858963</v>
      </c>
      <c r="N312" s="129">
        <f t="shared" si="80"/>
        <v>21615.593937610418</v>
      </c>
      <c r="O312" s="130">
        <f t="shared" si="70"/>
        <v>0.93888893478844093</v>
      </c>
      <c r="P312" s="131">
        <v>2292.7694135000165</v>
      </c>
      <c r="Q312" s="130">
        <f t="shared" si="71"/>
        <v>6.0615831049492183E-2</v>
      </c>
      <c r="R312" s="130">
        <f t="shared" si="72"/>
        <v>7.395341551120968E-2</v>
      </c>
      <c r="S312" s="132">
        <v>3817</v>
      </c>
      <c r="T312" s="1">
        <v>62030</v>
      </c>
      <c r="U312" s="1">
        <v>16049.159120310478</v>
      </c>
      <c r="X312" s="12"/>
      <c r="Y312" s="12"/>
    </row>
    <row r="313" spans="1:26">
      <c r="A313" s="125">
        <v>5049</v>
      </c>
      <c r="B313" s="125" t="s">
        <v>330</v>
      </c>
      <c r="C313" s="1">
        <v>25441</v>
      </c>
      <c r="D313" s="125">
        <f t="shared" si="67"/>
        <v>23107.175295186196</v>
      </c>
      <c r="E313" s="126">
        <f t="shared" si="68"/>
        <v>1.003676848366329</v>
      </c>
      <c r="F313" s="127">
        <f t="shared" si="73"/>
        <v>-50.790199976939768</v>
      </c>
      <c r="G313" s="127">
        <f t="shared" si="74"/>
        <v>-55.920010174610681</v>
      </c>
      <c r="H313" s="127">
        <f t="shared" si="75"/>
        <v>0</v>
      </c>
      <c r="I313" s="128">
        <f t="shared" si="76"/>
        <v>0</v>
      </c>
      <c r="J313" s="127">
        <f t="shared" si="77"/>
        <v>-311.81886518713679</v>
      </c>
      <c r="K313" s="128">
        <f t="shared" si="78"/>
        <v>-343.31257057103761</v>
      </c>
      <c r="L313" s="129">
        <f t="shared" si="69"/>
        <v>-399.23258074564831</v>
      </c>
      <c r="M313" s="129">
        <f t="shared" si="79"/>
        <v>25041.767419254353</v>
      </c>
      <c r="N313" s="129">
        <f t="shared" si="80"/>
        <v>22744.566230022119</v>
      </c>
      <c r="O313" s="130">
        <f t="shared" si="70"/>
        <v>0.9879266617224095</v>
      </c>
      <c r="P313" s="131">
        <v>-302.6623704025771</v>
      </c>
      <c r="Q313" s="130">
        <f t="shared" si="71"/>
        <v>0.22424329916750879</v>
      </c>
      <c r="R313" s="130">
        <f t="shared" si="72"/>
        <v>0.22313136156608529</v>
      </c>
      <c r="S313" s="132">
        <v>1101</v>
      </c>
      <c r="T313" s="1">
        <v>20781</v>
      </c>
      <c r="U313" s="1">
        <v>18891.81818181818</v>
      </c>
      <c r="X313" s="12"/>
      <c r="Y313" s="12"/>
    </row>
    <row r="314" spans="1:26">
      <c r="A314" s="125">
        <v>5052</v>
      </c>
      <c r="B314" s="125" t="s">
        <v>331</v>
      </c>
      <c r="C314" s="1">
        <v>10571</v>
      </c>
      <c r="D314" s="125">
        <f t="shared" si="67"/>
        <v>18545.614035087721</v>
      </c>
      <c r="E314" s="126">
        <f t="shared" si="68"/>
        <v>0.80554214039450012</v>
      </c>
      <c r="F314" s="127">
        <f t="shared" si="73"/>
        <v>2686.1465560821453</v>
      </c>
      <c r="G314" s="127">
        <f t="shared" si="74"/>
        <v>1531.1035369668227</v>
      </c>
      <c r="H314" s="127">
        <f t="shared" si="75"/>
        <v>761.13045071505633</v>
      </c>
      <c r="I314" s="128">
        <f t="shared" si="76"/>
        <v>433.8443569075821</v>
      </c>
      <c r="J314" s="127">
        <f t="shared" si="77"/>
        <v>449.31158552791953</v>
      </c>
      <c r="K314" s="128">
        <f t="shared" si="78"/>
        <v>256.10760375091411</v>
      </c>
      <c r="L314" s="129">
        <f t="shared" si="69"/>
        <v>1787.2111407177367</v>
      </c>
      <c r="M314" s="129">
        <f t="shared" si="79"/>
        <v>12358.211140717736</v>
      </c>
      <c r="N314" s="129">
        <f t="shared" si="80"/>
        <v>21681.07217669778</v>
      </c>
      <c r="O314" s="130">
        <f t="shared" si="70"/>
        <v>0.94173302939560266</v>
      </c>
      <c r="P314" s="131">
        <v>471.75716942494319</v>
      </c>
      <c r="Q314" s="130">
        <f t="shared" si="71"/>
        <v>0.16343825665859565</v>
      </c>
      <c r="R314" s="130">
        <f t="shared" si="72"/>
        <v>0.1491504184189287</v>
      </c>
      <c r="S314" s="132">
        <v>570</v>
      </c>
      <c r="T314" s="1">
        <v>9086</v>
      </c>
      <c r="U314" s="1">
        <v>16138.543516873891</v>
      </c>
      <c r="X314" s="12"/>
      <c r="Y314" s="12"/>
    </row>
    <row r="315" spans="1:26">
      <c r="A315" s="125">
        <v>5053</v>
      </c>
      <c r="B315" s="125" t="s">
        <v>332</v>
      </c>
      <c r="C315" s="1">
        <v>122457</v>
      </c>
      <c r="D315" s="125">
        <f t="shared" si="67"/>
        <v>18024.286134824844</v>
      </c>
      <c r="E315" s="126">
        <f t="shared" si="68"/>
        <v>0.78289788651158232</v>
      </c>
      <c r="F315" s="127">
        <f t="shared" si="73"/>
        <v>2998.9432962398714</v>
      </c>
      <c r="G315" s="127">
        <f t="shared" si="74"/>
        <v>20374.820754653683</v>
      </c>
      <c r="H315" s="127">
        <f t="shared" si="75"/>
        <v>943.59521580706325</v>
      </c>
      <c r="I315" s="128">
        <f t="shared" si="76"/>
        <v>6410.7858961931879</v>
      </c>
      <c r="J315" s="127">
        <f t="shared" si="77"/>
        <v>631.77635061992646</v>
      </c>
      <c r="K315" s="128">
        <f t="shared" si="78"/>
        <v>4292.2885261117808</v>
      </c>
      <c r="L315" s="129">
        <f t="shared" si="69"/>
        <v>24667.109280765464</v>
      </c>
      <c r="M315" s="129">
        <f t="shared" si="79"/>
        <v>147124.10928076546</v>
      </c>
      <c r="N315" s="129">
        <f t="shared" si="80"/>
        <v>21655.005781684642</v>
      </c>
      <c r="O315" s="130">
        <f t="shared" si="70"/>
        <v>0.94060081670145701</v>
      </c>
      <c r="P315" s="131">
        <v>3556.7177352159124</v>
      </c>
      <c r="Q315" s="130">
        <f t="shared" si="71"/>
        <v>0.11390367035066175</v>
      </c>
      <c r="R315" s="130">
        <f t="shared" si="72"/>
        <v>0.10898504949247503</v>
      </c>
      <c r="S315" s="132">
        <v>6794</v>
      </c>
      <c r="T315" s="1">
        <v>109935</v>
      </c>
      <c r="U315" s="1">
        <v>16252.956830277943</v>
      </c>
      <c r="X315" s="12"/>
      <c r="Y315" s="12"/>
    </row>
    <row r="316" spans="1:26">
      <c r="A316" s="125">
        <v>5054</v>
      </c>
      <c r="B316" s="125" t="s">
        <v>333</v>
      </c>
      <c r="C316" s="1">
        <v>158383</v>
      </c>
      <c r="D316" s="125">
        <f t="shared" si="67"/>
        <v>15999.898979694919</v>
      </c>
      <c r="E316" s="126">
        <f t="shared" si="68"/>
        <v>0.69496716829188876</v>
      </c>
      <c r="F316" s="127">
        <f t="shared" si="73"/>
        <v>4213.5755893178266</v>
      </c>
      <c r="G316" s="127">
        <f t="shared" si="74"/>
        <v>41710.184758657168</v>
      </c>
      <c r="H316" s="127">
        <f t="shared" si="75"/>
        <v>1652.130720102537</v>
      </c>
      <c r="I316" s="128">
        <f t="shared" si="76"/>
        <v>16354.441998295013</v>
      </c>
      <c r="J316" s="127">
        <f t="shared" si="77"/>
        <v>1340.3118549154001</v>
      </c>
      <c r="K316" s="128">
        <f t="shared" si="78"/>
        <v>13267.747051807544</v>
      </c>
      <c r="L316" s="129">
        <f t="shared" si="69"/>
        <v>54977.93181046471</v>
      </c>
      <c r="M316" s="129">
        <f t="shared" si="79"/>
        <v>213360.93181046471</v>
      </c>
      <c r="N316" s="129">
        <f t="shared" si="80"/>
        <v>21553.786423928144</v>
      </c>
      <c r="O316" s="130">
        <f t="shared" si="70"/>
        <v>0.93620428079047235</v>
      </c>
      <c r="P316" s="131">
        <v>6790.4278423465148</v>
      </c>
      <c r="Q316" s="133">
        <f t="shared" si="71"/>
        <v>4.3923305584666388E-2</v>
      </c>
      <c r="R316" s="133">
        <f t="shared" si="72"/>
        <v>4.9090720674437954E-2</v>
      </c>
      <c r="S316" s="132">
        <v>9899</v>
      </c>
      <c r="T316" s="1">
        <v>151719</v>
      </c>
      <c r="U316" s="1">
        <v>15251.206272617612</v>
      </c>
      <c r="V316" s="1"/>
      <c r="W316" s="62"/>
      <c r="X316" s="13"/>
      <c r="Y316" s="13"/>
    </row>
    <row r="317" spans="1:26">
      <c r="A317" s="125">
        <v>5055</v>
      </c>
      <c r="B317" s="125" t="s">
        <v>334</v>
      </c>
      <c r="C317" s="1">
        <v>109515</v>
      </c>
      <c r="D317" s="125">
        <f t="shared" si="67"/>
        <v>18612.338545207345</v>
      </c>
      <c r="E317" s="126">
        <f t="shared" si="68"/>
        <v>0.80844036768408156</v>
      </c>
      <c r="F317" s="127">
        <f t="shared" si="73"/>
        <v>2646.1118500103707</v>
      </c>
      <c r="G317" s="127">
        <f t="shared" si="74"/>
        <v>15569.722125461021</v>
      </c>
      <c r="H317" s="127">
        <f t="shared" si="75"/>
        <v>737.77687217318794</v>
      </c>
      <c r="I317" s="128">
        <f t="shared" si="76"/>
        <v>4341.0791158670381</v>
      </c>
      <c r="J317" s="127">
        <f t="shared" si="77"/>
        <v>425.95800698605115</v>
      </c>
      <c r="K317" s="128">
        <f t="shared" si="78"/>
        <v>2506.3369131059253</v>
      </c>
      <c r="L317" s="129">
        <f t="shared" si="69"/>
        <v>18076.059038566946</v>
      </c>
      <c r="M317" s="129">
        <f t="shared" si="79"/>
        <v>127591.05903856695</v>
      </c>
      <c r="N317" s="129">
        <f t="shared" si="80"/>
        <v>21684.408402203764</v>
      </c>
      <c r="O317" s="130">
        <f t="shared" si="70"/>
        <v>0.94187794076008191</v>
      </c>
      <c r="P317" s="131">
        <v>2097.9448857830885</v>
      </c>
      <c r="Q317" s="133">
        <f t="shared" si="71"/>
        <v>4.8923922725487755E-2</v>
      </c>
      <c r="R317" s="133">
        <f t="shared" si="72"/>
        <v>5.9085150392951091E-2</v>
      </c>
      <c r="S317" s="132">
        <v>5884</v>
      </c>
      <c r="T317" s="1">
        <v>104407</v>
      </c>
      <c r="U317" s="1">
        <v>17573.977444874599</v>
      </c>
      <c r="V317" s="13"/>
      <c r="W317" s="1"/>
      <c r="X317" s="88"/>
      <c r="Y317" s="13"/>
      <c r="Z317" s="13"/>
    </row>
    <row r="318" spans="1:26">
      <c r="A318" s="125">
        <v>5056</v>
      </c>
      <c r="B318" s="125" t="s">
        <v>335</v>
      </c>
      <c r="C318" s="1">
        <v>97400</v>
      </c>
      <c r="D318" s="125">
        <f t="shared" si="67"/>
        <v>18890.612878200154</v>
      </c>
      <c r="E318" s="126">
        <f t="shared" si="68"/>
        <v>0.82052741432442311</v>
      </c>
      <c r="F318" s="127">
        <f t="shared" si="73"/>
        <v>2479.1472502146853</v>
      </c>
      <c r="G318" s="127">
        <f t="shared" si="74"/>
        <v>12782.483222106917</v>
      </c>
      <c r="H318" s="127">
        <f t="shared" si="75"/>
        <v>640.38085562570484</v>
      </c>
      <c r="I318" s="128">
        <f t="shared" si="76"/>
        <v>3301.8036916061342</v>
      </c>
      <c r="J318" s="127">
        <f t="shared" si="77"/>
        <v>328.56199043856805</v>
      </c>
      <c r="K318" s="128">
        <f t="shared" si="78"/>
        <v>1694.0656227012569</v>
      </c>
      <c r="L318" s="129">
        <f t="shared" si="69"/>
        <v>14476.548844808174</v>
      </c>
      <c r="M318" s="129">
        <f t="shared" si="79"/>
        <v>111876.54884480817</v>
      </c>
      <c r="N318" s="129">
        <f t="shared" si="80"/>
        <v>21698.322118853408</v>
      </c>
      <c r="O318" s="130">
        <f t="shared" si="70"/>
        <v>0.94248229309209908</v>
      </c>
      <c r="P318" s="131">
        <v>1087.2966062368723</v>
      </c>
      <c r="Q318" s="133">
        <f t="shared" si="71"/>
        <v>4.7334351276371534E-2</v>
      </c>
      <c r="R318" s="133">
        <f t="shared" si="72"/>
        <v>4.408428346791101E-2</v>
      </c>
      <c r="S318" s="132">
        <v>5156</v>
      </c>
      <c r="T318" s="1">
        <v>92998</v>
      </c>
      <c r="U318" s="1">
        <v>18092.996108949417</v>
      </c>
      <c r="V318" s="13"/>
      <c r="W318" s="1"/>
      <c r="X318" s="88"/>
      <c r="Y318" s="13"/>
      <c r="Z318" s="13"/>
    </row>
    <row r="319" spans="1:26">
      <c r="A319" s="125">
        <v>5057</v>
      </c>
      <c r="B319" s="125" t="s">
        <v>336</v>
      </c>
      <c r="C319" s="1">
        <v>182729</v>
      </c>
      <c r="D319" s="125">
        <f t="shared" si="67"/>
        <v>17619.226689808118</v>
      </c>
      <c r="E319" s="126">
        <f t="shared" si="68"/>
        <v>0.76530383695849413</v>
      </c>
      <c r="F319" s="127">
        <f t="shared" si="73"/>
        <v>3241.9789632499073</v>
      </c>
      <c r="G319" s="127">
        <f t="shared" si="74"/>
        <v>33622.563827864789</v>
      </c>
      <c r="H319" s="127">
        <f t="shared" si="75"/>
        <v>1085.3660215629175</v>
      </c>
      <c r="I319" s="128">
        <f t="shared" si="76"/>
        <v>11256.331009629017</v>
      </c>
      <c r="J319" s="127">
        <f t="shared" si="77"/>
        <v>773.54715637578067</v>
      </c>
      <c r="K319" s="128">
        <f t="shared" si="78"/>
        <v>8022.4575587732215</v>
      </c>
      <c r="L319" s="129">
        <f t="shared" si="69"/>
        <v>41645.021386638007</v>
      </c>
      <c r="M319" s="129">
        <f t="shared" si="79"/>
        <v>224374.02138663799</v>
      </c>
      <c r="N319" s="129">
        <f t="shared" si="80"/>
        <v>21634.752809433805</v>
      </c>
      <c r="O319" s="130">
        <f t="shared" si="70"/>
        <v>0.93972111422380267</v>
      </c>
      <c r="P319" s="131">
        <v>5050.0025510633277</v>
      </c>
      <c r="Q319" s="133">
        <f t="shared" si="71"/>
        <v>4.7950311983850247E-2</v>
      </c>
      <c r="R319" s="133">
        <f t="shared" si="72"/>
        <v>4.1382307907199142E-2</v>
      </c>
      <c r="S319" s="132">
        <v>10371</v>
      </c>
      <c r="T319" s="1">
        <v>174368</v>
      </c>
      <c r="U319" s="1">
        <v>16919.076266252665</v>
      </c>
      <c r="V319" s="12"/>
      <c r="Y319" s="13"/>
      <c r="Z319" s="13"/>
    </row>
    <row r="320" spans="1:26">
      <c r="A320" s="125">
        <v>5058</v>
      </c>
      <c r="B320" s="125" t="s">
        <v>337</v>
      </c>
      <c r="C320" s="1">
        <v>79623</v>
      </c>
      <c r="D320" s="125">
        <f t="shared" si="67"/>
        <v>18726.011288805268</v>
      </c>
      <c r="E320" s="126">
        <f t="shared" si="68"/>
        <v>0.81337782540368797</v>
      </c>
      <c r="F320" s="127">
        <f t="shared" si="73"/>
        <v>2577.9082038516171</v>
      </c>
      <c r="G320" s="127">
        <f t="shared" si="74"/>
        <v>10961.265682777077</v>
      </c>
      <c r="H320" s="127">
        <f t="shared" si="75"/>
        <v>697.99141191391493</v>
      </c>
      <c r="I320" s="128">
        <f t="shared" si="76"/>
        <v>2967.8594834579662</v>
      </c>
      <c r="J320" s="127">
        <f t="shared" si="77"/>
        <v>386.17254672677814</v>
      </c>
      <c r="K320" s="128">
        <f t="shared" si="78"/>
        <v>1642.0056686822606</v>
      </c>
      <c r="L320" s="129">
        <f t="shared" si="69"/>
        <v>12603.271351459338</v>
      </c>
      <c r="M320" s="129">
        <f t="shared" si="79"/>
        <v>92226.271351459334</v>
      </c>
      <c r="N320" s="129">
        <f t="shared" si="80"/>
        <v>21690.092039383664</v>
      </c>
      <c r="O320" s="130">
        <f t="shared" si="70"/>
        <v>0.94212481364606238</v>
      </c>
      <c r="P320" s="131">
        <v>1716.9696217453729</v>
      </c>
      <c r="Q320" s="133">
        <f t="shared" si="71"/>
        <v>7.6772239201579537E-2</v>
      </c>
      <c r="R320" s="133">
        <f t="shared" si="72"/>
        <v>8.1583780251633709E-2</v>
      </c>
      <c r="S320" s="132">
        <v>4252</v>
      </c>
      <c r="T320" s="1">
        <v>73946</v>
      </c>
      <c r="U320" s="1">
        <v>17313.509716693981</v>
      </c>
      <c r="V320" s="13"/>
      <c r="W320" s="1"/>
      <c r="X320" s="12"/>
      <c r="Y320" s="13"/>
      <c r="Z320" s="13"/>
    </row>
    <row r="321" spans="1:26">
      <c r="A321" s="125">
        <v>5059</v>
      </c>
      <c r="B321" s="125" t="s">
        <v>338</v>
      </c>
      <c r="C321" s="1">
        <v>322852</v>
      </c>
      <c r="D321" s="125">
        <f t="shared" si="67"/>
        <v>17449.573019133066</v>
      </c>
      <c r="E321" s="126">
        <f t="shared" si="68"/>
        <v>0.75793480723843187</v>
      </c>
      <c r="F321" s="127">
        <f t="shared" si="73"/>
        <v>3343.7711656549386</v>
      </c>
      <c r="G321" s="127">
        <f t="shared" si="74"/>
        <v>61866.454106947676</v>
      </c>
      <c r="H321" s="127">
        <f t="shared" si="75"/>
        <v>1144.7448062991857</v>
      </c>
      <c r="I321" s="128">
        <f t="shared" si="76"/>
        <v>21180.068406147537</v>
      </c>
      <c r="J321" s="127">
        <f t="shared" si="77"/>
        <v>832.92594111204892</v>
      </c>
      <c r="K321" s="128">
        <f t="shared" si="78"/>
        <v>15410.795762455131</v>
      </c>
      <c r="L321" s="129">
        <f t="shared" si="69"/>
        <v>77277.249869402804</v>
      </c>
      <c r="M321" s="129">
        <f t="shared" si="79"/>
        <v>400129.24986940279</v>
      </c>
      <c r="N321" s="129">
        <f t="shared" si="80"/>
        <v>21626.270125900053</v>
      </c>
      <c r="O321" s="130">
        <f t="shared" si="70"/>
        <v>0.93935266273779949</v>
      </c>
      <c r="P321" s="131">
        <v>7864.0988573689974</v>
      </c>
      <c r="Q321" s="133">
        <f t="shared" si="71"/>
        <v>7.6797876101472193E-2</v>
      </c>
      <c r="R321" s="133">
        <f t="shared" si="72"/>
        <v>6.5041678340554493E-2</v>
      </c>
      <c r="S321" s="132">
        <v>18502</v>
      </c>
      <c r="T321" s="1">
        <v>299826</v>
      </c>
      <c r="U321" s="1">
        <v>16383.934426229509</v>
      </c>
      <c r="V321" s="13"/>
      <c r="W321" s="1"/>
      <c r="X321" s="88"/>
      <c r="Y321" s="13"/>
      <c r="Z321" s="13"/>
    </row>
    <row r="322" spans="1:26">
      <c r="A322" s="125">
        <v>5060</v>
      </c>
      <c r="B322" s="125" t="s">
        <v>339</v>
      </c>
      <c r="C322" s="1">
        <v>210095</v>
      </c>
      <c r="D322" s="125">
        <f t="shared" si="67"/>
        <v>21588.060008220302</v>
      </c>
      <c r="E322" s="126">
        <f t="shared" si="68"/>
        <v>0.93769297867868817</v>
      </c>
      <c r="F322" s="127">
        <f t="shared" si="73"/>
        <v>860.67897220259692</v>
      </c>
      <c r="G322" s="127">
        <f t="shared" si="74"/>
        <v>8376.1277574756732</v>
      </c>
      <c r="H322" s="127">
        <f t="shared" si="75"/>
        <v>0</v>
      </c>
      <c r="I322" s="128">
        <f t="shared" si="76"/>
        <v>0</v>
      </c>
      <c r="J322" s="127">
        <f t="shared" si="77"/>
        <v>-311.81886518713679</v>
      </c>
      <c r="K322" s="128">
        <f t="shared" si="78"/>
        <v>-3034.6211960012156</v>
      </c>
      <c r="L322" s="129">
        <f t="shared" si="69"/>
        <v>5341.5065614744581</v>
      </c>
      <c r="M322" s="129">
        <f t="shared" si="79"/>
        <v>215436.50656147447</v>
      </c>
      <c r="N322" s="129">
        <f t="shared" si="80"/>
        <v>22136.920115235764</v>
      </c>
      <c r="O322" s="130">
        <f t="shared" si="70"/>
        <v>0.96153311384735329</v>
      </c>
      <c r="P322" s="131">
        <v>1346.8012817821595</v>
      </c>
      <c r="Q322" s="133">
        <f t="shared" si="71"/>
        <v>0.14544998555204808</v>
      </c>
      <c r="R322" s="133">
        <f t="shared" si="72"/>
        <v>0.12767738507749404</v>
      </c>
      <c r="S322" s="132">
        <v>9732</v>
      </c>
      <c r="T322" s="1">
        <v>183417</v>
      </c>
      <c r="U322" s="1">
        <v>19143.8263229308</v>
      </c>
      <c r="V322" s="13"/>
      <c r="W322" s="62"/>
      <c r="X322" s="13"/>
      <c r="Y322" s="13"/>
      <c r="Z322" s="13"/>
    </row>
    <row r="323" spans="1:26">
      <c r="A323" s="125">
        <v>5061</v>
      </c>
      <c r="B323" s="125" t="s">
        <v>340</v>
      </c>
      <c r="C323" s="1">
        <v>33406</v>
      </c>
      <c r="D323" s="125">
        <f t="shared" si="67"/>
        <v>16871.717171717173</v>
      </c>
      <c r="E323" s="126">
        <f t="shared" si="68"/>
        <v>0.73283522114297073</v>
      </c>
      <c r="F323" s="127">
        <f t="shared" si="73"/>
        <v>3690.4846741044739</v>
      </c>
      <c r="G323" s="127">
        <f t="shared" si="74"/>
        <v>7307.1596547268582</v>
      </c>
      <c r="H323" s="127">
        <f t="shared" si="75"/>
        <v>1346.9943528947481</v>
      </c>
      <c r="I323" s="128">
        <f t="shared" si="76"/>
        <v>2667.0488187316014</v>
      </c>
      <c r="J323" s="127">
        <f t="shared" si="77"/>
        <v>1035.1754877076114</v>
      </c>
      <c r="K323" s="128">
        <f t="shared" si="78"/>
        <v>2049.6474656610703</v>
      </c>
      <c r="L323" s="129">
        <f t="shared" si="69"/>
        <v>9356.8071203879281</v>
      </c>
      <c r="M323" s="129">
        <f t="shared" si="79"/>
        <v>42762.80712038793</v>
      </c>
      <c r="N323" s="129">
        <f t="shared" si="80"/>
        <v>21597.377333529261</v>
      </c>
      <c r="O323" s="130">
        <f t="shared" si="70"/>
        <v>0.93809768343302657</v>
      </c>
      <c r="P323" s="131">
        <v>1819.3854306340108</v>
      </c>
      <c r="Q323" s="130">
        <f t="shared" si="71"/>
        <v>6.2048192771084337E-3</v>
      </c>
      <c r="R323" s="130">
        <f t="shared" si="72"/>
        <v>1.0778477546549908E-2</v>
      </c>
      <c r="S323" s="132">
        <v>1980</v>
      </c>
      <c r="T323" s="1">
        <v>33200</v>
      </c>
      <c r="U323" s="1">
        <v>16691.804927099045</v>
      </c>
      <c r="V323" s="12"/>
      <c r="X323" s="12"/>
      <c r="Y323" s="12"/>
      <c r="Z323" s="12"/>
    </row>
    <row r="324" spans="1:26" ht="28.5" customHeight="1">
      <c r="A324" s="125">
        <v>5401</v>
      </c>
      <c r="B324" s="125" t="s">
        <v>341</v>
      </c>
      <c r="C324" s="1">
        <v>1703113</v>
      </c>
      <c r="D324" s="125">
        <f t="shared" si="67"/>
        <v>21963.182193335397</v>
      </c>
      <c r="E324" s="126">
        <f t="shared" si="68"/>
        <v>0.95398668172542289</v>
      </c>
      <c r="F324" s="127">
        <f t="shared" si="73"/>
        <v>635.60566113353991</v>
      </c>
      <c r="G324" s="127">
        <f t="shared" si="74"/>
        <v>49287.405386939223</v>
      </c>
      <c r="H324" s="127">
        <f t="shared" si="75"/>
        <v>0</v>
      </c>
      <c r="I324" s="128">
        <f t="shared" si="76"/>
        <v>0</v>
      </c>
      <c r="J324" s="127">
        <f t="shared" si="77"/>
        <v>-311.81886518713679</v>
      </c>
      <c r="K324" s="128">
        <f t="shared" si="78"/>
        <v>-24179.682082071333</v>
      </c>
      <c r="L324" s="129">
        <f t="shared" si="69"/>
        <v>25107.72330486789</v>
      </c>
      <c r="M324" s="129">
        <f t="shared" si="79"/>
        <v>1728220.723304868</v>
      </c>
      <c r="N324" s="129">
        <f t="shared" si="80"/>
        <v>22286.968989281799</v>
      </c>
      <c r="O324" s="130">
        <f t="shared" si="70"/>
        <v>0.96805059506604707</v>
      </c>
      <c r="P324" s="131">
        <v>1172.9036780226452</v>
      </c>
      <c r="Q324" s="130">
        <f t="shared" si="71"/>
        <v>6.8680941154914577E-2</v>
      </c>
      <c r="R324" s="130">
        <f t="shared" si="72"/>
        <v>6.2492999565899959E-2</v>
      </c>
      <c r="S324" s="132">
        <v>77544</v>
      </c>
      <c r="T324" s="1">
        <v>1593659</v>
      </c>
      <c r="U324" s="1">
        <v>20671.366495881703</v>
      </c>
      <c r="X324" s="12"/>
      <c r="Y324" s="12"/>
    </row>
    <row r="325" spans="1:26">
      <c r="A325" s="125">
        <v>5402</v>
      </c>
      <c r="B325" s="125" t="s">
        <v>342</v>
      </c>
      <c r="C325" s="1">
        <v>494607</v>
      </c>
      <c r="D325" s="125">
        <f t="shared" si="67"/>
        <v>19940.614417029512</v>
      </c>
      <c r="E325" s="126">
        <f t="shared" si="68"/>
        <v>0.86613498953901857</v>
      </c>
      <c r="F325" s="127">
        <f t="shared" si="73"/>
        <v>1849.1463269170708</v>
      </c>
      <c r="G325" s="127">
        <f t="shared" si="74"/>
        <v>45866.225492851023</v>
      </c>
      <c r="H325" s="127">
        <f t="shared" si="75"/>
        <v>272.88031703542964</v>
      </c>
      <c r="I325" s="128">
        <f t="shared" si="76"/>
        <v>6768.5233837467977</v>
      </c>
      <c r="J325" s="127">
        <f t="shared" si="77"/>
        <v>-38.938548151707153</v>
      </c>
      <c r="K325" s="128">
        <f t="shared" si="78"/>
        <v>-965.83174835494412</v>
      </c>
      <c r="L325" s="129">
        <f t="shared" si="69"/>
        <v>44900.393744496076</v>
      </c>
      <c r="M325" s="129">
        <f t="shared" si="79"/>
        <v>539507.39374449605</v>
      </c>
      <c r="N325" s="129">
        <f t="shared" si="80"/>
        <v>21750.822195794874</v>
      </c>
      <c r="O325" s="130">
        <f t="shared" si="70"/>
        <v>0.94476267185282881</v>
      </c>
      <c r="P325" s="131">
        <v>2881.405667397019</v>
      </c>
      <c r="Q325" s="130">
        <f t="shared" si="71"/>
        <v>0.1163053659087062</v>
      </c>
      <c r="R325" s="130">
        <f t="shared" si="72"/>
        <v>0.11333503232743024</v>
      </c>
      <c r="S325" s="132">
        <v>24804</v>
      </c>
      <c r="T325" s="1">
        <v>443075</v>
      </c>
      <c r="U325" s="1">
        <v>17910.704179804346</v>
      </c>
      <c r="X325" s="12"/>
      <c r="Y325" s="12"/>
    </row>
    <row r="326" spans="1:26">
      <c r="A326" s="125">
        <v>5403</v>
      </c>
      <c r="B326" s="125" t="s">
        <v>343</v>
      </c>
      <c r="C326" s="1">
        <v>408181</v>
      </c>
      <c r="D326" s="125">
        <f t="shared" si="67"/>
        <v>19304.814604615967</v>
      </c>
      <c r="E326" s="126">
        <f t="shared" si="68"/>
        <v>0.83851856547319736</v>
      </c>
      <c r="F326" s="127">
        <f t="shared" si="73"/>
        <v>2230.6262143651975</v>
      </c>
      <c r="G326" s="127">
        <f t="shared" si="74"/>
        <v>47164.360676537741</v>
      </c>
      <c r="H326" s="127">
        <f t="shared" si="75"/>
        <v>495.41025138017028</v>
      </c>
      <c r="I326" s="128">
        <f t="shared" si="76"/>
        <v>10474.954355182319</v>
      </c>
      <c r="J326" s="127">
        <f t="shared" si="77"/>
        <v>183.59138619303349</v>
      </c>
      <c r="K326" s="128">
        <f t="shared" si="78"/>
        <v>3881.8562696655003</v>
      </c>
      <c r="L326" s="129">
        <f t="shared" si="69"/>
        <v>51046.21694620324</v>
      </c>
      <c r="M326" s="129">
        <f t="shared" si="79"/>
        <v>459227.21694620326</v>
      </c>
      <c r="N326" s="129">
        <f t="shared" si="80"/>
        <v>21719.032205174197</v>
      </c>
      <c r="O326" s="130">
        <f t="shared" si="70"/>
        <v>0.94338185064953772</v>
      </c>
      <c r="P326" s="131">
        <v>3010.5280531947428</v>
      </c>
      <c r="Q326" s="130">
        <f t="shared" si="71"/>
        <v>8.1262715097058569E-2</v>
      </c>
      <c r="R326" s="130">
        <f t="shared" si="72"/>
        <v>6.6074717254463761E-2</v>
      </c>
      <c r="S326" s="132">
        <v>21144</v>
      </c>
      <c r="T326" s="1">
        <v>377504</v>
      </c>
      <c r="U326" s="1">
        <v>18108.312946706959</v>
      </c>
      <c r="X326" s="12"/>
      <c r="Y326" s="12"/>
    </row>
    <row r="327" spans="1:26">
      <c r="A327" s="125">
        <v>5404</v>
      </c>
      <c r="B327" s="125" t="s">
        <v>344</v>
      </c>
      <c r="C327" s="1">
        <v>30501</v>
      </c>
      <c r="D327" s="125">
        <f t="shared" si="67"/>
        <v>16078.545071164996</v>
      </c>
      <c r="E327" s="126">
        <f t="shared" si="68"/>
        <v>0.69838321807792469</v>
      </c>
      <c r="F327" s="127">
        <f t="shared" si="73"/>
        <v>4166.3879344357802</v>
      </c>
      <c r="G327" s="127">
        <f t="shared" si="74"/>
        <v>7903.6379116246744</v>
      </c>
      <c r="H327" s="127">
        <f t="shared" si="75"/>
        <v>1624.6045880880104</v>
      </c>
      <c r="I327" s="128">
        <f t="shared" si="76"/>
        <v>3081.8749036029558</v>
      </c>
      <c r="J327" s="127">
        <f t="shared" si="77"/>
        <v>1312.7857229008737</v>
      </c>
      <c r="K327" s="128">
        <f t="shared" si="78"/>
        <v>2490.3545163429576</v>
      </c>
      <c r="L327" s="129">
        <f t="shared" si="69"/>
        <v>10393.992427967632</v>
      </c>
      <c r="M327" s="129">
        <f t="shared" si="79"/>
        <v>40894.992427967634</v>
      </c>
      <c r="N327" s="129">
        <f t="shared" si="80"/>
        <v>21557.718728501652</v>
      </c>
      <c r="O327" s="130">
        <f t="shared" si="70"/>
        <v>0.93637508327977426</v>
      </c>
      <c r="P327" s="131">
        <v>1052.5426322791573</v>
      </c>
      <c r="Q327" s="130">
        <f t="shared" si="71"/>
        <v>3.8614771682500763E-2</v>
      </c>
      <c r="R327" s="130">
        <f t="shared" si="72"/>
        <v>7.2560009344237619E-2</v>
      </c>
      <c r="S327" s="132">
        <v>1897</v>
      </c>
      <c r="T327" s="1">
        <v>29367</v>
      </c>
      <c r="U327" s="1">
        <v>14990.811638591118</v>
      </c>
      <c r="X327" s="12"/>
      <c r="Y327" s="12"/>
    </row>
    <row r="328" spans="1:26">
      <c r="A328" s="125">
        <v>5405</v>
      </c>
      <c r="B328" s="125" t="s">
        <v>345</v>
      </c>
      <c r="C328" s="1">
        <v>102833</v>
      </c>
      <c r="D328" s="125">
        <f t="shared" ref="D328:D331" si="81">C328/S328*1000</f>
        <v>18468.57040229885</v>
      </c>
      <c r="E328" s="126">
        <f t="shared" ref="E328:E362" si="82">D328/D$364</f>
        <v>0.80219569455867623</v>
      </c>
      <c r="F328" s="127">
        <f t="shared" si="73"/>
        <v>2732.3727357554676</v>
      </c>
      <c r="G328" s="127">
        <f t="shared" si="74"/>
        <v>15213.851392686443</v>
      </c>
      <c r="H328" s="127">
        <f t="shared" si="75"/>
        <v>788.09572219116126</v>
      </c>
      <c r="I328" s="128">
        <f t="shared" si="76"/>
        <v>4388.1169811603859</v>
      </c>
      <c r="J328" s="127">
        <f t="shared" si="77"/>
        <v>476.27685700402446</v>
      </c>
      <c r="K328" s="128">
        <f t="shared" si="78"/>
        <v>2651.9095397984083</v>
      </c>
      <c r="L328" s="129">
        <f t="shared" ref="L328:L362" si="83">+G328+K328</f>
        <v>17865.760932484853</v>
      </c>
      <c r="M328" s="129">
        <f t="shared" si="79"/>
        <v>120698.76093248485</v>
      </c>
      <c r="N328" s="129">
        <f t="shared" si="80"/>
        <v>21677.219995058342</v>
      </c>
      <c r="O328" s="130">
        <f t="shared" ref="O328:O364" si="84">N328/N$364</f>
        <v>0.94156570710381171</v>
      </c>
      <c r="P328" s="131">
        <v>1728.862665540506</v>
      </c>
      <c r="Q328" s="130">
        <f t="shared" ref="Q328:Q362" si="85">(C328-T328)/T328</f>
        <v>1.4642473038707832E-2</v>
      </c>
      <c r="R328" s="130">
        <f t="shared" ref="R328:R362" si="86">(D328-U328)/U328</f>
        <v>2.8127304756535604E-2</v>
      </c>
      <c r="S328" s="132">
        <v>5568</v>
      </c>
      <c r="T328" s="1">
        <v>101349</v>
      </c>
      <c r="U328" s="1">
        <v>17963.310882665719</v>
      </c>
      <c r="X328" s="12"/>
      <c r="Y328" s="12"/>
    </row>
    <row r="329" spans="1:26">
      <c r="A329" s="125">
        <v>5406</v>
      </c>
      <c r="B329" s="125" t="s">
        <v>346</v>
      </c>
      <c r="C329" s="1">
        <v>242650</v>
      </c>
      <c r="D329" s="125">
        <f t="shared" si="81"/>
        <v>21522.973212701792</v>
      </c>
      <c r="E329" s="126">
        <f t="shared" si="82"/>
        <v>0.93486588670566406</v>
      </c>
      <c r="F329" s="127">
        <f t="shared" si="73"/>
        <v>899.7310495137026</v>
      </c>
      <c r="G329" s="127">
        <f t="shared" si="74"/>
        <v>10143.567852217482</v>
      </c>
      <c r="H329" s="127">
        <f t="shared" si="75"/>
        <v>0</v>
      </c>
      <c r="I329" s="128">
        <f t="shared" si="76"/>
        <v>0</v>
      </c>
      <c r="J329" s="127">
        <f t="shared" si="77"/>
        <v>-311.81886518713679</v>
      </c>
      <c r="K329" s="128">
        <f t="shared" si="78"/>
        <v>-3515.44588611978</v>
      </c>
      <c r="L329" s="129">
        <f t="shared" si="83"/>
        <v>6628.1219660977022</v>
      </c>
      <c r="M329" s="129">
        <f t="shared" si="79"/>
        <v>249278.12196609771</v>
      </c>
      <c r="N329" s="129">
        <f t="shared" si="80"/>
        <v>22110.88539702836</v>
      </c>
      <c r="O329" s="130">
        <f t="shared" si="84"/>
        <v>0.96040227705814363</v>
      </c>
      <c r="P329" s="131">
        <v>-1532.5950625963815</v>
      </c>
      <c r="Q329" s="130">
        <f>(C329-T329)/T329</f>
        <v>0.10912024572966994</v>
      </c>
      <c r="R329" s="130">
        <f t="shared" si="86"/>
        <v>0.1147278254712516</v>
      </c>
      <c r="S329" s="132">
        <v>11274</v>
      </c>
      <c r="T329" s="1">
        <v>218777</v>
      </c>
      <c r="U329" s="1">
        <v>19307.828082252228</v>
      </c>
      <c r="X329" s="12"/>
      <c r="Y329" s="12"/>
    </row>
    <row r="330" spans="1:26">
      <c r="A330" s="125">
        <v>5411</v>
      </c>
      <c r="B330" s="125" t="s">
        <v>347</v>
      </c>
      <c r="C330" s="1">
        <v>46083</v>
      </c>
      <c r="D330" s="125">
        <f t="shared" si="81"/>
        <v>16523.126568662603</v>
      </c>
      <c r="E330" s="126">
        <f t="shared" si="82"/>
        <v>0.71769393652577151</v>
      </c>
      <c r="F330" s="127">
        <f t="shared" si="73"/>
        <v>3899.6390359372162</v>
      </c>
      <c r="G330" s="127">
        <f t="shared" si="74"/>
        <v>10876.093271228896</v>
      </c>
      <c r="H330" s="127">
        <f t="shared" si="75"/>
        <v>1469.0010639638476</v>
      </c>
      <c r="I330" s="128">
        <f t="shared" si="76"/>
        <v>4097.0439673951714</v>
      </c>
      <c r="J330" s="127">
        <f t="shared" si="77"/>
        <v>1157.1821987767107</v>
      </c>
      <c r="K330" s="128">
        <f t="shared" si="78"/>
        <v>3227.3811523882464</v>
      </c>
      <c r="L330" s="129">
        <f t="shared" si="83"/>
        <v>14103.474423617143</v>
      </c>
      <c r="M330" s="129">
        <f t="shared" si="79"/>
        <v>60186.474423617139</v>
      </c>
      <c r="N330" s="129">
        <f t="shared" si="80"/>
        <v>21579.94780337653</v>
      </c>
      <c r="O330" s="130">
        <f t="shared" si="84"/>
        <v>0.93734061920216649</v>
      </c>
      <c r="P330" s="131">
        <v>1799.6778868880101</v>
      </c>
      <c r="Q330" s="130">
        <f t="shared" si="85"/>
        <v>6.2579261684613433E-2</v>
      </c>
      <c r="R330" s="130">
        <f t="shared" si="86"/>
        <v>7.5151909814979934E-2</v>
      </c>
      <c r="S330" s="132">
        <v>2789</v>
      </c>
      <c r="T330" s="1">
        <v>43369</v>
      </c>
      <c r="U330" s="1">
        <v>15368.178596739901</v>
      </c>
      <c r="X330" s="12"/>
      <c r="Y330" s="12"/>
    </row>
    <row r="331" spans="1:26">
      <c r="A331" s="125">
        <v>5412</v>
      </c>
      <c r="B331" s="125" t="s">
        <v>348</v>
      </c>
      <c r="C331" s="1">
        <v>74392</v>
      </c>
      <c r="D331" s="125">
        <f t="shared" si="81"/>
        <v>17708.164722685076</v>
      </c>
      <c r="E331" s="126">
        <f t="shared" si="82"/>
        <v>0.76916692465300962</v>
      </c>
      <c r="F331" s="127">
        <f t="shared" si="73"/>
        <v>3188.6161435237323</v>
      </c>
      <c r="G331" s="127">
        <f t="shared" si="74"/>
        <v>13395.376418943199</v>
      </c>
      <c r="H331" s="127">
        <f t="shared" si="75"/>
        <v>1054.237710055982</v>
      </c>
      <c r="I331" s="128">
        <f t="shared" si="76"/>
        <v>4428.8526199451808</v>
      </c>
      <c r="J331" s="127">
        <f t="shared" si="77"/>
        <v>742.41884486884521</v>
      </c>
      <c r="K331" s="128">
        <f t="shared" si="78"/>
        <v>3118.9015672940186</v>
      </c>
      <c r="L331" s="129">
        <f t="shared" si="83"/>
        <v>16514.277986237219</v>
      </c>
      <c r="M331" s="129">
        <f t="shared" si="79"/>
        <v>90906.277986237226</v>
      </c>
      <c r="N331" s="129">
        <f t="shared" si="80"/>
        <v>21639.199711077654</v>
      </c>
      <c r="O331" s="130">
        <f t="shared" si="84"/>
        <v>0.93991426860852845</v>
      </c>
      <c r="P331" s="131">
        <v>2151.5047697441842</v>
      </c>
      <c r="Q331" s="130">
        <f t="shared" si="85"/>
        <v>0.137840318140104</v>
      </c>
      <c r="R331" s="130">
        <f t="shared" si="86"/>
        <v>0.14000711712727879</v>
      </c>
      <c r="S331" s="132">
        <v>4201</v>
      </c>
      <c r="T331" s="1">
        <v>65380</v>
      </c>
      <c r="U331" s="1">
        <v>15533.380850558327</v>
      </c>
      <c r="X331" s="12"/>
      <c r="Y331" s="12"/>
    </row>
    <row r="332" spans="1:26">
      <c r="A332" s="125">
        <v>5413</v>
      </c>
      <c r="B332" s="125" t="s">
        <v>349</v>
      </c>
      <c r="C332" s="1">
        <v>28781</v>
      </c>
      <c r="D332" s="125">
        <f t="shared" ref="D332:D354" si="87">C332/S332*1000</f>
        <v>22328.161365399534</v>
      </c>
      <c r="E332" s="126">
        <f t="shared" si="82"/>
        <v>0.96983981567438282</v>
      </c>
      <c r="F332" s="127">
        <f t="shared" si="73"/>
        <v>416.61815789505778</v>
      </c>
      <c r="G332" s="127">
        <f t="shared" si="74"/>
        <v>537.02080552672942</v>
      </c>
      <c r="H332" s="127">
        <f t="shared" si="75"/>
        <v>0</v>
      </c>
      <c r="I332" s="128">
        <f t="shared" si="76"/>
        <v>0</v>
      </c>
      <c r="J332" s="127">
        <f t="shared" si="77"/>
        <v>-311.81886518713679</v>
      </c>
      <c r="K332" s="128">
        <f t="shared" si="78"/>
        <v>-401.93451722621933</v>
      </c>
      <c r="L332" s="129">
        <f t="shared" si="83"/>
        <v>135.08628830051009</v>
      </c>
      <c r="M332" s="129">
        <f t="shared" si="79"/>
        <v>28916.08628830051</v>
      </c>
      <c r="N332" s="129">
        <f t="shared" si="80"/>
        <v>22432.960658107455</v>
      </c>
      <c r="O332" s="130">
        <f t="shared" si="84"/>
        <v>0.97439184864563111</v>
      </c>
      <c r="P332" s="131">
        <v>458.57620758499752</v>
      </c>
      <c r="Q332" s="130">
        <f t="shared" si="85"/>
        <v>0.30189532727190482</v>
      </c>
      <c r="R332" s="130">
        <f t="shared" si="86"/>
        <v>0.33320545539093432</v>
      </c>
      <c r="S332" s="132">
        <v>1289</v>
      </c>
      <c r="T332" s="1">
        <v>22107</v>
      </c>
      <c r="U332" s="1">
        <v>16747.727272727272</v>
      </c>
      <c r="X332" s="12"/>
      <c r="Y332" s="12"/>
    </row>
    <row r="333" spans="1:26">
      <c r="A333" s="125">
        <v>5414</v>
      </c>
      <c r="B333" s="125" t="s">
        <v>350</v>
      </c>
      <c r="C333" s="1">
        <v>19985</v>
      </c>
      <c r="D333" s="125">
        <f t="shared" si="87"/>
        <v>18677.570093457944</v>
      </c>
      <c r="E333" s="126">
        <f t="shared" si="82"/>
        <v>0.81127374709657318</v>
      </c>
      <c r="F333" s="127">
        <f t="shared" si="73"/>
        <v>2606.9729210600117</v>
      </c>
      <c r="G333" s="127">
        <f t="shared" si="74"/>
        <v>2789.4610255342127</v>
      </c>
      <c r="H333" s="127">
        <f t="shared" si="75"/>
        <v>714.94583028547856</v>
      </c>
      <c r="I333" s="128">
        <f t="shared" si="76"/>
        <v>764.99203840546204</v>
      </c>
      <c r="J333" s="127">
        <f t="shared" si="77"/>
        <v>403.12696509834177</v>
      </c>
      <c r="K333" s="128">
        <f t="shared" si="78"/>
        <v>431.34585265522566</v>
      </c>
      <c r="L333" s="129">
        <f t="shared" si="83"/>
        <v>3220.8068781894385</v>
      </c>
      <c r="M333" s="129">
        <f t="shared" si="79"/>
        <v>23205.80687818944</v>
      </c>
      <c r="N333" s="129">
        <f t="shared" si="80"/>
        <v>21687.669979616297</v>
      </c>
      <c r="O333" s="130">
        <f t="shared" si="84"/>
        <v>0.94201960973070664</v>
      </c>
      <c r="P333" s="131">
        <v>573.41258120121029</v>
      </c>
      <c r="Q333" s="130">
        <f t="shared" si="85"/>
        <v>9.0824736641013051E-2</v>
      </c>
      <c r="R333" s="130">
        <f t="shared" si="86"/>
        <v>0.11325290879624877</v>
      </c>
      <c r="S333" s="132">
        <v>1070</v>
      </c>
      <c r="T333" s="1">
        <v>18321</v>
      </c>
      <c r="U333" s="1">
        <v>16777.472527472528</v>
      </c>
      <c r="X333" s="12"/>
      <c r="Y333" s="12"/>
    </row>
    <row r="334" spans="1:26">
      <c r="A334" s="125">
        <v>5415</v>
      </c>
      <c r="B334" s="125" t="s">
        <v>351</v>
      </c>
      <c r="C334" s="1">
        <v>14600</v>
      </c>
      <c r="D334" s="125">
        <f t="shared" si="87"/>
        <v>15051.546391752578</v>
      </c>
      <c r="E334" s="126">
        <f t="shared" si="82"/>
        <v>0.65377478867618066</v>
      </c>
      <c r="F334" s="127">
        <f t="shared" si="73"/>
        <v>4782.5871420832309</v>
      </c>
      <c r="G334" s="127">
        <f t="shared" si="74"/>
        <v>4639.109527820734</v>
      </c>
      <c r="H334" s="127">
        <f t="shared" si="75"/>
        <v>1984.0541258823566</v>
      </c>
      <c r="I334" s="128">
        <f t="shared" si="76"/>
        <v>1924.5325021058859</v>
      </c>
      <c r="J334" s="127">
        <f t="shared" si="77"/>
        <v>1672.2352606952199</v>
      </c>
      <c r="K334" s="128">
        <f t="shared" si="78"/>
        <v>1622.0682028743634</v>
      </c>
      <c r="L334" s="129">
        <f t="shared" si="83"/>
        <v>6261.1777306950971</v>
      </c>
      <c r="M334" s="129">
        <f t="shared" si="79"/>
        <v>20861.177730695097</v>
      </c>
      <c r="N334" s="129">
        <f t="shared" si="80"/>
        <v>21506.368794531027</v>
      </c>
      <c r="O334" s="130">
        <f t="shared" si="84"/>
        <v>0.93414466180968692</v>
      </c>
      <c r="P334" s="131">
        <v>789.63149884595714</v>
      </c>
      <c r="Q334" s="130">
        <f t="shared" si="85"/>
        <v>0.11817415945469863</v>
      </c>
      <c r="R334" s="130">
        <f t="shared" si="86"/>
        <v>0.1758120027255595</v>
      </c>
      <c r="S334" s="132">
        <v>970</v>
      </c>
      <c r="T334" s="1">
        <v>13057</v>
      </c>
      <c r="U334" s="1">
        <v>12800.980392156862</v>
      </c>
      <c r="X334" s="12"/>
      <c r="Y334" s="12"/>
    </row>
    <row r="335" spans="1:26">
      <c r="A335" s="125">
        <v>5416</v>
      </c>
      <c r="B335" s="125" t="s">
        <v>352</v>
      </c>
      <c r="C335" s="1">
        <v>88722</v>
      </c>
      <c r="D335" s="125">
        <f t="shared" si="87"/>
        <v>22219.38392186326</v>
      </c>
      <c r="E335" s="126">
        <f t="shared" si="82"/>
        <v>0.96511498884864022</v>
      </c>
      <c r="F335" s="127">
        <f t="shared" si="73"/>
        <v>481.88462401682187</v>
      </c>
      <c r="G335" s="127">
        <f t="shared" si="74"/>
        <v>1924.1653036991697</v>
      </c>
      <c r="H335" s="127">
        <f t="shared" si="75"/>
        <v>0</v>
      </c>
      <c r="I335" s="128">
        <f t="shared" si="76"/>
        <v>0</v>
      </c>
      <c r="J335" s="127">
        <f t="shared" si="77"/>
        <v>-311.81886518713679</v>
      </c>
      <c r="K335" s="128">
        <f t="shared" si="78"/>
        <v>-1245.0927286922372</v>
      </c>
      <c r="L335" s="129">
        <f t="shared" si="83"/>
        <v>679.07257500693254</v>
      </c>
      <c r="M335" s="129">
        <f t="shared" si="79"/>
        <v>89401.07257500694</v>
      </c>
      <c r="N335" s="129">
        <f t="shared" si="80"/>
        <v>22389.449680692949</v>
      </c>
      <c r="O335" s="130">
        <f t="shared" si="84"/>
        <v>0.97250191791533414</v>
      </c>
      <c r="P335" s="131">
        <v>1127.2332016190003</v>
      </c>
      <c r="Q335" s="130">
        <f t="shared" si="85"/>
        <v>6.4974972692026067E-2</v>
      </c>
      <c r="R335" s="130">
        <f t="shared" si="86"/>
        <v>5.590681615019566E-2</v>
      </c>
      <c r="S335" s="132">
        <v>3993</v>
      </c>
      <c r="T335" s="1">
        <v>83309</v>
      </c>
      <c r="U335" s="1">
        <v>21042.94013639808</v>
      </c>
      <c r="X335" s="12"/>
      <c r="Y335" s="12"/>
    </row>
    <row r="336" spans="1:26">
      <c r="A336" s="125">
        <v>5417</v>
      </c>
      <c r="B336" s="125" t="s">
        <v>353</v>
      </c>
      <c r="C336" s="1">
        <v>35305</v>
      </c>
      <c r="D336" s="125">
        <f t="shared" si="87"/>
        <v>16916.626736942981</v>
      </c>
      <c r="E336" s="126">
        <f t="shared" si="82"/>
        <v>0.73478590054499748</v>
      </c>
      <c r="F336" s="127">
        <f t="shared" si="73"/>
        <v>3663.5389349689895</v>
      </c>
      <c r="G336" s="127">
        <f t="shared" si="74"/>
        <v>7645.8057572802809</v>
      </c>
      <c r="H336" s="127">
        <f t="shared" si="75"/>
        <v>1331.2760050657155</v>
      </c>
      <c r="I336" s="128">
        <f t="shared" si="76"/>
        <v>2778.3730225721483</v>
      </c>
      <c r="J336" s="127">
        <f t="shared" si="77"/>
        <v>1019.4571398785787</v>
      </c>
      <c r="K336" s="128">
        <f t="shared" si="78"/>
        <v>2127.6070509265937</v>
      </c>
      <c r="L336" s="129">
        <f t="shared" si="83"/>
        <v>9773.4128082068746</v>
      </c>
      <c r="M336" s="129">
        <f t="shared" si="79"/>
        <v>45078.412808206878</v>
      </c>
      <c r="N336" s="129">
        <f t="shared" si="80"/>
        <v>21599.622811790548</v>
      </c>
      <c r="O336" s="130">
        <f t="shared" si="84"/>
        <v>0.93819521740312783</v>
      </c>
      <c r="P336" s="131">
        <v>1267.1116887541393</v>
      </c>
      <c r="Q336" s="130">
        <f t="shared" si="85"/>
        <v>1.7493803677445387E-2</v>
      </c>
      <c r="R336" s="130">
        <f t="shared" si="86"/>
        <v>1.8468881591846387E-2</v>
      </c>
      <c r="S336" s="132">
        <v>2087</v>
      </c>
      <c r="T336" s="1">
        <v>34698</v>
      </c>
      <c r="U336" s="1">
        <v>16609.861177596937</v>
      </c>
      <c r="X336" s="12"/>
      <c r="Y336" s="12"/>
    </row>
    <row r="337" spans="1:25">
      <c r="A337" s="125">
        <v>5418</v>
      </c>
      <c r="B337" s="125" t="s">
        <v>354</v>
      </c>
      <c r="C337" s="1">
        <v>134383</v>
      </c>
      <c r="D337" s="125">
        <f t="shared" si="87"/>
        <v>20364.146082739808</v>
      </c>
      <c r="E337" s="126">
        <f t="shared" si="82"/>
        <v>0.88453139333970332</v>
      </c>
      <c r="F337" s="127">
        <f t="shared" si="73"/>
        <v>1595.0273274908934</v>
      </c>
      <c r="G337" s="127">
        <f t="shared" si="74"/>
        <v>10525.585334112406</v>
      </c>
      <c r="H337" s="127">
        <f t="shared" si="75"/>
        <v>124.64423403682612</v>
      </c>
      <c r="I337" s="128">
        <f t="shared" si="76"/>
        <v>822.52730040901565</v>
      </c>
      <c r="J337" s="127">
        <f t="shared" si="77"/>
        <v>-187.17463115031069</v>
      </c>
      <c r="K337" s="128">
        <f t="shared" si="78"/>
        <v>-1235.1653909609004</v>
      </c>
      <c r="L337" s="129">
        <f t="shared" si="83"/>
        <v>9290.4199431515044</v>
      </c>
      <c r="M337" s="129">
        <f t="shared" si="79"/>
        <v>143673.4199431515</v>
      </c>
      <c r="N337" s="129">
        <f t="shared" si="80"/>
        <v>21771.99877908039</v>
      </c>
      <c r="O337" s="130">
        <f t="shared" si="84"/>
        <v>0.94568249204286303</v>
      </c>
      <c r="P337" s="131">
        <v>1861.6021246231758</v>
      </c>
      <c r="Q337" s="130">
        <f t="shared" si="85"/>
        <v>6.8083009450233281E-2</v>
      </c>
      <c r="R337" s="130">
        <f t="shared" si="86"/>
        <v>6.9701562275585896E-2</v>
      </c>
      <c r="S337" s="132">
        <v>6599</v>
      </c>
      <c r="T337" s="1">
        <v>125817</v>
      </c>
      <c r="U337" s="1">
        <v>19037.221970040853</v>
      </c>
      <c r="X337" s="12"/>
      <c r="Y337" s="12"/>
    </row>
    <row r="338" spans="1:25">
      <c r="A338" s="125">
        <v>5419</v>
      </c>
      <c r="B338" s="125" t="s">
        <v>355</v>
      </c>
      <c r="C338" s="1">
        <v>64953</v>
      </c>
      <c r="D338" s="125">
        <f t="shared" si="87"/>
        <v>19025.48330404218</v>
      </c>
      <c r="E338" s="126">
        <f t="shared" si="82"/>
        <v>0.82638560868256905</v>
      </c>
      <c r="F338" s="127">
        <f t="shared" si="73"/>
        <v>2398.2249947094701</v>
      </c>
      <c r="G338" s="127">
        <f t="shared" si="74"/>
        <v>8187.5401319381308</v>
      </c>
      <c r="H338" s="127">
        <f t="shared" si="75"/>
        <v>593.17620658099577</v>
      </c>
      <c r="I338" s="128">
        <f t="shared" si="76"/>
        <v>2025.1035692675196</v>
      </c>
      <c r="J338" s="127">
        <f t="shared" si="77"/>
        <v>281.35734139385897</v>
      </c>
      <c r="K338" s="128">
        <f t="shared" si="78"/>
        <v>960.55396351863453</v>
      </c>
      <c r="L338" s="129">
        <f t="shared" si="83"/>
        <v>9148.094095456765</v>
      </c>
      <c r="M338" s="129">
        <f t="shared" si="79"/>
        <v>74101.094095456763</v>
      </c>
      <c r="N338" s="129">
        <f t="shared" si="80"/>
        <v>21705.065640145509</v>
      </c>
      <c r="O338" s="130">
        <f t="shared" si="84"/>
        <v>0.94277520281000637</v>
      </c>
      <c r="P338" s="131">
        <v>496.99715160834603</v>
      </c>
      <c r="Q338" s="130">
        <f t="shared" si="85"/>
        <v>9.206920322141332E-2</v>
      </c>
      <c r="R338" s="130">
        <f t="shared" si="86"/>
        <v>0.10838306653842927</v>
      </c>
      <c r="S338" s="132">
        <v>3414</v>
      </c>
      <c r="T338" s="1">
        <v>59477</v>
      </c>
      <c r="U338" s="1">
        <v>17165.079365079364</v>
      </c>
      <c r="X338" s="12"/>
      <c r="Y338" s="12"/>
    </row>
    <row r="339" spans="1:25">
      <c r="A339" s="125">
        <v>5420</v>
      </c>
      <c r="B339" s="125" t="s">
        <v>356</v>
      </c>
      <c r="C339" s="1">
        <v>17049</v>
      </c>
      <c r="D339" s="125">
        <f t="shared" si="87"/>
        <v>15963.483146067416</v>
      </c>
      <c r="E339" s="126">
        <f t="shared" si="82"/>
        <v>0.69338542025652861</v>
      </c>
      <c r="F339" s="127">
        <f t="shared" si="73"/>
        <v>4235.4250894943279</v>
      </c>
      <c r="G339" s="127">
        <f t="shared" si="74"/>
        <v>4523.4339955799423</v>
      </c>
      <c r="H339" s="127">
        <f t="shared" si="75"/>
        <v>1664.8762618721632</v>
      </c>
      <c r="I339" s="128">
        <f t="shared" si="76"/>
        <v>1778.0878476794705</v>
      </c>
      <c r="J339" s="127">
        <f t="shared" si="77"/>
        <v>1353.0573966850266</v>
      </c>
      <c r="K339" s="128">
        <f t="shared" si="78"/>
        <v>1445.0652996596084</v>
      </c>
      <c r="L339" s="129">
        <f t="shared" si="83"/>
        <v>5968.4992952395505</v>
      </c>
      <c r="M339" s="129">
        <f t="shared" si="79"/>
        <v>23017.499295239551</v>
      </c>
      <c r="N339" s="129">
        <f t="shared" si="80"/>
        <v>21551.965632246771</v>
      </c>
      <c r="O339" s="130">
        <f t="shared" si="84"/>
        <v>0.93612519338870437</v>
      </c>
      <c r="P339" s="131">
        <v>630.61395955410535</v>
      </c>
      <c r="Q339" s="130">
        <f t="shared" si="85"/>
        <v>5.0785824345146377E-2</v>
      </c>
      <c r="R339" s="130">
        <f t="shared" si="86"/>
        <v>4.5866415055141031E-2</v>
      </c>
      <c r="S339" s="132">
        <v>1068</v>
      </c>
      <c r="T339" s="1">
        <v>16225</v>
      </c>
      <c r="U339" s="1">
        <v>15263.405456255879</v>
      </c>
      <c r="X339" s="12"/>
      <c r="Y339" s="12"/>
    </row>
    <row r="340" spans="1:25">
      <c r="A340" s="125">
        <v>5421</v>
      </c>
      <c r="B340" s="125" t="s">
        <v>357</v>
      </c>
      <c r="C340" s="1">
        <v>290054</v>
      </c>
      <c r="D340" s="125">
        <f t="shared" si="87"/>
        <v>19680.689374406295</v>
      </c>
      <c r="E340" s="126">
        <f t="shared" si="82"/>
        <v>0.85484495757886358</v>
      </c>
      <c r="F340" s="127">
        <f t="shared" si="73"/>
        <v>2005.1013524910013</v>
      </c>
      <c r="G340" s="127">
        <f t="shared" si="74"/>
        <v>29551.183733012378</v>
      </c>
      <c r="H340" s="127">
        <f t="shared" si="75"/>
        <v>363.85408195355575</v>
      </c>
      <c r="I340" s="128">
        <f t="shared" si="76"/>
        <v>5362.4814598315052</v>
      </c>
      <c r="J340" s="127">
        <f t="shared" si="77"/>
        <v>52.035216766418955</v>
      </c>
      <c r="K340" s="128">
        <f t="shared" si="78"/>
        <v>766.89502470348248</v>
      </c>
      <c r="L340" s="129">
        <f t="shared" si="83"/>
        <v>30318.078757715859</v>
      </c>
      <c r="M340" s="129">
        <f t="shared" si="79"/>
        <v>320372.07875771588</v>
      </c>
      <c r="N340" s="129">
        <f t="shared" si="80"/>
        <v>21737.82594366372</v>
      </c>
      <c r="O340" s="130">
        <f t="shared" si="84"/>
        <v>0.94419817025482133</v>
      </c>
      <c r="P340" s="131">
        <v>2006.3429175172751</v>
      </c>
      <c r="Q340" s="130">
        <f t="shared" si="85"/>
        <v>9.3190315383223782E-2</v>
      </c>
      <c r="R340" s="130">
        <f t="shared" si="86"/>
        <v>9.2226041119416957E-2</v>
      </c>
      <c r="S340" s="132">
        <v>14738</v>
      </c>
      <c r="T340" s="1">
        <v>265328</v>
      </c>
      <c r="U340" s="1">
        <v>18018.879456706283</v>
      </c>
      <c r="X340" s="12"/>
      <c r="Y340" s="12"/>
    </row>
    <row r="341" spans="1:25">
      <c r="A341" s="125">
        <v>5422</v>
      </c>
      <c r="B341" s="125" t="s">
        <v>358</v>
      </c>
      <c r="C341" s="1">
        <v>90146</v>
      </c>
      <c r="D341" s="125">
        <f t="shared" si="87"/>
        <v>16166.786226685797</v>
      </c>
      <c r="E341" s="126">
        <f t="shared" si="82"/>
        <v>0.70221603640114805</v>
      </c>
      <c r="F341" s="127">
        <f t="shared" si="73"/>
        <v>4113.4432411232992</v>
      </c>
      <c r="G341" s="127">
        <f t="shared" si="74"/>
        <v>22936.559512503514</v>
      </c>
      <c r="H341" s="127">
        <f t="shared" si="75"/>
        <v>1593.7201836557297</v>
      </c>
      <c r="I341" s="128">
        <f t="shared" si="76"/>
        <v>8886.5837440643481</v>
      </c>
      <c r="J341" s="127">
        <f t="shared" si="77"/>
        <v>1281.9013184685928</v>
      </c>
      <c r="K341" s="128">
        <f t="shared" si="78"/>
        <v>7147.8817517808729</v>
      </c>
      <c r="L341" s="129">
        <f t="shared" si="83"/>
        <v>30084.441264284389</v>
      </c>
      <c r="M341" s="129">
        <f t="shared" si="79"/>
        <v>120230.4412642844</v>
      </c>
      <c r="N341" s="129">
        <f t="shared" si="80"/>
        <v>21562.130786277688</v>
      </c>
      <c r="O341" s="130">
        <f t="shared" si="84"/>
        <v>0.93656672419593534</v>
      </c>
      <c r="P341" s="131">
        <v>3397.2071521289217</v>
      </c>
      <c r="Q341" s="130">
        <f t="shared" si="85"/>
        <v>7.8030638236806546E-2</v>
      </c>
      <c r="R341" s="130">
        <f t="shared" si="86"/>
        <v>7.4743959461694306E-2</v>
      </c>
      <c r="S341" s="132">
        <v>5576</v>
      </c>
      <c r="T341" s="1">
        <v>83621</v>
      </c>
      <c r="U341" s="1">
        <v>15042.453678719196</v>
      </c>
      <c r="X341" s="12"/>
      <c r="Y341" s="12"/>
    </row>
    <row r="342" spans="1:25">
      <c r="A342" s="125">
        <v>5423</v>
      </c>
      <c r="B342" s="125" t="s">
        <v>359</v>
      </c>
      <c r="C342" s="1">
        <v>39074</v>
      </c>
      <c r="D342" s="125">
        <f t="shared" si="87"/>
        <v>17932.078935291418</v>
      </c>
      <c r="E342" s="126">
        <f t="shared" si="82"/>
        <v>0.77889280020215035</v>
      </c>
      <c r="F342" s="127">
        <f t="shared" si="73"/>
        <v>3054.2676159599273</v>
      </c>
      <c r="G342" s="127">
        <f t="shared" si="74"/>
        <v>6655.2491351766821</v>
      </c>
      <c r="H342" s="127">
        <f t="shared" si="75"/>
        <v>975.86773564376244</v>
      </c>
      <c r="I342" s="128">
        <f t="shared" si="76"/>
        <v>2126.4157959677582</v>
      </c>
      <c r="J342" s="127">
        <f t="shared" si="77"/>
        <v>664.04887045662565</v>
      </c>
      <c r="K342" s="128">
        <f t="shared" si="78"/>
        <v>1446.9624887249872</v>
      </c>
      <c r="L342" s="129">
        <f t="shared" si="83"/>
        <v>8102.2116239016696</v>
      </c>
      <c r="M342" s="129">
        <f t="shared" si="79"/>
        <v>47176.211623901669</v>
      </c>
      <c r="N342" s="129">
        <f t="shared" si="80"/>
        <v>21650.39542170797</v>
      </c>
      <c r="O342" s="130">
        <f t="shared" si="84"/>
        <v>0.94040056238598546</v>
      </c>
      <c r="P342" s="131">
        <v>1061.1982845209677</v>
      </c>
      <c r="Q342" s="130">
        <f t="shared" si="85"/>
        <v>6.173577522960709E-2</v>
      </c>
      <c r="R342" s="130">
        <f t="shared" si="86"/>
        <v>5.8324967323867105E-2</v>
      </c>
      <c r="S342" s="132">
        <v>2179</v>
      </c>
      <c r="T342" s="1">
        <v>36802</v>
      </c>
      <c r="U342" s="1">
        <v>16943.830570902395</v>
      </c>
      <c r="X342" s="12"/>
      <c r="Y342" s="12"/>
    </row>
    <row r="343" spans="1:25">
      <c r="A343" s="125">
        <v>5424</v>
      </c>
      <c r="B343" s="125" t="s">
        <v>360</v>
      </c>
      <c r="C343" s="1">
        <v>44586</v>
      </c>
      <c r="D343" s="125">
        <f t="shared" si="87"/>
        <v>16337.852693294248</v>
      </c>
      <c r="E343" s="126">
        <f t="shared" si="82"/>
        <v>0.70964643193298538</v>
      </c>
      <c r="F343" s="127">
        <f t="shared" si="73"/>
        <v>4010.8033611582291</v>
      </c>
      <c r="G343" s="127">
        <f t="shared" si="74"/>
        <v>10945.482372600807</v>
      </c>
      <c r="H343" s="127">
        <f t="shared" si="75"/>
        <v>1533.8469203427721</v>
      </c>
      <c r="I343" s="128">
        <f t="shared" si="76"/>
        <v>4185.8682456154247</v>
      </c>
      <c r="J343" s="127">
        <f t="shared" si="77"/>
        <v>1222.0280551556352</v>
      </c>
      <c r="K343" s="128">
        <f t="shared" si="78"/>
        <v>3334.9145625197289</v>
      </c>
      <c r="L343" s="129">
        <f t="shared" si="83"/>
        <v>14280.396935120536</v>
      </c>
      <c r="M343" s="129">
        <f t="shared" si="79"/>
        <v>58866.396935120538</v>
      </c>
      <c r="N343" s="129">
        <f t="shared" si="80"/>
        <v>21570.684109608112</v>
      </c>
      <c r="O343" s="130">
        <f t="shared" si="84"/>
        <v>0.93693824397252723</v>
      </c>
      <c r="P343" s="131">
        <v>1273.7192374748629</v>
      </c>
      <c r="Q343" s="130">
        <f t="shared" si="85"/>
        <v>6.2254306339789865E-2</v>
      </c>
      <c r="R343" s="130">
        <f t="shared" si="86"/>
        <v>7.9381162140065104E-2</v>
      </c>
      <c r="S343" s="132">
        <v>2729</v>
      </c>
      <c r="T343" s="1">
        <v>41973</v>
      </c>
      <c r="U343" s="1">
        <v>15136.3144608727</v>
      </c>
      <c r="X343" s="12"/>
      <c r="Y343" s="12"/>
    </row>
    <row r="344" spans="1:25">
      <c r="A344" s="125">
        <v>5425</v>
      </c>
      <c r="B344" s="125" t="s">
        <v>361</v>
      </c>
      <c r="C344" s="1">
        <v>33905</v>
      </c>
      <c r="D344" s="125">
        <f t="shared" si="87"/>
        <v>18466.775599128538</v>
      </c>
      <c r="E344" s="126">
        <f t="shared" si="82"/>
        <v>0.8021177359866567</v>
      </c>
      <c r="F344" s="127">
        <f t="shared" si="73"/>
        <v>2733.4496176576554</v>
      </c>
      <c r="G344" s="127">
        <f t="shared" si="74"/>
        <v>5018.6134980194547</v>
      </c>
      <c r="H344" s="127">
        <f t="shared" si="75"/>
        <v>788.72390330077064</v>
      </c>
      <c r="I344" s="128">
        <f t="shared" si="76"/>
        <v>1448.0970864602148</v>
      </c>
      <c r="J344" s="127">
        <f t="shared" si="77"/>
        <v>476.90503811363385</v>
      </c>
      <c r="K344" s="128">
        <f t="shared" si="78"/>
        <v>875.59764997663171</v>
      </c>
      <c r="L344" s="129">
        <f t="shared" si="83"/>
        <v>5894.2111479960868</v>
      </c>
      <c r="M344" s="129">
        <f t="shared" si="79"/>
        <v>39799.211147996088</v>
      </c>
      <c r="N344" s="129">
        <f t="shared" si="80"/>
        <v>21677.130254899828</v>
      </c>
      <c r="O344" s="130">
        <f t="shared" si="84"/>
        <v>0.94156180917521082</v>
      </c>
      <c r="P344" s="131">
        <v>938.0346720424559</v>
      </c>
      <c r="Q344" s="130">
        <f t="shared" si="85"/>
        <v>-1.5105301379811184E-2</v>
      </c>
      <c r="R344" s="130">
        <f t="shared" si="86"/>
        <v>-1.7787476484986242E-2</v>
      </c>
      <c r="S344" s="132">
        <v>1836</v>
      </c>
      <c r="T344" s="1">
        <v>34425</v>
      </c>
      <c r="U344" s="1">
        <v>18801.201529219008</v>
      </c>
      <c r="X344" s="12"/>
      <c r="Y344" s="12"/>
    </row>
    <row r="345" spans="1:25">
      <c r="A345" s="125">
        <v>5426</v>
      </c>
      <c r="B345" s="125" t="s">
        <v>362</v>
      </c>
      <c r="C345" s="1">
        <v>33444</v>
      </c>
      <c r="D345" s="125">
        <f t="shared" si="87"/>
        <v>16622.266401590459</v>
      </c>
      <c r="E345" s="126">
        <f t="shared" si="82"/>
        <v>0.72200014677386382</v>
      </c>
      <c r="F345" s="127">
        <f t="shared" si="73"/>
        <v>3840.1551361805023</v>
      </c>
      <c r="G345" s="127">
        <f t="shared" si="74"/>
        <v>7726.3921339951703</v>
      </c>
      <c r="H345" s="127">
        <f t="shared" si="75"/>
        <v>1434.302122439098</v>
      </c>
      <c r="I345" s="128">
        <f t="shared" si="76"/>
        <v>2885.8158703474651</v>
      </c>
      <c r="J345" s="127">
        <f t="shared" si="77"/>
        <v>1122.4832572519613</v>
      </c>
      <c r="K345" s="128">
        <f t="shared" si="78"/>
        <v>2258.4363135909462</v>
      </c>
      <c r="L345" s="129">
        <f t="shared" si="83"/>
        <v>9984.8284475861165</v>
      </c>
      <c r="M345" s="129">
        <f t="shared" si="79"/>
        <v>43428.828447586115</v>
      </c>
      <c r="N345" s="129">
        <f t="shared" si="80"/>
        <v>21584.904795022918</v>
      </c>
      <c r="O345" s="130">
        <f t="shared" si="84"/>
        <v>0.93755592971457091</v>
      </c>
      <c r="P345" s="131">
        <v>2099.263376987692</v>
      </c>
      <c r="Q345" s="130">
        <f t="shared" si="85"/>
        <v>6.2523827678231031E-2</v>
      </c>
      <c r="R345" s="130">
        <f t="shared" si="86"/>
        <v>9.4209428901240039E-2</v>
      </c>
      <c r="S345" s="132">
        <v>2012</v>
      </c>
      <c r="T345" s="1">
        <v>31476</v>
      </c>
      <c r="U345" s="1">
        <v>15191.119691119691</v>
      </c>
      <c r="X345" s="12"/>
      <c r="Y345" s="12"/>
    </row>
    <row r="346" spans="1:25">
      <c r="A346" s="125">
        <v>5427</v>
      </c>
      <c r="B346" s="125" t="s">
        <v>363</v>
      </c>
      <c r="C346" s="1">
        <v>48383</v>
      </c>
      <c r="D346" s="125">
        <f t="shared" si="87"/>
        <v>17254.992867332385</v>
      </c>
      <c r="E346" s="126">
        <f t="shared" si="82"/>
        <v>0.74948307780724366</v>
      </c>
      <c r="F346" s="127">
        <f t="shared" si="73"/>
        <v>3460.519256735347</v>
      </c>
      <c r="G346" s="127">
        <f t="shared" si="74"/>
        <v>9703.2959958859119</v>
      </c>
      <c r="H346" s="127">
        <f t="shared" si="75"/>
        <v>1212.847859429424</v>
      </c>
      <c r="I346" s="128">
        <f t="shared" si="76"/>
        <v>3400.8253978401049</v>
      </c>
      <c r="J346" s="127">
        <f t="shared" si="77"/>
        <v>901.02899424228724</v>
      </c>
      <c r="K346" s="128">
        <f t="shared" si="78"/>
        <v>2526.4852998553733</v>
      </c>
      <c r="L346" s="129">
        <f t="shared" si="83"/>
        <v>12229.781295741286</v>
      </c>
      <c r="M346" s="129">
        <f t="shared" si="79"/>
        <v>60612.781295741283</v>
      </c>
      <c r="N346" s="129">
        <f t="shared" si="80"/>
        <v>21616.541118310015</v>
      </c>
      <c r="O346" s="130">
        <f t="shared" si="84"/>
        <v>0.93893007626623992</v>
      </c>
      <c r="P346" s="131">
        <v>1452.3675492412949</v>
      </c>
      <c r="Q346" s="130">
        <f t="shared" si="85"/>
        <v>8.0211675486478607E-3</v>
      </c>
      <c r="R346" s="130">
        <f t="shared" si="86"/>
        <v>4.0016133280398852E-2</v>
      </c>
      <c r="S346" s="132">
        <v>2804</v>
      </c>
      <c r="T346" s="1">
        <v>47998</v>
      </c>
      <c r="U346" s="1">
        <v>16591.081921880403</v>
      </c>
      <c r="X346" s="12"/>
      <c r="Y346" s="12"/>
    </row>
    <row r="347" spans="1:25">
      <c r="A347" s="125">
        <v>5428</v>
      </c>
      <c r="B347" s="125" t="s">
        <v>364</v>
      </c>
      <c r="C347" s="1">
        <v>81394</v>
      </c>
      <c r="D347" s="125">
        <f t="shared" si="87"/>
        <v>17150.021070375053</v>
      </c>
      <c r="E347" s="126">
        <f t="shared" si="82"/>
        <v>0.7449235519893288</v>
      </c>
      <c r="F347" s="127">
        <f t="shared" si="73"/>
        <v>3523.5023349097464</v>
      </c>
      <c r="G347" s="127">
        <f t="shared" si="74"/>
        <v>16722.542081481657</v>
      </c>
      <c r="H347" s="127">
        <f t="shared" si="75"/>
        <v>1249.5879883644902</v>
      </c>
      <c r="I347" s="128">
        <f t="shared" si="76"/>
        <v>5930.544592777871</v>
      </c>
      <c r="J347" s="127">
        <f t="shared" si="77"/>
        <v>937.76912317735344</v>
      </c>
      <c r="K347" s="128">
        <f t="shared" si="78"/>
        <v>4450.6522585997191</v>
      </c>
      <c r="L347" s="129">
        <f t="shared" si="83"/>
        <v>21173.194340081376</v>
      </c>
      <c r="M347" s="129">
        <f t="shared" si="79"/>
        <v>102567.19434008138</v>
      </c>
      <c r="N347" s="129">
        <f t="shared" si="80"/>
        <v>21611.292528462152</v>
      </c>
      <c r="O347" s="130">
        <f t="shared" si="84"/>
        <v>0.93870209997534437</v>
      </c>
      <c r="P347" s="131">
        <v>2064.3291685803197</v>
      </c>
      <c r="Q347" s="130">
        <f t="shared" si="85"/>
        <v>5.3807711230223466E-2</v>
      </c>
      <c r="R347" s="130">
        <f t="shared" si="86"/>
        <v>6.8462432878178464E-2</v>
      </c>
      <c r="S347" s="132">
        <v>4746</v>
      </c>
      <c r="T347" s="1">
        <v>77238</v>
      </c>
      <c r="U347" s="1">
        <v>16051.122194513717</v>
      </c>
      <c r="X347" s="12"/>
      <c r="Y347" s="12"/>
    </row>
    <row r="348" spans="1:25">
      <c r="A348" s="125">
        <v>5429</v>
      </c>
      <c r="B348" s="125" t="s">
        <v>365</v>
      </c>
      <c r="C348" s="1">
        <v>20656</v>
      </c>
      <c r="D348" s="125">
        <f t="shared" si="87"/>
        <v>17822.26056945643</v>
      </c>
      <c r="E348" s="126">
        <f t="shared" si="82"/>
        <v>0.77412276016454518</v>
      </c>
      <c r="F348" s="127">
        <f t="shared" si="73"/>
        <v>3120.1586354609199</v>
      </c>
      <c r="G348" s="127">
        <f t="shared" si="74"/>
        <v>3616.263858499206</v>
      </c>
      <c r="H348" s="127">
        <f t="shared" si="75"/>
        <v>1014.3041636860083</v>
      </c>
      <c r="I348" s="128">
        <f t="shared" si="76"/>
        <v>1175.5785257120835</v>
      </c>
      <c r="J348" s="127">
        <f t="shared" si="77"/>
        <v>702.48529849887154</v>
      </c>
      <c r="K348" s="128">
        <f t="shared" si="78"/>
        <v>814.18046096019214</v>
      </c>
      <c r="L348" s="129">
        <f t="shared" si="83"/>
        <v>4430.4443194593978</v>
      </c>
      <c r="M348" s="129">
        <f t="shared" si="79"/>
        <v>25086.444319459399</v>
      </c>
      <c r="N348" s="129">
        <f t="shared" si="80"/>
        <v>21644.904503416223</v>
      </c>
      <c r="O348" s="130">
        <f t="shared" si="84"/>
        <v>0.94016206038410521</v>
      </c>
      <c r="P348" s="131">
        <v>769.65124449738323</v>
      </c>
      <c r="Q348" s="130">
        <f t="shared" si="85"/>
        <v>-2.1830752474309798E-2</v>
      </c>
      <c r="R348" s="130">
        <f t="shared" si="86"/>
        <v>-1.5922914050944714E-2</v>
      </c>
      <c r="S348" s="132">
        <v>1159</v>
      </c>
      <c r="T348" s="1">
        <v>21117</v>
      </c>
      <c r="U348" s="1">
        <v>18110.634648370495</v>
      </c>
      <c r="X348" s="12"/>
      <c r="Y348" s="12"/>
    </row>
    <row r="349" spans="1:25">
      <c r="A349" s="125">
        <v>5430</v>
      </c>
      <c r="B349" s="125" t="s">
        <v>366</v>
      </c>
      <c r="C349" s="1">
        <v>39513</v>
      </c>
      <c r="D349" s="125">
        <f t="shared" si="87"/>
        <v>13734.098018769553</v>
      </c>
      <c r="E349" s="126">
        <f t="shared" si="82"/>
        <v>0.59655046705360593</v>
      </c>
      <c r="F349" s="127">
        <f t="shared" si="73"/>
        <v>5573.0561658730458</v>
      </c>
      <c r="G349" s="127">
        <f t="shared" si="74"/>
        <v>16033.682589216753</v>
      </c>
      <c r="H349" s="127">
        <f t="shared" si="75"/>
        <v>2445.1610564264151</v>
      </c>
      <c r="I349" s="128">
        <f t="shared" si="76"/>
        <v>7034.7283593387965</v>
      </c>
      <c r="J349" s="127">
        <f t="shared" si="77"/>
        <v>2133.3421912392782</v>
      </c>
      <c r="K349" s="128">
        <f t="shared" si="78"/>
        <v>6137.6254841954042</v>
      </c>
      <c r="L349" s="129">
        <f t="shared" si="83"/>
        <v>22171.308073412158</v>
      </c>
      <c r="M349" s="129">
        <f t="shared" si="79"/>
        <v>61684.308073412161</v>
      </c>
      <c r="N349" s="129">
        <f t="shared" si="80"/>
        <v>21440.496375881878</v>
      </c>
      <c r="O349" s="130">
        <f t="shared" si="84"/>
        <v>0.93128344572855826</v>
      </c>
      <c r="P349" s="131">
        <v>3485.6172393606321</v>
      </c>
      <c r="Q349" s="130">
        <f t="shared" si="85"/>
        <v>7.6619165690308161E-2</v>
      </c>
      <c r="R349" s="130">
        <f t="shared" si="86"/>
        <v>9.2710449710010454E-2</v>
      </c>
      <c r="S349" s="132">
        <v>2877</v>
      </c>
      <c r="T349" s="1">
        <v>36701</v>
      </c>
      <c r="U349" s="1">
        <v>12568.835616438357</v>
      </c>
      <c r="X349" s="12"/>
      <c r="Y349" s="12"/>
    </row>
    <row r="350" spans="1:25">
      <c r="A350" s="125">
        <v>5432</v>
      </c>
      <c r="B350" s="125" t="s">
        <v>367</v>
      </c>
      <c r="C350" s="1">
        <v>14193</v>
      </c>
      <c r="D350" s="125">
        <f t="shared" si="87"/>
        <v>16522.700814901047</v>
      </c>
      <c r="E350" s="126">
        <f t="shared" si="82"/>
        <v>0.71767544360363289</v>
      </c>
      <c r="F350" s="127">
        <f t="shared" si="73"/>
        <v>3899.8944881941497</v>
      </c>
      <c r="G350" s="127">
        <f t="shared" si="74"/>
        <v>3350.0093653587746</v>
      </c>
      <c r="H350" s="127">
        <f t="shared" si="75"/>
        <v>1469.1500777803922</v>
      </c>
      <c r="I350" s="128">
        <f t="shared" si="76"/>
        <v>1261.9999168133568</v>
      </c>
      <c r="J350" s="127">
        <f t="shared" si="77"/>
        <v>1157.3312125932553</v>
      </c>
      <c r="K350" s="128">
        <f t="shared" si="78"/>
        <v>994.14751161760626</v>
      </c>
      <c r="L350" s="129">
        <f t="shared" si="83"/>
        <v>4344.1568769763808</v>
      </c>
      <c r="M350" s="129">
        <f t="shared" si="79"/>
        <v>18537.15687697638</v>
      </c>
      <c r="N350" s="129">
        <f t="shared" si="80"/>
        <v>21579.926515688454</v>
      </c>
      <c r="O350" s="130">
        <f t="shared" si="84"/>
        <v>0.9373396945560597</v>
      </c>
      <c r="P350" s="131">
        <v>376.15799743162597</v>
      </c>
      <c r="Q350" s="130">
        <f t="shared" si="85"/>
        <v>6.6982408660351822E-2</v>
      </c>
      <c r="R350" s="130">
        <f t="shared" si="86"/>
        <v>6.8224530207104228E-2</v>
      </c>
      <c r="S350" s="132">
        <v>859</v>
      </c>
      <c r="T350" s="1">
        <v>13302</v>
      </c>
      <c r="U350" s="1">
        <v>15467.441860465116</v>
      </c>
      <c r="X350" s="12"/>
      <c r="Y350" s="12"/>
    </row>
    <row r="351" spans="1:25">
      <c r="A351" s="125">
        <v>5433</v>
      </c>
      <c r="B351" s="125" t="s">
        <v>368</v>
      </c>
      <c r="C351" s="1">
        <v>16863</v>
      </c>
      <c r="D351" s="125">
        <f t="shared" si="87"/>
        <v>17492.738589211618</v>
      </c>
      <c r="E351" s="126">
        <f t="shared" si="82"/>
        <v>0.7598097349516173</v>
      </c>
      <c r="F351" s="127">
        <f t="shared" ref="F351:F364" si="88">($D$364-D351)*0.6</f>
        <v>3317.8718236078071</v>
      </c>
      <c r="G351" s="127">
        <f t="shared" ref="G351:G362" si="89">F351*S351/1000</f>
        <v>3198.4284379579262</v>
      </c>
      <c r="H351" s="127">
        <f t="shared" ref="H351:H364" si="90">IF(D351&lt;D$364*0.9,(D$364*0.9-D351)*0.35,0)</f>
        <v>1129.6368567716925</v>
      </c>
      <c r="I351" s="128">
        <f t="shared" ref="I351:I362" si="91">H351*S351/1000</f>
        <v>1088.9699299279116</v>
      </c>
      <c r="J351" s="127">
        <f t="shared" ref="J351:J362" si="92">H351+I$366</f>
        <v>817.81799158455567</v>
      </c>
      <c r="K351" s="128">
        <f t="shared" ref="K351:K362" si="93">J351*S351/1000</f>
        <v>788.37654388751173</v>
      </c>
      <c r="L351" s="129">
        <f t="shared" si="83"/>
        <v>3986.8049818454379</v>
      </c>
      <c r="M351" s="129">
        <f t="shared" ref="M351:M362" si="94">C351+L351</f>
        <v>20849.804981845438</v>
      </c>
      <c r="N351" s="129">
        <f t="shared" ref="N351:N364" si="95">M351/S351*1000</f>
        <v>21628.428404403981</v>
      </c>
      <c r="O351" s="130">
        <f t="shared" si="84"/>
        <v>0.93944640912345878</v>
      </c>
      <c r="P351" s="131">
        <v>163.23563390464142</v>
      </c>
      <c r="Q351" s="130">
        <f t="shared" si="85"/>
        <v>8.8778409090909088E-2</v>
      </c>
      <c r="R351" s="130">
        <f t="shared" si="86"/>
        <v>0.11023773458128999</v>
      </c>
      <c r="S351" s="132">
        <v>964</v>
      </c>
      <c r="T351" s="1">
        <v>15488</v>
      </c>
      <c r="U351" s="1">
        <v>15755.849440488302</v>
      </c>
      <c r="X351" s="12"/>
      <c r="Y351" s="12"/>
    </row>
    <row r="352" spans="1:25">
      <c r="A352" s="125">
        <v>5434</v>
      </c>
      <c r="B352" s="125" t="s">
        <v>369</v>
      </c>
      <c r="C352" s="1">
        <v>23193</v>
      </c>
      <c r="D352" s="125">
        <f t="shared" si="87"/>
        <v>19959.552495697077</v>
      </c>
      <c r="E352" s="126">
        <f t="shared" si="82"/>
        <v>0.86695757866418677</v>
      </c>
      <c r="F352" s="127">
        <f t="shared" si="88"/>
        <v>1837.7834797165319</v>
      </c>
      <c r="G352" s="127">
        <f t="shared" si="89"/>
        <v>2135.5044034306102</v>
      </c>
      <c r="H352" s="127">
        <f t="shared" si="90"/>
        <v>266.25198950178202</v>
      </c>
      <c r="I352" s="128">
        <f t="shared" si="91"/>
        <v>309.38481180107067</v>
      </c>
      <c r="J352" s="127">
        <f t="shared" si="92"/>
        <v>-45.566875685354773</v>
      </c>
      <c r="K352" s="128">
        <f t="shared" si="93"/>
        <v>-52.948709546382247</v>
      </c>
      <c r="L352" s="129">
        <f t="shared" si="83"/>
        <v>2082.5556938842278</v>
      </c>
      <c r="M352" s="129">
        <f t="shared" si="94"/>
        <v>25275.555693884227</v>
      </c>
      <c r="N352" s="129">
        <f t="shared" si="95"/>
        <v>21751.769099728252</v>
      </c>
      <c r="O352" s="130">
        <f t="shared" si="84"/>
        <v>0.94480380130908714</v>
      </c>
      <c r="P352" s="131">
        <v>-35.300823031958316</v>
      </c>
      <c r="Q352" s="130">
        <f t="shared" si="85"/>
        <v>6.5805799365837969E-2</v>
      </c>
      <c r="R352" s="130">
        <f t="shared" si="86"/>
        <v>9.7908383684086123E-2</v>
      </c>
      <c r="S352" s="132">
        <v>1162</v>
      </c>
      <c r="T352" s="1">
        <v>21761</v>
      </c>
      <c r="U352" s="1">
        <v>18179.615705931497</v>
      </c>
      <c r="X352" s="12"/>
      <c r="Y352" s="12"/>
    </row>
    <row r="353" spans="1:27">
      <c r="A353" s="125">
        <v>5435</v>
      </c>
      <c r="B353" s="125" t="s">
        <v>370</v>
      </c>
      <c r="C353" s="1">
        <v>56791</v>
      </c>
      <c r="D353" s="125">
        <f t="shared" si="87"/>
        <v>19270.783847980998</v>
      </c>
      <c r="E353" s="126">
        <f t="shared" si="82"/>
        <v>0.83704041497965676</v>
      </c>
      <c r="F353" s="127">
        <f t="shared" si="88"/>
        <v>2251.0446683461792</v>
      </c>
      <c r="G353" s="127">
        <f t="shared" si="89"/>
        <v>6633.8286376161905</v>
      </c>
      <c r="H353" s="127">
        <f t="shared" si="90"/>
        <v>507.32101620240951</v>
      </c>
      <c r="I353" s="128">
        <f t="shared" si="91"/>
        <v>1495.0750347485009</v>
      </c>
      <c r="J353" s="127">
        <f t="shared" si="92"/>
        <v>195.50215101527272</v>
      </c>
      <c r="K353" s="128">
        <f t="shared" si="93"/>
        <v>576.1448390420087</v>
      </c>
      <c r="L353" s="129">
        <f t="shared" si="83"/>
        <v>7209.9734766581987</v>
      </c>
      <c r="M353" s="129">
        <f t="shared" si="94"/>
        <v>64000.973476658197</v>
      </c>
      <c r="N353" s="129">
        <f t="shared" si="95"/>
        <v>21717.330667342449</v>
      </c>
      <c r="O353" s="130">
        <f t="shared" si="84"/>
        <v>0.94330794312486077</v>
      </c>
      <c r="P353" s="131">
        <v>-752.73100299068574</v>
      </c>
      <c r="Q353" s="130">
        <f t="shared" si="85"/>
        <v>4.728271894074907E-2</v>
      </c>
      <c r="R353" s="130">
        <f t="shared" si="86"/>
        <v>9.2770397265966489E-2</v>
      </c>
      <c r="S353" s="132">
        <v>2947</v>
      </c>
      <c r="T353" s="1">
        <v>54227</v>
      </c>
      <c r="U353" s="1">
        <v>17634.796747967481</v>
      </c>
      <c r="X353" s="12"/>
      <c r="Y353" s="12"/>
    </row>
    <row r="354" spans="1:27">
      <c r="A354" s="125">
        <v>5436</v>
      </c>
      <c r="B354" s="125" t="s">
        <v>371</v>
      </c>
      <c r="C354" s="1">
        <v>68209</v>
      </c>
      <c r="D354" s="125">
        <f t="shared" si="87"/>
        <v>17471.567622950817</v>
      </c>
      <c r="E354" s="126">
        <f t="shared" si="82"/>
        <v>0.75889015874110843</v>
      </c>
      <c r="F354" s="127">
        <f t="shared" si="88"/>
        <v>3330.5744033642877</v>
      </c>
      <c r="G354" s="127">
        <f t="shared" si="89"/>
        <v>13002.562470734179</v>
      </c>
      <c r="H354" s="127">
        <f t="shared" si="90"/>
        <v>1137.0466949629727</v>
      </c>
      <c r="I354" s="128">
        <f t="shared" si="91"/>
        <v>4439.0302971354449</v>
      </c>
      <c r="J354" s="127">
        <f t="shared" si="92"/>
        <v>825.22782977583586</v>
      </c>
      <c r="K354" s="128">
        <f t="shared" si="93"/>
        <v>3221.6894474448632</v>
      </c>
      <c r="L354" s="129">
        <f t="shared" si="83"/>
        <v>16224.251918179043</v>
      </c>
      <c r="M354" s="129">
        <f t="shared" si="94"/>
        <v>84433.251918179041</v>
      </c>
      <c r="N354" s="129">
        <f t="shared" si="95"/>
        <v>21627.369856090943</v>
      </c>
      <c r="O354" s="130">
        <f t="shared" si="84"/>
        <v>0.93940043031293352</v>
      </c>
      <c r="P354" s="131">
        <v>1537.3094551490958</v>
      </c>
      <c r="Q354" s="130">
        <f t="shared" si="85"/>
        <v>2.0329094988780851E-2</v>
      </c>
      <c r="R354" s="130">
        <f t="shared" si="86"/>
        <v>2.4772126396262684E-2</v>
      </c>
      <c r="S354" s="132">
        <v>3904</v>
      </c>
      <c r="T354" s="1">
        <v>66850</v>
      </c>
      <c r="U354" s="1">
        <v>17049.222137209894</v>
      </c>
      <c r="X354" s="12"/>
      <c r="Y354" s="12"/>
    </row>
    <row r="355" spans="1:27">
      <c r="A355" s="125">
        <v>5437</v>
      </c>
      <c r="B355" s="125" t="s">
        <v>372</v>
      </c>
      <c r="C355" s="1">
        <v>41865</v>
      </c>
      <c r="D355" s="125">
        <f t="shared" ref="D355:D364" si="96">C355/S355*1000</f>
        <v>16201.625386996906</v>
      </c>
      <c r="E355" s="126">
        <f t="shared" si="82"/>
        <v>0.70372930049224036</v>
      </c>
      <c r="F355" s="127">
        <f t="shared" si="88"/>
        <v>4092.5397449366342</v>
      </c>
      <c r="G355" s="127">
        <f t="shared" si="89"/>
        <v>10575.122700916263</v>
      </c>
      <c r="H355" s="127">
        <f t="shared" si="90"/>
        <v>1581.5264775468418</v>
      </c>
      <c r="I355" s="128">
        <f t="shared" si="91"/>
        <v>4086.6644179810392</v>
      </c>
      <c r="J355" s="127">
        <f t="shared" si="92"/>
        <v>1269.7076123597049</v>
      </c>
      <c r="K355" s="128">
        <f t="shared" si="93"/>
        <v>3280.9244703374775</v>
      </c>
      <c r="L355" s="129">
        <f t="shared" si="83"/>
        <v>13856.04717125374</v>
      </c>
      <c r="M355" s="129">
        <f t="shared" si="94"/>
        <v>55721.04717125374</v>
      </c>
      <c r="N355" s="129">
        <f t="shared" si="95"/>
        <v>21563.872744293243</v>
      </c>
      <c r="O355" s="130">
        <f t="shared" si="84"/>
        <v>0.93664238740048988</v>
      </c>
      <c r="P355" s="131">
        <v>1496.369168059744</v>
      </c>
      <c r="Q355" s="130">
        <f t="shared" si="85"/>
        <v>4.7934918648310385E-2</v>
      </c>
      <c r="R355" s="130">
        <f t="shared" si="86"/>
        <v>7.1051130089082107E-2</v>
      </c>
      <c r="S355" s="132">
        <v>2584</v>
      </c>
      <c r="T355" s="1">
        <v>39950</v>
      </c>
      <c r="U355" s="1">
        <v>15126.845891707686</v>
      </c>
      <c r="X355" s="12"/>
      <c r="Y355" s="12"/>
    </row>
    <row r="356" spans="1:27">
      <c r="A356" s="125">
        <v>5438</v>
      </c>
      <c r="B356" s="125" t="s">
        <v>373</v>
      </c>
      <c r="C356" s="1">
        <v>25130</v>
      </c>
      <c r="D356" s="125">
        <f t="shared" si="96"/>
        <v>20581.49058149058</v>
      </c>
      <c r="E356" s="126">
        <f t="shared" si="82"/>
        <v>0.89397190862247689</v>
      </c>
      <c r="F356" s="127">
        <f t="shared" si="88"/>
        <v>1464.6206282404303</v>
      </c>
      <c r="G356" s="127">
        <f t="shared" si="89"/>
        <v>1788.3017870815654</v>
      </c>
      <c r="H356" s="127">
        <f t="shared" si="90"/>
        <v>48.573659474055965</v>
      </c>
      <c r="I356" s="128">
        <f t="shared" si="91"/>
        <v>59.308438217822328</v>
      </c>
      <c r="J356" s="127">
        <f t="shared" si="92"/>
        <v>-263.24520571308085</v>
      </c>
      <c r="K356" s="128">
        <f t="shared" si="93"/>
        <v>-321.42239617567174</v>
      </c>
      <c r="L356" s="129">
        <f t="shared" si="83"/>
        <v>1466.8793909058936</v>
      </c>
      <c r="M356" s="129">
        <f t="shared" si="94"/>
        <v>26596.879390905895</v>
      </c>
      <c r="N356" s="129">
        <f t="shared" si="95"/>
        <v>21782.866004017931</v>
      </c>
      <c r="O356" s="130">
        <f t="shared" si="84"/>
        <v>0.94615451780700188</v>
      </c>
      <c r="P356" s="131">
        <v>373.90851555764334</v>
      </c>
      <c r="Q356" s="130">
        <f t="shared" si="85"/>
        <v>4.0192060929674242E-2</v>
      </c>
      <c r="R356" s="130">
        <f t="shared" si="86"/>
        <v>8.2787968420651795E-2</v>
      </c>
      <c r="S356" s="132">
        <v>1221</v>
      </c>
      <c r="T356" s="1">
        <v>24159</v>
      </c>
      <c r="U356" s="1">
        <v>19007.86782061369</v>
      </c>
      <c r="X356" s="12"/>
      <c r="Y356" s="12"/>
    </row>
    <row r="357" spans="1:27">
      <c r="A357" s="125">
        <v>5439</v>
      </c>
      <c r="B357" s="125" t="s">
        <v>374</v>
      </c>
      <c r="C357" s="1">
        <v>17537</v>
      </c>
      <c r="D357" s="125">
        <f t="shared" si="96"/>
        <v>16591.296121097446</v>
      </c>
      <c r="E357" s="126">
        <f t="shared" si="82"/>
        <v>0.72065493027201277</v>
      </c>
      <c r="F357" s="127">
        <f t="shared" si="88"/>
        <v>3858.7373044763099</v>
      </c>
      <c r="G357" s="127">
        <f t="shared" si="89"/>
        <v>4078.6853308314599</v>
      </c>
      <c r="H357" s="127">
        <f t="shared" si="90"/>
        <v>1445.1417206116525</v>
      </c>
      <c r="I357" s="128">
        <f t="shared" si="91"/>
        <v>1527.5147986865168</v>
      </c>
      <c r="J357" s="127">
        <f t="shared" si="92"/>
        <v>1133.3228554245156</v>
      </c>
      <c r="K357" s="128">
        <f t="shared" si="93"/>
        <v>1197.922258183713</v>
      </c>
      <c r="L357" s="129">
        <f t="shared" si="83"/>
        <v>5276.6075890151733</v>
      </c>
      <c r="M357" s="129">
        <f t="shared" si="94"/>
        <v>22813.607589015173</v>
      </c>
      <c r="N357" s="129">
        <f t="shared" si="95"/>
        <v>21583.356280998269</v>
      </c>
      <c r="O357" s="130">
        <f t="shared" si="84"/>
        <v>0.93748866888947846</v>
      </c>
      <c r="P357" s="131">
        <v>484.47154049502751</v>
      </c>
      <c r="Q357" s="130">
        <f t="shared" si="85"/>
        <v>-2.5938680293268162E-2</v>
      </c>
      <c r="R357" s="130">
        <f t="shared" si="86"/>
        <v>1.0922675230165364E-2</v>
      </c>
      <c r="S357" s="132">
        <v>1057</v>
      </c>
      <c r="T357" s="1">
        <v>18004</v>
      </c>
      <c r="U357" s="1">
        <v>16412.032816773019</v>
      </c>
      <c r="X357" s="12"/>
      <c r="Y357" s="12"/>
    </row>
    <row r="358" spans="1:27">
      <c r="A358" s="125">
        <v>5440</v>
      </c>
      <c r="B358" s="125" t="s">
        <v>375</v>
      </c>
      <c r="C358" s="1">
        <v>18657</v>
      </c>
      <c r="D358" s="125">
        <f t="shared" si="96"/>
        <v>20592.715231788079</v>
      </c>
      <c r="E358" s="126">
        <f t="shared" si="82"/>
        <v>0.89445945941528004</v>
      </c>
      <c r="F358" s="127">
        <f t="shared" si="88"/>
        <v>1457.8858380619306</v>
      </c>
      <c r="G358" s="127">
        <f t="shared" si="89"/>
        <v>1320.8445692841092</v>
      </c>
      <c r="H358" s="127">
        <f t="shared" si="90"/>
        <v>44.645031869931152</v>
      </c>
      <c r="I358" s="128">
        <f t="shared" si="91"/>
        <v>40.448398874157625</v>
      </c>
      <c r="J358" s="127">
        <f t="shared" si="92"/>
        <v>-267.17383331720566</v>
      </c>
      <c r="K358" s="128">
        <f t="shared" si="93"/>
        <v>-242.05949298538832</v>
      </c>
      <c r="L358" s="129">
        <f t="shared" si="83"/>
        <v>1078.7850762987209</v>
      </c>
      <c r="M358" s="129">
        <f t="shared" si="94"/>
        <v>19735.785076298722</v>
      </c>
      <c r="N358" s="129">
        <f t="shared" si="95"/>
        <v>21783.427236532807</v>
      </c>
      <c r="O358" s="130">
        <f t="shared" si="84"/>
        <v>0.94617889534664212</v>
      </c>
      <c r="P358" s="131">
        <v>-464.57439386140504</v>
      </c>
      <c r="Q358" s="130">
        <f t="shared" si="85"/>
        <v>0.13093289689034371</v>
      </c>
      <c r="R358" s="130">
        <f t="shared" si="86"/>
        <v>0.15839484361395031</v>
      </c>
      <c r="S358" s="132">
        <v>906</v>
      </c>
      <c r="T358" s="1">
        <v>16497</v>
      </c>
      <c r="U358" s="1">
        <v>17776.939655172413</v>
      </c>
      <c r="X358" s="12"/>
      <c r="Y358" s="12"/>
    </row>
    <row r="359" spans="1:27">
      <c r="A359" s="125">
        <v>5441</v>
      </c>
      <c r="B359" s="125" t="s">
        <v>376</v>
      </c>
      <c r="C359" s="1">
        <v>49844</v>
      </c>
      <c r="D359" s="125">
        <f t="shared" si="96"/>
        <v>17668.911733427864</v>
      </c>
      <c r="E359" s="126">
        <f t="shared" si="82"/>
        <v>0.76746194271370505</v>
      </c>
      <c r="F359" s="127">
        <f t="shared" si="88"/>
        <v>3212.1679370780598</v>
      </c>
      <c r="G359" s="127">
        <f t="shared" si="89"/>
        <v>9061.5257504972069</v>
      </c>
      <c r="H359" s="127">
        <f t="shared" si="90"/>
        <v>1067.9762562960066</v>
      </c>
      <c r="I359" s="128">
        <f t="shared" si="91"/>
        <v>3012.7610190110345</v>
      </c>
      <c r="J359" s="127">
        <f t="shared" si="92"/>
        <v>756.15739110886977</v>
      </c>
      <c r="K359" s="128">
        <f t="shared" si="93"/>
        <v>2133.1200003181216</v>
      </c>
      <c r="L359" s="129">
        <f t="shared" si="83"/>
        <v>11194.645750815329</v>
      </c>
      <c r="M359" s="129">
        <f t="shared" si="94"/>
        <v>61038.645750815325</v>
      </c>
      <c r="N359" s="129">
        <f t="shared" si="95"/>
        <v>21637.237061614789</v>
      </c>
      <c r="O359" s="130">
        <f t="shared" si="84"/>
        <v>0.93982901951156306</v>
      </c>
      <c r="P359" s="131">
        <v>1572.2558332416902</v>
      </c>
      <c r="Q359" s="130">
        <f t="shared" si="85"/>
        <v>7.0302770023620356E-2</v>
      </c>
      <c r="R359" s="130">
        <f t="shared" si="86"/>
        <v>7.3338013611067746E-2</v>
      </c>
      <c r="S359" s="132">
        <v>2821</v>
      </c>
      <c r="T359" s="1">
        <v>46570</v>
      </c>
      <c r="U359" s="1">
        <v>16461.647225167904</v>
      </c>
      <c r="X359" s="12"/>
      <c r="Y359" s="12"/>
    </row>
    <row r="360" spans="1:27">
      <c r="A360" s="125">
        <v>5442</v>
      </c>
      <c r="B360" s="125" t="s">
        <v>377</v>
      </c>
      <c r="C360" s="1">
        <v>13946</v>
      </c>
      <c r="D360" s="125">
        <f t="shared" si="96"/>
        <v>16330.210772833723</v>
      </c>
      <c r="E360" s="126">
        <f t="shared" si="82"/>
        <v>0.7093144995983186</v>
      </c>
      <c r="F360" s="127">
        <f t="shared" si="88"/>
        <v>4015.3885134345437</v>
      </c>
      <c r="G360" s="127">
        <f t="shared" si="89"/>
        <v>3429.1417904731002</v>
      </c>
      <c r="H360" s="127">
        <f t="shared" si="90"/>
        <v>1536.5215925039556</v>
      </c>
      <c r="I360" s="128">
        <f t="shared" si="91"/>
        <v>1312.189439998378</v>
      </c>
      <c r="J360" s="127">
        <f t="shared" si="92"/>
        <v>1224.7027273168187</v>
      </c>
      <c r="K360" s="128">
        <f t="shared" si="93"/>
        <v>1045.8961291285632</v>
      </c>
      <c r="L360" s="129">
        <f t="shared" si="83"/>
        <v>4475.0379196016638</v>
      </c>
      <c r="M360" s="129">
        <f t="shared" si="94"/>
        <v>18421.037919601666</v>
      </c>
      <c r="N360" s="129">
        <f t="shared" si="95"/>
        <v>21570.302013585089</v>
      </c>
      <c r="O360" s="130">
        <f t="shared" si="84"/>
        <v>0.93692164735579397</v>
      </c>
      <c r="P360" s="131">
        <v>495.41144331386295</v>
      </c>
      <c r="Q360" s="130">
        <f t="shared" si="85"/>
        <v>0.1273138792336917</v>
      </c>
      <c r="R360" s="130">
        <f t="shared" si="86"/>
        <v>0.16163491068577124</v>
      </c>
      <c r="S360" s="132">
        <v>854</v>
      </c>
      <c r="T360" s="1">
        <v>12371</v>
      </c>
      <c r="U360" s="1">
        <v>14057.954545454546</v>
      </c>
      <c r="X360" s="12"/>
      <c r="Y360" s="12"/>
    </row>
    <row r="361" spans="1:27">
      <c r="A361" s="125">
        <v>5443</v>
      </c>
      <c r="B361" s="125" t="s">
        <v>378</v>
      </c>
      <c r="C361" s="1">
        <v>41044</v>
      </c>
      <c r="D361" s="125">
        <f t="shared" si="96"/>
        <v>18957.967667436489</v>
      </c>
      <c r="E361" s="126">
        <f t="shared" si="82"/>
        <v>0.82345301824266526</v>
      </c>
      <c r="F361" s="127">
        <f t="shared" si="88"/>
        <v>2438.7343766728845</v>
      </c>
      <c r="G361" s="127">
        <f t="shared" si="89"/>
        <v>5279.8599254967949</v>
      </c>
      <c r="H361" s="127">
        <f t="shared" si="90"/>
        <v>616.80667939298758</v>
      </c>
      <c r="I361" s="128">
        <f t="shared" si="91"/>
        <v>1335.3864608858182</v>
      </c>
      <c r="J361" s="127">
        <f t="shared" si="92"/>
        <v>304.98781420585078</v>
      </c>
      <c r="K361" s="128">
        <f t="shared" si="93"/>
        <v>660.29861775566701</v>
      </c>
      <c r="L361" s="129">
        <f t="shared" si="83"/>
        <v>5940.1585432524616</v>
      </c>
      <c r="M361" s="129">
        <f t="shared" si="94"/>
        <v>46984.158543252459</v>
      </c>
      <c r="N361" s="129">
        <f t="shared" si="95"/>
        <v>21701.689858315225</v>
      </c>
      <c r="O361" s="130">
        <f t="shared" si="84"/>
        <v>0.9426285732880112</v>
      </c>
      <c r="P361" s="131">
        <v>-303.49206700876402</v>
      </c>
      <c r="Q361" s="130">
        <f t="shared" si="85"/>
        <v>4.9289293383781574E-2</v>
      </c>
      <c r="R361" s="130">
        <f t="shared" si="86"/>
        <v>6.6252399743334592E-2</v>
      </c>
      <c r="S361" s="132">
        <v>2165</v>
      </c>
      <c r="T361" s="1">
        <v>39116</v>
      </c>
      <c r="U361" s="1">
        <v>17780</v>
      </c>
      <c r="X361" s="12"/>
      <c r="Y361" s="12"/>
    </row>
    <row r="362" spans="1:27">
      <c r="A362" s="125">
        <v>5444</v>
      </c>
      <c r="B362" s="125" t="s">
        <v>379</v>
      </c>
      <c r="C362" s="1">
        <v>187026</v>
      </c>
      <c r="D362" s="125">
        <f t="shared" si="96"/>
        <v>18843.929471032745</v>
      </c>
      <c r="E362" s="126">
        <f t="shared" si="82"/>
        <v>0.81849968681648544</v>
      </c>
      <c r="F362" s="127">
        <f t="shared" si="88"/>
        <v>2507.1572945151311</v>
      </c>
      <c r="G362" s="127">
        <f t="shared" si="89"/>
        <v>24883.536148062678</v>
      </c>
      <c r="H362" s="127">
        <f t="shared" si="90"/>
        <v>656.72004813429805</v>
      </c>
      <c r="I362" s="128">
        <f t="shared" si="91"/>
        <v>6517.9464777329076</v>
      </c>
      <c r="J362" s="127">
        <f t="shared" si="92"/>
        <v>344.90118294716126</v>
      </c>
      <c r="K362" s="128">
        <f t="shared" si="93"/>
        <v>3423.1442407505756</v>
      </c>
      <c r="L362" s="129">
        <f t="shared" si="83"/>
        <v>28306.680388813253</v>
      </c>
      <c r="M362" s="129">
        <f t="shared" si="94"/>
        <v>215332.68038881326</v>
      </c>
      <c r="N362" s="129">
        <f t="shared" si="95"/>
        <v>21695.987948495036</v>
      </c>
      <c r="O362" s="130">
        <f t="shared" si="84"/>
        <v>0.94238090671670216</v>
      </c>
      <c r="P362" s="131">
        <v>3131.259923758902</v>
      </c>
      <c r="Q362" s="130">
        <f t="shared" si="85"/>
        <v>3.9599337417038166E-2</v>
      </c>
      <c r="R362" s="130">
        <f t="shared" si="86"/>
        <v>5.8244040899177472E-2</v>
      </c>
      <c r="S362" s="132">
        <v>9925</v>
      </c>
      <c r="T362" s="1">
        <v>179902</v>
      </c>
      <c r="U362" s="1">
        <v>17806.790062357715</v>
      </c>
      <c r="X362" s="12"/>
      <c r="Y362" s="12"/>
    </row>
    <row r="363" spans="1:27">
      <c r="A363" s="125"/>
      <c r="B363" s="125"/>
      <c r="C363" s="125"/>
      <c r="D363" s="125"/>
      <c r="E363" s="126"/>
      <c r="F363" s="127"/>
      <c r="G363" s="127"/>
      <c r="H363" s="127"/>
      <c r="I363" s="128"/>
      <c r="J363" s="127"/>
      <c r="K363" s="128"/>
      <c r="L363" s="129"/>
      <c r="M363" s="129"/>
      <c r="N363" s="129"/>
      <c r="O363" s="130"/>
      <c r="P363" s="131"/>
      <c r="Q363" s="130"/>
      <c r="R363" s="130"/>
      <c r="S363" s="132"/>
      <c r="T363" s="1"/>
      <c r="U363" s="178"/>
      <c r="X363" s="12"/>
      <c r="Y363" s="12"/>
    </row>
    <row r="364" spans="1:27" ht="23.25" customHeight="1">
      <c r="B364" s="135" t="s">
        <v>381</v>
      </c>
      <c r="C364" s="136">
        <f>SUM(C7:C362)</f>
        <v>124903414</v>
      </c>
      <c r="D364" s="137">
        <f t="shared" si="96"/>
        <v>23022.524961891297</v>
      </c>
      <c r="E364" s="138">
        <f>D364/D$364</f>
        <v>1</v>
      </c>
      <c r="F364" s="139">
        <f t="shared" si="88"/>
        <v>0</v>
      </c>
      <c r="G364" s="136">
        <f>SUM(G7:G362)</f>
        <v>-1.0695657692849636E-9</v>
      </c>
      <c r="H364" s="140">
        <f t="shared" si="90"/>
        <v>0</v>
      </c>
      <c r="I364" s="136">
        <f>SUM(I7:I362)</f>
        <v>1691701.5347338177</v>
      </c>
      <c r="J364" s="135"/>
      <c r="K364" s="136">
        <f>SUM(K7:K362)</f>
        <v>4.993125912733376E-10</v>
      </c>
      <c r="L364" s="136">
        <f>SUM(L7:L362)</f>
        <v>-1.2369127944111824E-10</v>
      </c>
      <c r="M364" s="136">
        <f>SUM(M7:M362)</f>
        <v>124903414.00000003</v>
      </c>
      <c r="N364" s="141">
        <f t="shared" si="95"/>
        <v>23022.524961891304</v>
      </c>
      <c r="O364" s="138">
        <f t="shared" si="84"/>
        <v>1</v>
      </c>
      <c r="P364" s="142">
        <f>SUM(P7:P362)</f>
        <v>-4.7857611207291484E-9</v>
      </c>
      <c r="Q364" s="138">
        <f>(C364-T364)/T364</f>
        <v>0.10559415528621811</v>
      </c>
      <c r="R364" s="138">
        <f>(D364-U364)/U364</f>
        <v>9.8685605581160449E-2</v>
      </c>
      <c r="S364" s="143">
        <f>SUM(S7:S362)</f>
        <v>5425270</v>
      </c>
      <c r="T364" s="231">
        <f>SUM(T7:T362)</f>
        <v>112974018</v>
      </c>
      <c r="U364" s="274">
        <v>20954.606891125426</v>
      </c>
      <c r="V364" s="9"/>
      <c r="W364" s="90"/>
      <c r="X364" s="10"/>
      <c r="Y364" s="9"/>
      <c r="Z364" s="11"/>
      <c r="AA364" s="9"/>
    </row>
    <row r="366" spans="1:27" ht="19.5" customHeight="1">
      <c r="A366" s="144" t="s">
        <v>425</v>
      </c>
      <c r="B366" s="145" t="s">
        <v>426</v>
      </c>
      <c r="C366" s="146"/>
      <c r="D366" s="146"/>
      <c r="E366" s="146"/>
      <c r="F366" s="146"/>
      <c r="G366" s="146"/>
      <c r="H366" s="146"/>
      <c r="I366" s="147">
        <f>-I364*1000/$S$364</f>
        <v>-311.81886518713679</v>
      </c>
      <c r="R366" s="148"/>
    </row>
    <row r="367" spans="1:27" ht="20.25" customHeight="1">
      <c r="A367" s="149"/>
      <c r="B367" s="150" t="s">
        <v>423</v>
      </c>
      <c r="C367" s="150"/>
      <c r="D367" s="150"/>
      <c r="E367" s="150"/>
      <c r="F367" s="150"/>
      <c r="G367" s="150"/>
      <c r="H367" s="150"/>
      <c r="I367" s="151">
        <f>I364/C364</f>
        <v>1.3544077624121768E-2</v>
      </c>
    </row>
    <row r="368" spans="1:27" ht="21.75" customHeight="1">
      <c r="A368" s="149" t="s">
        <v>424</v>
      </c>
      <c r="B368" s="150" t="s">
        <v>441</v>
      </c>
      <c r="C368" s="229"/>
      <c r="D368" s="152"/>
      <c r="E368" s="152"/>
      <c r="F368" s="152"/>
      <c r="G368" s="152"/>
      <c r="H368" s="152"/>
      <c r="I368" s="152"/>
    </row>
  </sheetData>
  <sheetProtection sheet="1" objects="1" scenarios="1"/>
  <mergeCells count="10">
    <mergeCell ref="Q1:R1"/>
    <mergeCell ref="C2:E2"/>
    <mergeCell ref="F2:G2"/>
    <mergeCell ref="M2:O2"/>
    <mergeCell ref="F3:G3"/>
    <mergeCell ref="C1:E1"/>
    <mergeCell ref="F1:G1"/>
    <mergeCell ref="H1:K1"/>
    <mergeCell ref="M1:O1"/>
    <mergeCell ref="Q2:R2"/>
  </mergeCells>
  <pageMargins left="0.7" right="0.7" top="0.75" bottom="0.75" header="0.3" footer="0.3"/>
  <pageSetup paperSize="9" orientation="portrait" r:id="rId1"/>
  <ignoredErrors>
    <ignoredError sqref="O7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90012-6A72-417C-A5EE-B33A081868F9}">
  <dimension ref="A1:T24"/>
  <sheetViews>
    <sheetView workbookViewId="0">
      <selection activeCell="E37" sqref="E37"/>
    </sheetView>
  </sheetViews>
  <sheetFormatPr baseColWidth="10" defaultRowHeight="15"/>
  <cols>
    <col min="2" max="2" width="18.85546875" customWidth="1"/>
    <col min="11" max="11" width="12.5703125" customWidth="1"/>
  </cols>
  <sheetData>
    <row r="1" spans="1:20" ht="33" customHeight="1">
      <c r="A1" s="68"/>
      <c r="B1" s="2"/>
      <c r="C1" s="263" t="s">
        <v>430</v>
      </c>
      <c r="D1" s="263"/>
      <c r="E1" s="263"/>
      <c r="F1" s="264" t="s">
        <v>385</v>
      </c>
      <c r="G1" s="264"/>
      <c r="H1" s="264" t="s">
        <v>437</v>
      </c>
      <c r="I1" s="264"/>
      <c r="J1" s="264"/>
      <c r="K1" s="4" t="s">
        <v>386</v>
      </c>
      <c r="L1" s="69" t="s">
        <v>5</v>
      </c>
      <c r="M1" s="59"/>
      <c r="N1" s="265" t="s">
        <v>387</v>
      </c>
      <c r="O1" s="266"/>
      <c r="Q1" s="170"/>
      <c r="R1" s="171"/>
    </row>
    <row r="2" spans="1:20">
      <c r="A2" s="158"/>
      <c r="B2" s="159"/>
      <c r="C2" s="267" t="s">
        <v>442</v>
      </c>
      <c r="D2" s="267"/>
      <c r="E2" s="267"/>
      <c r="F2" s="268" t="str">
        <f>C2</f>
        <v>jan-jul</v>
      </c>
      <c r="G2" s="268"/>
      <c r="H2" s="268" t="str">
        <f>C2</f>
        <v>jan-jul</v>
      </c>
      <c r="I2" s="269"/>
      <c r="J2" s="269"/>
      <c r="K2" s="155" t="s">
        <v>388</v>
      </c>
      <c r="L2" s="156" t="s">
        <v>11</v>
      </c>
      <c r="M2" s="157"/>
      <c r="N2" s="270" t="str">
        <f>C2</f>
        <v>jan-jul</v>
      </c>
      <c r="O2" s="271"/>
      <c r="P2" s="35"/>
      <c r="Q2" s="253" t="str">
        <f>C2</f>
        <v>jan-jul</v>
      </c>
      <c r="R2" s="254"/>
      <c r="S2" s="255"/>
      <c r="T2" s="255"/>
    </row>
    <row r="3" spans="1:20">
      <c r="C3" s="256"/>
      <c r="D3" s="257"/>
      <c r="E3" s="65" t="s">
        <v>13</v>
      </c>
      <c r="F3" s="3"/>
      <c r="G3" s="3"/>
      <c r="H3" s="258"/>
      <c r="I3" s="258"/>
      <c r="J3" s="66" t="s">
        <v>19</v>
      </c>
      <c r="K3" s="153" t="str">
        <f>RIGHT(C2,3)</f>
        <v>jul</v>
      </c>
      <c r="L3" s="70" t="s">
        <v>440</v>
      </c>
      <c r="M3" s="59"/>
      <c r="N3" s="167" t="s">
        <v>389</v>
      </c>
      <c r="O3" s="71" t="s">
        <v>389</v>
      </c>
      <c r="Q3" s="259" t="s">
        <v>427</v>
      </c>
      <c r="R3" s="260"/>
      <c r="S3" s="261"/>
      <c r="T3" s="262"/>
    </row>
    <row r="4" spans="1:20">
      <c r="A4" s="68" t="s">
        <v>383</v>
      </c>
      <c r="B4" s="2" t="s">
        <v>384</v>
      </c>
      <c r="C4" s="160" t="s">
        <v>20</v>
      </c>
      <c r="D4" s="160" t="s">
        <v>21</v>
      </c>
      <c r="E4" s="160" t="s">
        <v>22</v>
      </c>
      <c r="F4" s="160" t="s">
        <v>21</v>
      </c>
      <c r="G4" s="160" t="s">
        <v>20</v>
      </c>
      <c r="H4" s="160" t="s">
        <v>20</v>
      </c>
      <c r="I4" s="160" t="s">
        <v>21</v>
      </c>
      <c r="J4" s="160" t="s">
        <v>24</v>
      </c>
      <c r="K4" s="161" t="s">
        <v>390</v>
      </c>
      <c r="L4" s="162"/>
      <c r="M4" s="163"/>
      <c r="N4" s="168" t="s">
        <v>25</v>
      </c>
      <c r="O4" s="164" t="s">
        <v>422</v>
      </c>
      <c r="P4" s="165"/>
      <c r="Q4" s="174" t="s">
        <v>25</v>
      </c>
      <c r="R4" s="166" t="s">
        <v>391</v>
      </c>
      <c r="S4" s="29"/>
      <c r="T4" s="29"/>
    </row>
    <row r="5" spans="1:20">
      <c r="A5" s="5"/>
      <c r="B5" s="5"/>
      <c r="C5" s="6">
        <v>1</v>
      </c>
      <c r="D5" s="6">
        <v>2</v>
      </c>
      <c r="E5" s="6">
        <v>3</v>
      </c>
      <c r="F5" s="6"/>
      <c r="G5" s="6"/>
      <c r="H5" s="6"/>
      <c r="I5" s="6"/>
      <c r="J5" s="6"/>
      <c r="K5" s="6"/>
      <c r="L5" s="72"/>
      <c r="M5" s="40"/>
      <c r="N5" s="169"/>
      <c r="O5" s="6"/>
      <c r="Q5" s="175"/>
      <c r="R5" s="14"/>
      <c r="S5" s="30"/>
      <c r="T5" s="30"/>
    </row>
    <row r="6" spans="1:20">
      <c r="A6" s="15"/>
      <c r="B6" s="16"/>
      <c r="C6" s="17"/>
      <c r="D6" s="17"/>
      <c r="E6" s="17"/>
      <c r="F6" s="17"/>
      <c r="G6" s="17"/>
      <c r="H6" s="17"/>
      <c r="I6" s="17"/>
      <c r="J6" s="17"/>
      <c r="K6" s="18"/>
      <c r="L6" s="19"/>
      <c r="N6" s="170"/>
      <c r="O6" s="171"/>
      <c r="Q6" s="176"/>
      <c r="R6" s="177"/>
      <c r="S6" s="31"/>
      <c r="T6" s="31"/>
    </row>
    <row r="7" spans="1:20">
      <c r="A7" s="27">
        <v>3</v>
      </c>
      <c r="B7" t="s">
        <v>26</v>
      </c>
      <c r="C7" s="233">
        <v>4291517</v>
      </c>
      <c r="D7" s="73">
        <f t="shared" ref="D7:D17" si="0">C7*1000/L7</f>
        <v>6132.2541142310884</v>
      </c>
      <c r="E7" s="52">
        <f t="shared" ref="E7:E17" si="1">D7/D$19</f>
        <v>1.3247110706207434</v>
      </c>
      <c r="F7" s="74">
        <f t="shared" ref="F7:F17" si="2">($D$19-D7)*0.875</f>
        <v>-1315.2373280085942</v>
      </c>
      <c r="G7" s="73">
        <f t="shared" ref="G7:G17" si="3">(F7*L7)/1000</f>
        <v>-920438.59354827041</v>
      </c>
      <c r="H7" s="73">
        <f>G7+C7</f>
        <v>3371078.4064517296</v>
      </c>
      <c r="I7" s="75">
        <f t="shared" ref="I7:I17" si="4">H7*1000/L7</f>
        <v>4817.0167862224944</v>
      </c>
      <c r="J7" s="52">
        <f t="shared" ref="J7:J17" si="5">I7/I$19</f>
        <v>1.040588883827593</v>
      </c>
      <c r="K7" s="76">
        <v>-100433.54326807696</v>
      </c>
      <c r="L7" s="85">
        <v>699827</v>
      </c>
      <c r="N7" s="172">
        <f>(C7-Q7)/Q7</f>
        <v>0.13343679441098891</v>
      </c>
      <c r="O7" s="37">
        <f>(D7-R7)/R7</f>
        <v>0.12887439334636044</v>
      </c>
      <c r="Q7" s="1">
        <v>3786287</v>
      </c>
      <c r="R7" s="7">
        <v>5432.1846171503994</v>
      </c>
      <c r="S7" s="32"/>
      <c r="T7" s="9"/>
    </row>
    <row r="8" spans="1:20">
      <c r="A8" s="27">
        <v>11</v>
      </c>
      <c r="B8" t="s">
        <v>393</v>
      </c>
      <c r="C8" s="233">
        <v>2388549</v>
      </c>
      <c r="D8" s="73">
        <f t="shared" si="0"/>
        <v>4916.7635864363101</v>
      </c>
      <c r="E8" s="52">
        <f t="shared" si="1"/>
        <v>1.0621365379268566</v>
      </c>
      <c r="F8" s="74">
        <f t="shared" si="2"/>
        <v>-251.68311618816324</v>
      </c>
      <c r="G8" s="73">
        <f t="shared" si="3"/>
        <v>-122266.90279486113</v>
      </c>
      <c r="H8" s="73">
        <f t="shared" ref="H8:H17" si="6">G8+C8</f>
        <v>2266282.0972051388</v>
      </c>
      <c r="I8" s="75">
        <f t="shared" si="4"/>
        <v>4665.0804702481464</v>
      </c>
      <c r="J8" s="52">
        <f t="shared" si="5"/>
        <v>1.007767067240857</v>
      </c>
      <c r="K8" s="76">
        <v>-22155.810676427413</v>
      </c>
      <c r="L8" s="85">
        <v>485797</v>
      </c>
      <c r="N8" s="172">
        <f>(C8-Q8)/Q8</f>
        <v>8.3822673277614904E-2</v>
      </c>
      <c r="O8" s="37">
        <f t="shared" ref="O8:O17" si="7">(D8-R8)/R8</f>
        <v>7.6790499208670343E-2</v>
      </c>
      <c r="Q8" s="1">
        <v>2203819</v>
      </c>
      <c r="R8" s="7">
        <v>4566.1283137709916</v>
      </c>
      <c r="S8" s="32"/>
      <c r="T8" s="9"/>
    </row>
    <row r="9" spans="1:20">
      <c r="A9" s="28">
        <v>15</v>
      </c>
      <c r="B9" t="s">
        <v>394</v>
      </c>
      <c r="C9" s="233">
        <v>1123842</v>
      </c>
      <c r="D9" s="73">
        <f t="shared" si="0"/>
        <v>4227.3855737112935</v>
      </c>
      <c r="E9" s="52">
        <f t="shared" si="1"/>
        <v>0.91321467847878879</v>
      </c>
      <c r="F9" s="74">
        <f t="shared" si="2"/>
        <v>351.52264494622625</v>
      </c>
      <c r="G9" s="73">
        <f t="shared" si="3"/>
        <v>93451.592113664359</v>
      </c>
      <c r="H9" s="73">
        <f t="shared" si="6"/>
        <v>1217293.5921136644</v>
      </c>
      <c r="I9" s="75">
        <f t="shared" si="4"/>
        <v>4578.9082186575197</v>
      </c>
      <c r="J9" s="52">
        <f t="shared" si="5"/>
        <v>0.98915183480984858</v>
      </c>
      <c r="K9" s="76">
        <v>6201.0962375604722</v>
      </c>
      <c r="L9" s="85">
        <v>265848</v>
      </c>
      <c r="N9" s="172">
        <f t="shared" ref="N9:N17" si="8">(C9-Q9)/Q9</f>
        <v>5.678477865521217E-2</v>
      </c>
      <c r="O9" s="37">
        <f t="shared" si="7"/>
        <v>5.5576334082707603E-2</v>
      </c>
      <c r="Q9" s="1">
        <v>1063454</v>
      </c>
      <c r="R9" s="7">
        <v>4004.8127617268701</v>
      </c>
      <c r="S9" s="32"/>
      <c r="T9" s="9"/>
    </row>
    <row r="10" spans="1:20">
      <c r="A10" s="28">
        <v>18</v>
      </c>
      <c r="B10" t="s">
        <v>395</v>
      </c>
      <c r="C10" s="233">
        <v>1018600</v>
      </c>
      <c r="D10" s="73">
        <f t="shared" si="0"/>
        <v>4240.809359257255</v>
      </c>
      <c r="E10" s="52">
        <f t="shared" si="1"/>
        <v>0.91611453177761182</v>
      </c>
      <c r="F10" s="74">
        <f t="shared" si="2"/>
        <v>339.77683259350999</v>
      </c>
      <c r="G10" s="73">
        <f t="shared" si="3"/>
        <v>81610.997420635162</v>
      </c>
      <c r="H10" s="73">
        <f t="shared" si="6"/>
        <v>1100210.9974206351</v>
      </c>
      <c r="I10" s="75">
        <f t="shared" si="4"/>
        <v>4580.5861918507635</v>
      </c>
      <c r="J10" s="52">
        <f t="shared" si="5"/>
        <v>0.98951431647220112</v>
      </c>
      <c r="K10" s="76">
        <v>12523.622278706738</v>
      </c>
      <c r="L10" s="85">
        <v>240190</v>
      </c>
      <c r="N10" s="172">
        <f t="shared" si="8"/>
        <v>7.0340247567408531E-2</v>
      </c>
      <c r="O10" s="37">
        <f t="shared" si="7"/>
        <v>7.103096216157552E-2</v>
      </c>
      <c r="Q10" s="1">
        <v>951660</v>
      </c>
      <c r="R10" s="7">
        <v>3959.5581351806777</v>
      </c>
      <c r="S10" s="32"/>
      <c r="T10" s="9"/>
    </row>
    <row r="11" spans="1:20">
      <c r="A11" s="28">
        <v>30</v>
      </c>
      <c r="B11" t="s">
        <v>396</v>
      </c>
      <c r="C11" s="233">
        <v>6057792</v>
      </c>
      <c r="D11" s="73">
        <f t="shared" si="0"/>
        <v>4772.8087107931578</v>
      </c>
      <c r="E11" s="52">
        <f t="shared" si="1"/>
        <v>1.031038900111789</v>
      </c>
      <c r="F11" s="74">
        <f t="shared" si="2"/>
        <v>-125.72260000040501</v>
      </c>
      <c r="G11" s="73">
        <f t="shared" si="3"/>
        <v>-159570.89559851406</v>
      </c>
      <c r="H11" s="73">
        <f t="shared" si="6"/>
        <v>5898221.104401486</v>
      </c>
      <c r="I11" s="75">
        <f t="shared" si="4"/>
        <v>4647.0861107927531</v>
      </c>
      <c r="J11" s="52">
        <f t="shared" si="5"/>
        <v>1.0038798625139738</v>
      </c>
      <c r="K11" s="76">
        <v>-19443.27428888352</v>
      </c>
      <c r="L11" s="85">
        <v>1269230</v>
      </c>
      <c r="N11" s="172">
        <f t="shared" si="8"/>
        <v>8.5336772321922869E-2</v>
      </c>
      <c r="O11" s="37">
        <f t="shared" si="7"/>
        <v>7.0931516169345926E-2</v>
      </c>
      <c r="Q11" s="1">
        <v>5581486</v>
      </c>
      <c r="R11" s="7">
        <v>4456.6890027339859</v>
      </c>
      <c r="S11" s="32"/>
      <c r="T11" s="9"/>
    </row>
    <row r="12" spans="1:20">
      <c r="A12" s="28">
        <v>34</v>
      </c>
      <c r="B12" t="s">
        <v>397</v>
      </c>
      <c r="C12" s="233">
        <v>1384228</v>
      </c>
      <c r="D12" s="73">
        <f t="shared" si="0"/>
        <v>3728.5301398237862</v>
      </c>
      <c r="E12" s="52">
        <f t="shared" si="1"/>
        <v>0.80545017563855437</v>
      </c>
      <c r="F12" s="74">
        <f t="shared" si="2"/>
        <v>788.02114959779522</v>
      </c>
      <c r="G12" s="73">
        <f t="shared" si="3"/>
        <v>292555.21585163026</v>
      </c>
      <c r="H12" s="73">
        <f t="shared" si="6"/>
        <v>1676783.2158516303</v>
      </c>
      <c r="I12" s="75">
        <f t="shared" si="4"/>
        <v>4516.5512894215808</v>
      </c>
      <c r="J12" s="52">
        <f t="shared" si="5"/>
        <v>0.97568127195481913</v>
      </c>
      <c r="K12" s="76">
        <v>41433.177615998633</v>
      </c>
      <c r="L12" s="85">
        <v>371253</v>
      </c>
      <c r="N12" s="172">
        <f t="shared" si="8"/>
        <v>3.9530185717826058E-2</v>
      </c>
      <c r="O12" s="37">
        <f t="shared" si="7"/>
        <v>3.7710147574789944E-2</v>
      </c>
      <c r="Q12" s="1">
        <v>1331590</v>
      </c>
      <c r="R12" s="7">
        <v>3593.0362139540157</v>
      </c>
      <c r="S12" s="32"/>
      <c r="T12" s="9"/>
    </row>
    <row r="13" spans="1:20">
      <c r="A13" s="28">
        <v>38</v>
      </c>
      <c r="B13" t="s">
        <v>398</v>
      </c>
      <c r="C13" s="233">
        <v>1771155</v>
      </c>
      <c r="D13" s="73">
        <f t="shared" si="0"/>
        <v>4169.0715388671288</v>
      </c>
      <c r="E13" s="52">
        <f t="shared" si="1"/>
        <v>0.9006174758691714</v>
      </c>
      <c r="F13" s="74">
        <f t="shared" si="2"/>
        <v>402.54742543487043</v>
      </c>
      <c r="G13" s="73">
        <f t="shared" si="3"/>
        <v>171015.02784234687</v>
      </c>
      <c r="H13" s="73">
        <f t="shared" si="6"/>
        <v>1942170.0278423468</v>
      </c>
      <c r="I13" s="75">
        <f t="shared" si="4"/>
        <v>4571.6189643019989</v>
      </c>
      <c r="J13" s="52">
        <f t="shared" si="5"/>
        <v>0.9875771844836464</v>
      </c>
      <c r="K13" s="76">
        <v>19165.744812055345</v>
      </c>
      <c r="L13" s="85">
        <v>424832</v>
      </c>
      <c r="N13" s="172">
        <f t="shared" si="8"/>
        <v>7.6712878389509812E-2</v>
      </c>
      <c r="O13" s="37">
        <f t="shared" si="7"/>
        <v>6.9236268832675515E-2</v>
      </c>
      <c r="Q13" s="1">
        <v>1644965</v>
      </c>
      <c r="R13" s="7">
        <v>3899.1115999260455</v>
      </c>
      <c r="S13" s="32"/>
      <c r="T13" s="9"/>
    </row>
    <row r="14" spans="1:20">
      <c r="A14" s="28">
        <v>42</v>
      </c>
      <c r="B14" t="s">
        <v>399</v>
      </c>
      <c r="C14" s="233">
        <v>1221078</v>
      </c>
      <c r="D14" s="73">
        <f t="shared" si="0"/>
        <v>3924.6048326444557</v>
      </c>
      <c r="E14" s="52">
        <f t="shared" si="1"/>
        <v>0.84780691940840569</v>
      </c>
      <c r="F14" s="74">
        <f t="shared" si="2"/>
        <v>616.45579337970935</v>
      </c>
      <c r="G14" s="73">
        <f t="shared" si="3"/>
        <v>191800.35681740247</v>
      </c>
      <c r="H14" s="73">
        <f t="shared" si="6"/>
        <v>1412878.3568174024</v>
      </c>
      <c r="I14" s="75">
        <f t="shared" si="4"/>
        <v>4541.0606260241648</v>
      </c>
      <c r="J14" s="52">
        <f t="shared" si="5"/>
        <v>0.9809758649260506</v>
      </c>
      <c r="K14" s="76">
        <v>22200.459202352882</v>
      </c>
      <c r="L14" s="85">
        <v>311134</v>
      </c>
      <c r="N14" s="172">
        <f t="shared" si="8"/>
        <v>6.6294666247511264E-2</v>
      </c>
      <c r="O14" s="37">
        <f t="shared" si="7"/>
        <v>5.8443126138191671E-2</v>
      </c>
      <c r="Q14" s="1">
        <v>1145160</v>
      </c>
      <c r="R14" s="7">
        <v>3707.9033683781081</v>
      </c>
      <c r="S14" s="32"/>
      <c r="T14" s="9"/>
    </row>
    <row r="15" spans="1:20">
      <c r="A15" s="28">
        <v>46</v>
      </c>
      <c r="B15" t="s">
        <v>400</v>
      </c>
      <c r="C15" s="233">
        <v>2929097</v>
      </c>
      <c r="D15" s="73">
        <f t="shared" si="0"/>
        <v>4567.4934351278353</v>
      </c>
      <c r="E15" s="52">
        <f t="shared" si="1"/>
        <v>0.98668597318232398</v>
      </c>
      <c r="F15" s="74">
        <f t="shared" si="2"/>
        <v>53.928266206752255</v>
      </c>
      <c r="G15" s="73">
        <f t="shared" si="3"/>
        <v>34583.765692260567</v>
      </c>
      <c r="H15" s="73">
        <f t="shared" si="6"/>
        <v>2963680.7656922606</v>
      </c>
      <c r="I15" s="75">
        <f t="shared" si="4"/>
        <v>4621.4217013345879</v>
      </c>
      <c r="J15" s="52">
        <f t="shared" si="5"/>
        <v>0.99833574664779057</v>
      </c>
      <c r="K15" s="76">
        <v>2700.3132462071844</v>
      </c>
      <c r="L15" s="85">
        <v>641292</v>
      </c>
      <c r="N15" s="172">
        <f t="shared" si="8"/>
        <v>7.6063289088477093E-2</v>
      </c>
      <c r="O15" s="37">
        <f t="shared" si="7"/>
        <v>7.1917046211070756E-2</v>
      </c>
      <c r="Q15" s="1">
        <v>2722049</v>
      </c>
      <c r="R15" s="7">
        <v>4261.0512177902729</v>
      </c>
      <c r="S15" s="32"/>
      <c r="T15" s="9"/>
    </row>
    <row r="16" spans="1:20">
      <c r="A16" s="28">
        <v>50</v>
      </c>
      <c r="B16" t="s">
        <v>401</v>
      </c>
      <c r="C16" s="233">
        <v>1931097</v>
      </c>
      <c r="D16" s="73">
        <f t="shared" si="0"/>
        <v>4072.9186659383167</v>
      </c>
      <c r="E16" s="52">
        <f t="shared" si="1"/>
        <v>0.87984619456411439</v>
      </c>
      <c r="F16" s="74">
        <f t="shared" si="2"/>
        <v>486.68118924758096</v>
      </c>
      <c r="G16" s="73">
        <f t="shared" si="3"/>
        <v>230750.63893914482</v>
      </c>
      <c r="H16" s="73">
        <f t="shared" si="6"/>
        <v>2161847.638939145</v>
      </c>
      <c r="I16" s="75">
        <f t="shared" si="4"/>
        <v>4559.5998551858984</v>
      </c>
      <c r="J16" s="52">
        <f t="shared" si="5"/>
        <v>0.98498077432051445</v>
      </c>
      <c r="K16" s="76">
        <v>29270.523061432788</v>
      </c>
      <c r="L16" s="85">
        <v>474131</v>
      </c>
      <c r="N16" s="172">
        <f t="shared" si="8"/>
        <v>5.3997895384910954E-2</v>
      </c>
      <c r="O16" s="37">
        <f t="shared" si="7"/>
        <v>4.7313304688621514E-2</v>
      </c>
      <c r="Q16" s="1">
        <v>1832164</v>
      </c>
      <c r="R16" s="7">
        <v>3888.9209634830745</v>
      </c>
      <c r="S16" s="32"/>
      <c r="T16" s="9"/>
    </row>
    <row r="17" spans="1:20">
      <c r="A17" s="28">
        <v>54</v>
      </c>
      <c r="B17" t="s">
        <v>402</v>
      </c>
      <c r="C17" s="233">
        <v>997302</v>
      </c>
      <c r="D17" s="73">
        <f t="shared" si="0"/>
        <v>4125.5832809345729</v>
      </c>
      <c r="E17" s="52">
        <f t="shared" si="1"/>
        <v>0.89122298965706659</v>
      </c>
      <c r="F17" s="74">
        <f t="shared" si="2"/>
        <v>440.59965112585678</v>
      </c>
      <c r="G17" s="73">
        <f t="shared" si="3"/>
        <v>106508.79726456011</v>
      </c>
      <c r="H17" s="73">
        <f t="shared" si="6"/>
        <v>1103810.7972645601</v>
      </c>
      <c r="I17" s="75">
        <f t="shared" si="4"/>
        <v>4566.1829320604302</v>
      </c>
      <c r="J17" s="52">
        <f t="shared" si="5"/>
        <v>0.98640287370713342</v>
      </c>
      <c r="K17" s="76">
        <v>8537.6917790727457</v>
      </c>
      <c r="L17" s="85">
        <v>241736</v>
      </c>
      <c r="N17" s="172">
        <f t="shared" si="8"/>
        <v>5.1663540048655025E-2</v>
      </c>
      <c r="O17" s="37">
        <f t="shared" si="7"/>
        <v>5.3542940093749658E-2</v>
      </c>
      <c r="Q17" s="1">
        <v>948309</v>
      </c>
      <c r="R17" s="7">
        <v>3915.9137458293417</v>
      </c>
      <c r="S17" s="32"/>
      <c r="T17" s="9"/>
    </row>
    <row r="18" spans="1:20">
      <c r="A18" s="20"/>
      <c r="B18" s="21"/>
      <c r="C18" s="77"/>
      <c r="D18" s="73"/>
      <c r="E18" s="52"/>
      <c r="F18" s="78"/>
      <c r="G18" s="73"/>
      <c r="H18" s="73"/>
      <c r="I18" s="75"/>
      <c r="J18" s="52"/>
      <c r="K18" s="79"/>
      <c r="L18" s="22"/>
      <c r="N18" s="172"/>
      <c r="O18" s="37"/>
      <c r="Q18" s="23"/>
      <c r="R18" s="23"/>
      <c r="S18" s="33"/>
      <c r="T18" s="34"/>
    </row>
    <row r="19" spans="1:20">
      <c r="A19" s="24" t="s">
        <v>381</v>
      </c>
      <c r="B19" s="25"/>
      <c r="C19" s="80">
        <f>SUM(C7:C17)</f>
        <v>25114257</v>
      </c>
      <c r="D19" s="80">
        <f>C19*1000/L19</f>
        <v>4629.1257393641235</v>
      </c>
      <c r="E19" s="81">
        <f>D19/D$19</f>
        <v>1</v>
      </c>
      <c r="F19" s="82"/>
      <c r="G19" s="80">
        <f>SUM(G7:G17)</f>
        <v>-8.5856299847364426E-10</v>
      </c>
      <c r="H19" s="80">
        <f>SUM(H7:H18)</f>
        <v>25114257</v>
      </c>
      <c r="I19" s="83">
        <f>H19*1000/L19</f>
        <v>4629.1257393641235</v>
      </c>
      <c r="J19" s="81">
        <f>I19/I$19</f>
        <v>1</v>
      </c>
      <c r="K19" s="84">
        <f>SUM(K7:K17)</f>
        <v>-1.1059455573558807E-9</v>
      </c>
      <c r="L19" s="26">
        <f>SUM(L7:L17)</f>
        <v>5425270</v>
      </c>
      <c r="N19" s="173">
        <f>(C19-Q19)/Q19</f>
        <v>8.2000718368055961E-2</v>
      </c>
      <c r="O19" s="180">
        <f>(D19-R19)/R19</f>
        <v>7.5239597473908779E-2</v>
      </c>
      <c r="Q19" s="179">
        <v>23210943</v>
      </c>
      <c r="R19" s="232">
        <v>4305.2039287238504</v>
      </c>
      <c r="S19" s="33"/>
      <c r="T19" s="32"/>
    </row>
    <row r="20" spans="1:20">
      <c r="A20" s="12"/>
      <c r="B20" s="12"/>
      <c r="C20" s="12"/>
      <c r="D20" s="12"/>
      <c r="E20" s="12"/>
      <c r="S20" s="10"/>
      <c r="T20" s="10"/>
    </row>
    <row r="21" spans="1:20">
      <c r="A21" s="86" t="s">
        <v>425</v>
      </c>
      <c r="B21" s="240" t="str">
        <f>komm!B368</f>
        <v>Utbetales/trekkes ved 8. termin rammetilskudd i september</v>
      </c>
      <c r="C21" s="87"/>
      <c r="D21" s="87"/>
      <c r="E21" s="87"/>
      <c r="O21" s="91">
        <f>N19-O19</f>
        <v>6.7611208941471823E-3</v>
      </c>
      <c r="Q21" s="62"/>
      <c r="S21" s="10"/>
      <c r="T21" s="10"/>
    </row>
    <row r="22" spans="1:20">
      <c r="S22" s="10"/>
      <c r="T22" s="10"/>
    </row>
    <row r="23" spans="1:20">
      <c r="S23" s="10"/>
      <c r="T23" s="10"/>
    </row>
    <row r="24" spans="1:20">
      <c r="S24" s="10"/>
      <c r="T24" s="10"/>
    </row>
  </sheetData>
  <sheetProtection sheet="1" objects="1" scenarios="1"/>
  <mergeCells count="14">
    <mergeCell ref="C1:E1"/>
    <mergeCell ref="F1:G1"/>
    <mergeCell ref="H1:J1"/>
    <mergeCell ref="N1:O1"/>
    <mergeCell ref="C2:E2"/>
    <mergeCell ref="F2:G2"/>
    <mergeCell ref="H2:J2"/>
    <mergeCell ref="N2:O2"/>
    <mergeCell ref="Q2:R2"/>
    <mergeCell ref="S2:T2"/>
    <mergeCell ref="C3:D3"/>
    <mergeCell ref="H3:I3"/>
    <mergeCell ref="Q3:R3"/>
    <mergeCell ref="S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B731D-BFF1-46DE-95F0-186DFB26424E}">
  <dimension ref="A1:S63"/>
  <sheetViews>
    <sheetView tabSelected="1" workbookViewId="0">
      <selection activeCell="P38" sqref="P38"/>
    </sheetView>
  </sheetViews>
  <sheetFormatPr baseColWidth="10" defaultColWidth="11.5703125" defaultRowHeight="15"/>
  <cols>
    <col min="1" max="1" width="20.42578125" style="40" customWidth="1"/>
    <col min="2" max="4" width="12.42578125" style="40" bestFit="1" customWidth="1"/>
    <col min="5" max="5" width="12.5703125" style="40" bestFit="1" customWidth="1"/>
    <col min="6" max="9" width="11.5703125" style="40" bestFit="1" customWidth="1"/>
    <col min="10" max="10" width="12.5703125" style="40" customWidth="1"/>
    <col min="11" max="12" width="14.5703125" style="40" customWidth="1"/>
    <col min="13" max="14" width="11.5703125" style="40" bestFit="1" customWidth="1"/>
    <col min="15" max="15" width="12.42578125" style="40" bestFit="1" customWidth="1"/>
    <col min="16" max="16" width="11.5703125" style="40"/>
    <col min="17" max="17" width="13.85546875" style="40" bestFit="1" customWidth="1"/>
    <col min="18" max="18" width="12.28515625" style="40" customWidth="1"/>
    <col min="19" max="16384" width="11.5703125" style="40"/>
  </cols>
  <sheetData>
    <row r="1" spans="1:17">
      <c r="A1" s="188" t="s">
        <v>403</v>
      </c>
      <c r="B1" s="273" t="s">
        <v>404</v>
      </c>
      <c r="C1" s="273"/>
      <c r="D1" s="273"/>
      <c r="E1" s="183"/>
      <c r="F1" s="273" t="s">
        <v>405</v>
      </c>
      <c r="G1" s="273"/>
      <c r="H1" s="273"/>
      <c r="I1" s="183"/>
      <c r="J1" s="273" t="s">
        <v>406</v>
      </c>
      <c r="K1" s="273"/>
      <c r="L1" s="273"/>
    </row>
    <row r="2" spans="1:17">
      <c r="A2" s="189"/>
      <c r="B2" s="187">
        <v>2020</v>
      </c>
      <c r="C2" s="187">
        <v>2021</v>
      </c>
      <c r="D2" s="187">
        <v>2022</v>
      </c>
      <c r="E2" s="187"/>
      <c r="F2" s="187">
        <f>B2</f>
        <v>2020</v>
      </c>
      <c r="G2" s="187">
        <f>C2</f>
        <v>2021</v>
      </c>
      <c r="H2" s="187">
        <f>D2</f>
        <v>2022</v>
      </c>
      <c r="I2" s="187"/>
      <c r="J2" s="187">
        <f>F2</f>
        <v>2020</v>
      </c>
      <c r="K2" s="187">
        <f>G2</f>
        <v>2021</v>
      </c>
      <c r="L2" s="187">
        <f>H2</f>
        <v>2022</v>
      </c>
    </row>
    <row r="3" spans="1:17">
      <c r="A3" s="8" t="s">
        <v>392</v>
      </c>
      <c r="B3" s="39">
        <v>20895278</v>
      </c>
      <c r="C3" s="39">
        <v>21035195</v>
      </c>
      <c r="D3" s="38">
        <v>25046985</v>
      </c>
      <c r="E3" s="8"/>
      <c r="F3" s="39">
        <v>4333234</v>
      </c>
      <c r="G3" s="41">
        <v>4256424</v>
      </c>
      <c r="H3" s="38">
        <v>5183875</v>
      </c>
      <c r="I3" s="8"/>
      <c r="J3" s="38">
        <f t="shared" ref="J3:L14" si="0">B3+F3</f>
        <v>25228512</v>
      </c>
      <c r="K3" s="38">
        <f t="shared" si="0"/>
        <v>25291619</v>
      </c>
      <c r="L3" s="38">
        <f t="shared" si="0"/>
        <v>30230860</v>
      </c>
      <c r="O3" s="224"/>
      <c r="P3" s="224"/>
      <c r="Q3" s="224"/>
    </row>
    <row r="4" spans="1:17">
      <c r="A4" s="8" t="s">
        <v>407</v>
      </c>
      <c r="B4" s="38">
        <v>21969380</v>
      </c>
      <c r="C4" s="39">
        <v>22196274</v>
      </c>
      <c r="D4" s="38">
        <v>26348339</v>
      </c>
      <c r="E4" s="8"/>
      <c r="F4" s="41">
        <v>4538293</v>
      </c>
      <c r="G4" s="38">
        <v>4477215</v>
      </c>
      <c r="H4" s="38">
        <v>5437205</v>
      </c>
      <c r="I4" s="38"/>
      <c r="J4" s="38">
        <f t="shared" si="0"/>
        <v>26507673</v>
      </c>
      <c r="K4" s="38">
        <f t="shared" si="0"/>
        <v>26673489</v>
      </c>
      <c r="L4" s="38">
        <f t="shared" si="0"/>
        <v>31785544</v>
      </c>
      <c r="O4" s="224"/>
      <c r="P4" s="224"/>
    </row>
    <row r="5" spans="1:17">
      <c r="A5" s="8" t="s">
        <v>408</v>
      </c>
      <c r="B5" s="38">
        <v>49516015</v>
      </c>
      <c r="C5" s="38">
        <v>53484714</v>
      </c>
      <c r="D5" s="38">
        <f>58238448</f>
        <v>58238448</v>
      </c>
      <c r="E5" s="38"/>
      <c r="F5" s="38">
        <v>10251816</v>
      </c>
      <c r="G5" s="38">
        <v>10944789</v>
      </c>
      <c r="H5" s="38">
        <v>11795438</v>
      </c>
      <c r="I5" s="38"/>
      <c r="J5" s="38">
        <f t="shared" si="0"/>
        <v>59767831</v>
      </c>
      <c r="K5" s="38">
        <f t="shared" si="0"/>
        <v>64429503</v>
      </c>
      <c r="L5" s="38">
        <f t="shared" si="0"/>
        <v>70033886</v>
      </c>
    </row>
    <row r="6" spans="1:17">
      <c r="A6" s="8" t="s">
        <v>409</v>
      </c>
      <c r="B6" s="38">
        <v>50925564</v>
      </c>
      <c r="C6" s="38">
        <v>55218728</v>
      </c>
      <c r="D6" s="38">
        <v>60397398</v>
      </c>
      <c r="E6" s="38"/>
      <c r="F6" s="38">
        <v>10525519</v>
      </c>
      <c r="G6" s="38">
        <v>11281613</v>
      </c>
      <c r="H6" s="38">
        <v>12221762</v>
      </c>
      <c r="I6" s="38"/>
      <c r="J6" s="38">
        <f t="shared" si="0"/>
        <v>61451083</v>
      </c>
      <c r="K6" s="38">
        <f t="shared" si="0"/>
        <v>66500341</v>
      </c>
      <c r="L6" s="38">
        <f t="shared" si="0"/>
        <v>72619160</v>
      </c>
      <c r="O6" s="224"/>
    </row>
    <row r="7" spans="1:17">
      <c r="A7" s="8" t="s">
        <v>410</v>
      </c>
      <c r="B7" s="38">
        <v>78894813</v>
      </c>
      <c r="C7" s="190">
        <v>86991741</v>
      </c>
      <c r="D7" s="38">
        <v>97791092</v>
      </c>
      <c r="E7" s="38"/>
      <c r="F7" s="38">
        <v>16042280</v>
      </c>
      <c r="G7" s="38">
        <v>17844123</v>
      </c>
      <c r="H7" s="38">
        <v>19699908</v>
      </c>
      <c r="I7" s="38"/>
      <c r="J7" s="38">
        <f t="shared" si="0"/>
        <v>94937093</v>
      </c>
      <c r="K7" s="38">
        <f t="shared" si="0"/>
        <v>104835864</v>
      </c>
      <c r="L7" s="38">
        <f t="shared" si="0"/>
        <v>117491000</v>
      </c>
      <c r="O7" s="224"/>
      <c r="P7" s="224"/>
    </row>
    <row r="8" spans="1:17">
      <c r="A8" s="8" t="s">
        <v>411</v>
      </c>
      <c r="B8" s="38">
        <v>80756707</v>
      </c>
      <c r="C8" s="38">
        <v>90692438</v>
      </c>
      <c r="D8" s="38">
        <v>102840296</v>
      </c>
      <c r="E8" s="38"/>
      <c r="F8" s="38">
        <v>16422853</v>
      </c>
      <c r="G8" s="38">
        <v>18598039</v>
      </c>
      <c r="H8" s="38">
        <v>20707889</v>
      </c>
      <c r="I8" s="38"/>
      <c r="J8" s="38">
        <f t="shared" si="0"/>
        <v>97179560</v>
      </c>
      <c r="K8" s="38">
        <f t="shared" si="0"/>
        <v>109290477</v>
      </c>
      <c r="L8" s="38">
        <f t="shared" si="0"/>
        <v>123548185</v>
      </c>
      <c r="N8" s="224"/>
      <c r="P8" s="224"/>
      <c r="Q8" s="224"/>
    </row>
    <row r="9" spans="1:17">
      <c r="A9" s="8" t="s">
        <v>412</v>
      </c>
      <c r="B9" s="38">
        <v>101810468</v>
      </c>
      <c r="C9" s="38">
        <v>112974018</v>
      </c>
      <c r="D9" s="275">
        <v>124903414</v>
      </c>
      <c r="E9" s="38"/>
      <c r="F9" s="38">
        <v>20681027</v>
      </c>
      <c r="G9" s="38">
        <v>23210943</v>
      </c>
      <c r="H9" s="275">
        <v>25114257</v>
      </c>
      <c r="I9" s="38"/>
      <c r="J9" s="38">
        <f t="shared" si="0"/>
        <v>122491495</v>
      </c>
      <c r="K9" s="38">
        <f t="shared" si="0"/>
        <v>136184961</v>
      </c>
      <c r="L9" s="38">
        <f t="shared" si="0"/>
        <v>150017671</v>
      </c>
      <c r="N9" s="224"/>
      <c r="O9" s="224"/>
      <c r="P9" s="224"/>
      <c r="Q9" s="224"/>
    </row>
    <row r="10" spans="1:17">
      <c r="A10" s="8" t="s">
        <v>413</v>
      </c>
      <c r="B10" s="38">
        <v>103805940</v>
      </c>
      <c r="C10" s="181">
        <v>115926311</v>
      </c>
      <c r="D10" s="181"/>
      <c r="E10" s="38"/>
      <c r="F10" s="38">
        <v>21089756</v>
      </c>
      <c r="G10" s="154">
        <v>23805587</v>
      </c>
      <c r="H10" s="154"/>
      <c r="I10" s="38"/>
      <c r="J10" s="38">
        <f t="shared" si="0"/>
        <v>124895696</v>
      </c>
      <c r="K10" s="38">
        <f t="shared" si="0"/>
        <v>139731898</v>
      </c>
      <c r="L10" s="38">
        <f t="shared" si="0"/>
        <v>0</v>
      </c>
      <c r="O10" s="224"/>
      <c r="P10" s="224"/>
    </row>
    <row r="11" spans="1:17">
      <c r="A11" s="8" t="s">
        <v>414</v>
      </c>
      <c r="B11" s="38">
        <v>132835039</v>
      </c>
      <c r="C11" s="38">
        <v>150576254</v>
      </c>
      <c r="D11" s="38"/>
      <c r="E11" s="38"/>
      <c r="F11" s="38">
        <v>26965786</v>
      </c>
      <c r="G11" s="38">
        <v>30954025</v>
      </c>
      <c r="H11" s="38"/>
      <c r="I11" s="38"/>
      <c r="J11" s="38">
        <f t="shared" si="0"/>
        <v>159800825</v>
      </c>
      <c r="K11" s="38">
        <f t="shared" si="0"/>
        <v>181530279</v>
      </c>
      <c r="L11" s="38">
        <f t="shared" si="0"/>
        <v>0</v>
      </c>
    </row>
    <row r="12" spans="1:17" ht="15.75" thickBot="1">
      <c r="A12" s="8" t="s">
        <v>415</v>
      </c>
      <c r="B12" s="38">
        <v>134729423</v>
      </c>
      <c r="C12" s="38">
        <v>152418472</v>
      </c>
      <c r="D12" s="38"/>
      <c r="E12" s="38"/>
      <c r="F12" s="38">
        <v>27353442</v>
      </c>
      <c r="G12" s="38">
        <v>31323277</v>
      </c>
      <c r="H12" s="38"/>
      <c r="I12" s="38"/>
      <c r="J12" s="38">
        <f t="shared" si="0"/>
        <v>162082865</v>
      </c>
      <c r="K12" s="38">
        <f t="shared" si="0"/>
        <v>183741749</v>
      </c>
      <c r="L12" s="38">
        <f t="shared" si="0"/>
        <v>0</v>
      </c>
    </row>
    <row r="13" spans="1:17">
      <c r="A13" s="8" t="s">
        <v>416</v>
      </c>
      <c r="B13" s="38">
        <v>167283488</v>
      </c>
      <c r="C13" s="38">
        <v>190287729</v>
      </c>
      <c r="D13" s="38"/>
      <c r="E13" s="42" t="s">
        <v>21</v>
      </c>
      <c r="F13" s="41">
        <v>33998418</v>
      </c>
      <c r="G13" s="38">
        <v>39300433</v>
      </c>
      <c r="H13" s="38"/>
      <c r="I13" s="42" t="s">
        <v>21</v>
      </c>
      <c r="J13" s="38">
        <f t="shared" si="0"/>
        <v>201281906</v>
      </c>
      <c r="K13" s="38">
        <f t="shared" si="0"/>
        <v>229588162</v>
      </c>
      <c r="L13" s="38">
        <f t="shared" si="0"/>
        <v>0</v>
      </c>
      <c r="M13" s="43"/>
      <c r="N13" s="191"/>
    </row>
    <row r="14" spans="1:17">
      <c r="A14" s="44" t="s">
        <v>417</v>
      </c>
      <c r="B14" s="45">
        <v>168892423</v>
      </c>
      <c r="C14" s="225">
        <v>195955447</v>
      </c>
      <c r="D14" s="192"/>
      <c r="E14" s="46">
        <f>D14*1000/$N$15</f>
        <v>0</v>
      </c>
      <c r="F14" s="45">
        <v>34321141</v>
      </c>
      <c r="G14" s="193">
        <v>40450518</v>
      </c>
      <c r="H14" s="193"/>
      <c r="I14" s="46">
        <f>H14*1000/$N$15</f>
        <v>0</v>
      </c>
      <c r="J14" s="230">
        <f t="shared" si="0"/>
        <v>203213564</v>
      </c>
      <c r="K14" s="45">
        <f t="shared" si="0"/>
        <v>236405965</v>
      </c>
      <c r="L14" s="45">
        <f>D14+H14</f>
        <v>0</v>
      </c>
      <c r="N14" s="194" t="s">
        <v>439</v>
      </c>
    </row>
    <row r="15" spans="1:17">
      <c r="A15" s="55" t="s">
        <v>428</v>
      </c>
      <c r="B15" s="53"/>
      <c r="C15" s="188"/>
      <c r="D15" s="234">
        <v>188300000</v>
      </c>
      <c r="E15" s="56">
        <f>D15*1000/$N$15</f>
        <v>34707.950019077391</v>
      </c>
      <c r="F15" s="53"/>
      <c r="G15" s="188"/>
      <c r="H15" s="235">
        <v>38600000</v>
      </c>
      <c r="I15" s="56">
        <f>H15*1000/$N$15</f>
        <v>7114.8532699755033</v>
      </c>
      <c r="J15" s="53"/>
      <c r="K15" s="53"/>
      <c r="L15" s="57">
        <f>D15+H15</f>
        <v>226900000</v>
      </c>
      <c r="M15" s="47"/>
      <c r="N15" s="195">
        <f>5425270</f>
        <v>5425270</v>
      </c>
    </row>
    <row r="16" spans="1:17">
      <c r="A16" s="55" t="s">
        <v>434</v>
      </c>
      <c r="B16" s="53"/>
      <c r="C16" s="53"/>
      <c r="D16" s="236">
        <f>D15+3459900</f>
        <v>191759900</v>
      </c>
      <c r="E16" s="56">
        <f>D16*1000/$N$15</f>
        <v>35345.687864382788</v>
      </c>
      <c r="F16" s="53"/>
      <c r="G16" s="53"/>
      <c r="H16" s="237">
        <f>H15+150000-8940</f>
        <v>38741060</v>
      </c>
      <c r="I16" s="56">
        <f>H16*1000/$N$15</f>
        <v>7140.8538192569222</v>
      </c>
      <c r="J16" s="53"/>
      <c r="K16" s="53"/>
      <c r="L16" s="57">
        <f>D16+H16</f>
        <v>230500960</v>
      </c>
      <c r="M16" s="47"/>
      <c r="N16" s="195"/>
    </row>
    <row r="17" spans="1:19">
      <c r="A17" s="8" t="s">
        <v>431</v>
      </c>
      <c r="B17" s="8"/>
      <c r="C17" s="58"/>
      <c r="D17" s="53">
        <v>209200000</v>
      </c>
      <c r="E17" s="56">
        <f>D17*1000/$N$15</f>
        <v>38560.292851784332</v>
      </c>
      <c r="F17" s="8"/>
      <c r="G17" s="58"/>
      <c r="H17" s="53">
        <v>42300000</v>
      </c>
      <c r="I17" s="56">
        <f>H17*1000/$N$15</f>
        <v>7796.8469772011349</v>
      </c>
      <c r="J17" s="59"/>
      <c r="K17" s="58"/>
      <c r="L17" s="53">
        <f>D17+H17</f>
        <v>251500000</v>
      </c>
      <c r="M17" s="48"/>
      <c r="N17" s="205">
        <f>(L17-L16)/L16</f>
        <v>9.1101746387520471E-2</v>
      </c>
    </row>
    <row r="18" spans="1:19" ht="15.75" thickBot="1">
      <c r="A18" s="55" t="s">
        <v>432</v>
      </c>
      <c r="B18" s="60"/>
      <c r="C18" s="58"/>
      <c r="D18" s="238"/>
      <c r="E18" s="239">
        <f>D18*1000/$N$15</f>
        <v>0</v>
      </c>
      <c r="F18" s="60"/>
      <c r="G18" s="58"/>
      <c r="H18" s="53"/>
      <c r="I18" s="239">
        <f>H18*1000/$N$15</f>
        <v>0</v>
      </c>
      <c r="J18" s="59"/>
      <c r="K18" s="58"/>
      <c r="L18" s="53">
        <f>D18+H18</f>
        <v>0</v>
      </c>
      <c r="M18" s="48"/>
      <c r="N18" s="47"/>
    </row>
    <row r="19" spans="1:19">
      <c r="A19" s="196"/>
      <c r="B19" s="47"/>
      <c r="C19" s="197"/>
      <c r="D19" s="198"/>
      <c r="E19" s="199"/>
      <c r="F19" s="47"/>
      <c r="G19" s="197"/>
      <c r="H19" s="198"/>
      <c r="I19" s="199"/>
      <c r="J19" s="47"/>
      <c r="K19" s="197"/>
      <c r="L19" s="200"/>
      <c r="M19" s="48"/>
      <c r="N19" s="47"/>
      <c r="O19" s="204"/>
      <c r="P19" s="204"/>
    </row>
    <row r="20" spans="1:19">
      <c r="A20" s="218"/>
      <c r="B20" s="218"/>
      <c r="C20" s="218"/>
      <c r="D20" s="218"/>
      <c r="E20" s="199"/>
      <c r="F20" s="223"/>
      <c r="G20" s="197"/>
      <c r="H20" s="201"/>
      <c r="I20" s="199"/>
      <c r="J20" s="47"/>
      <c r="K20" s="197"/>
      <c r="L20" s="200"/>
      <c r="M20" s="202"/>
      <c r="N20" s="47"/>
      <c r="O20" s="204"/>
    </row>
    <row r="21" spans="1:19">
      <c r="A21" s="219"/>
      <c r="B21" s="220"/>
      <c r="C21" s="221"/>
      <c r="D21" s="222"/>
      <c r="E21" s="199"/>
      <c r="F21" s="47"/>
      <c r="G21" s="197"/>
      <c r="H21" s="201"/>
      <c r="I21" s="199"/>
      <c r="J21" s="47"/>
      <c r="K21" s="197"/>
      <c r="L21" s="200"/>
      <c r="M21" s="48"/>
      <c r="N21" s="47"/>
    </row>
    <row r="22" spans="1:19">
      <c r="A22" s="49" t="s">
        <v>418</v>
      </c>
      <c r="B22" s="273" t="s">
        <v>404</v>
      </c>
      <c r="C22" s="273"/>
      <c r="D22" s="273"/>
      <c r="E22" s="50"/>
      <c r="F22" s="273" t="s">
        <v>405</v>
      </c>
      <c r="G22" s="273"/>
      <c r="H22" s="273"/>
      <c r="I22" s="50"/>
      <c r="J22" s="273" t="s">
        <v>406</v>
      </c>
      <c r="K22" s="273"/>
      <c r="L22" s="273"/>
    </row>
    <row r="23" spans="1:19">
      <c r="A23" s="51" t="s">
        <v>419</v>
      </c>
      <c r="B23" s="187">
        <f>B2</f>
        <v>2020</v>
      </c>
      <c r="C23" s="187">
        <f t="shared" ref="C23:L23" si="1">C2</f>
        <v>2021</v>
      </c>
      <c r="D23" s="187">
        <f>D2</f>
        <v>2022</v>
      </c>
      <c r="E23" s="187"/>
      <c r="F23" s="187">
        <f t="shared" si="1"/>
        <v>2020</v>
      </c>
      <c r="G23" s="187">
        <f t="shared" si="1"/>
        <v>2021</v>
      </c>
      <c r="H23" s="187">
        <f t="shared" si="1"/>
        <v>2022</v>
      </c>
      <c r="I23" s="187"/>
      <c r="J23" s="187">
        <f t="shared" si="1"/>
        <v>2020</v>
      </c>
      <c r="K23" s="187">
        <f t="shared" si="1"/>
        <v>2021</v>
      </c>
      <c r="L23" s="187">
        <f t="shared" si="1"/>
        <v>2022</v>
      </c>
      <c r="O23" s="276"/>
      <c r="Q23" s="59"/>
      <c r="R23" s="59"/>
      <c r="S23" s="59"/>
    </row>
    <row r="24" spans="1:19">
      <c r="A24" s="8" t="s">
        <v>392</v>
      </c>
      <c r="B24" s="52">
        <v>4.9103484239644897E-2</v>
      </c>
      <c r="C24" s="52">
        <f>(C3-B3)/B3</f>
        <v>6.6961061728874824E-3</v>
      </c>
      <c r="D24" s="52">
        <f>(D3-C3)/C3</f>
        <v>0.19071798478692495</v>
      </c>
      <c r="E24" s="8"/>
      <c r="F24" s="52">
        <v>4.1320075431998185E-2</v>
      </c>
      <c r="G24" s="52">
        <f>(G3-F3)/F3</f>
        <v>-1.7725790945053971E-2</v>
      </c>
      <c r="H24" s="52">
        <f>(H3-G3)/G3</f>
        <v>0.21789441089515518</v>
      </c>
      <c r="I24" s="8"/>
      <c r="J24" s="52">
        <v>4.7748577618323636E-2</v>
      </c>
      <c r="K24" s="52">
        <f>(K3-J3)/J3</f>
        <v>2.501415858374842E-3</v>
      </c>
      <c r="L24" s="52">
        <f>(L3-K3)/K3</f>
        <v>0.19529161023657679</v>
      </c>
      <c r="N24" s="203"/>
      <c r="O24" s="276"/>
      <c r="Q24" s="277"/>
      <c r="R24" s="43"/>
      <c r="S24" s="204"/>
    </row>
    <row r="25" spans="1:19">
      <c r="A25" s="8" t="s">
        <v>407</v>
      </c>
      <c r="B25" s="52">
        <v>4.5865236941296537E-2</v>
      </c>
      <c r="C25" s="52">
        <f t="shared" ref="C25:C35" si="2">(C4-B4)/B4</f>
        <v>1.0327737969847123E-2</v>
      </c>
      <c r="D25" s="52">
        <f>(D4-C4)/C4</f>
        <v>0.18706135092763768</v>
      </c>
      <c r="E25" s="8"/>
      <c r="F25" s="52">
        <v>3.8524943327311094E-2</v>
      </c>
      <c r="G25" s="52">
        <f t="shared" ref="G25:G35" si="3">(G4-F4)/F4</f>
        <v>-1.3458364191117674E-2</v>
      </c>
      <c r="H25" s="52">
        <f>(H4-G4)/G4</f>
        <v>0.21441677471374504</v>
      </c>
      <c r="I25" s="8"/>
      <c r="J25" s="52">
        <v>4.4592352899124013E-2</v>
      </c>
      <c r="K25" s="52">
        <f t="shared" ref="K25:K35" si="4">(K4-J4)/J4</f>
        <v>6.2553963148707925E-3</v>
      </c>
      <c r="L25" s="52">
        <f>(L4-K4)/K4</f>
        <v>0.1916530304678177</v>
      </c>
      <c r="N25" s="203"/>
      <c r="O25" s="276"/>
      <c r="Q25" s="277"/>
      <c r="R25" s="43"/>
      <c r="S25" s="204"/>
    </row>
    <row r="26" spans="1:19">
      <c r="A26" s="8" t="s">
        <v>408</v>
      </c>
      <c r="B26" s="52">
        <v>3.9248145295024808E-2</v>
      </c>
      <c r="C26" s="52">
        <f t="shared" si="2"/>
        <v>8.0149806077892169E-2</v>
      </c>
      <c r="D26" s="52">
        <f>(D5-C5)/C5</f>
        <v>8.88802359492845E-2</v>
      </c>
      <c r="E26" s="8"/>
      <c r="F26" s="52">
        <v>3.3206145517100619E-2</v>
      </c>
      <c r="G26" s="52">
        <f t="shared" si="3"/>
        <v>6.759514606973048E-2</v>
      </c>
      <c r="H26" s="52">
        <f>(H5-G5)/G5</f>
        <v>7.772182725496124E-2</v>
      </c>
      <c r="I26" s="8"/>
      <c r="J26" s="52">
        <v>3.8202237664901717E-2</v>
      </c>
      <c r="K26" s="52">
        <f t="shared" si="4"/>
        <v>7.7996338866638815E-2</v>
      </c>
      <c r="L26" s="52">
        <f>(L5-K5)/K5</f>
        <v>8.6984731203032878E-2</v>
      </c>
      <c r="N26" s="203"/>
      <c r="O26" s="276"/>
      <c r="Q26" s="277"/>
      <c r="R26" s="277"/>
      <c r="S26" s="204"/>
    </row>
    <row r="27" spans="1:19">
      <c r="A27" s="8" t="s">
        <v>409</v>
      </c>
      <c r="B27" s="52">
        <v>4.6107293275969206E-2</v>
      </c>
      <c r="C27" s="52">
        <f t="shared" si="2"/>
        <v>8.4302728586373638E-2</v>
      </c>
      <c r="D27" s="52">
        <f>(D6-C6)/C6</f>
        <v>9.3784666680478412E-2</v>
      </c>
      <c r="E27" s="8"/>
      <c r="F27" s="52">
        <v>4.012973357675334E-2</v>
      </c>
      <c r="G27" s="52">
        <f t="shared" si="3"/>
        <v>7.1834367502448093E-2</v>
      </c>
      <c r="H27" s="52">
        <f>(H6-G6)/G6</f>
        <v>8.3334625997186745E-2</v>
      </c>
      <c r="I27" s="8"/>
      <c r="J27" s="52">
        <v>4.507412779319607E-2</v>
      </c>
      <c r="K27" s="52">
        <f t="shared" si="4"/>
        <v>8.2167111684589844E-2</v>
      </c>
      <c r="L27" s="52">
        <f>(L6-K6)/K6</f>
        <v>9.201184396934145E-2</v>
      </c>
      <c r="N27" s="203"/>
      <c r="Q27" s="277"/>
    </row>
    <row r="28" spans="1:19">
      <c r="A28" s="8" t="s">
        <v>410</v>
      </c>
      <c r="B28" s="52">
        <v>3.9351978070671333E-2</v>
      </c>
      <c r="C28" s="52">
        <f t="shared" si="2"/>
        <v>0.10262940860256554</v>
      </c>
      <c r="D28" s="52">
        <f>(D7-C7)/C7</f>
        <v>0.12414225621717354</v>
      </c>
      <c r="E28" s="8"/>
      <c r="F28" s="52">
        <v>3.339628059778383E-2</v>
      </c>
      <c r="G28" s="52">
        <f t="shared" si="3"/>
        <v>0.11231838616456015</v>
      </c>
      <c r="H28" s="52">
        <f>(H7-G7)/G7</f>
        <v>0.10399978749305865</v>
      </c>
      <c r="I28" s="8"/>
      <c r="J28" s="52">
        <v>3.8322574485050213E-2</v>
      </c>
      <c r="K28" s="52">
        <f t="shared" si="4"/>
        <v>0.10426663264273323</v>
      </c>
      <c r="L28" s="52">
        <f>(L7-K7)/K7</f>
        <v>0.12071380458122613</v>
      </c>
      <c r="N28" s="203"/>
      <c r="Q28" s="277"/>
    </row>
    <row r="29" spans="1:19">
      <c r="A29" s="8" t="s">
        <v>411</v>
      </c>
      <c r="B29" s="52">
        <v>3.7824573782937063E-2</v>
      </c>
      <c r="C29" s="52">
        <f t="shared" si="2"/>
        <v>0.1230328893920848</v>
      </c>
      <c r="D29" s="52">
        <f>(D8-C8)/C8</f>
        <v>0.13394565487367316</v>
      </c>
      <c r="E29" s="8"/>
      <c r="F29" s="52">
        <v>3.1675999172740228E-2</v>
      </c>
      <c r="G29" s="52">
        <f t="shared" si="3"/>
        <v>0.13244872861006549</v>
      </c>
      <c r="H29" s="52">
        <f>(H8-G8)/G8</f>
        <v>0.11344475619176839</v>
      </c>
      <c r="I29" s="8"/>
      <c r="J29" s="52">
        <v>3.6761625119360992E-2</v>
      </c>
      <c r="K29" s="52">
        <f t="shared" si="4"/>
        <v>0.12462411848746795</v>
      </c>
      <c r="L29" s="52">
        <f>(L8-K8)/K8</f>
        <v>0.13045700221438322</v>
      </c>
      <c r="N29" s="203"/>
    </row>
    <row r="30" spans="1:19">
      <c r="A30" s="8" t="s">
        <v>412</v>
      </c>
      <c r="B30" s="52">
        <v>4.0255859949535996E-2</v>
      </c>
      <c r="C30" s="52">
        <f t="shared" si="2"/>
        <v>0.10965031611484194</v>
      </c>
      <c r="D30" s="52">
        <f>(D9-C9)/C9</f>
        <v>0.10559415528621811</v>
      </c>
      <c r="E30" s="8"/>
      <c r="F30" s="52">
        <v>3.4325777095012035E-2</v>
      </c>
      <c r="G30" s="52">
        <f t="shared" si="3"/>
        <v>0.12233028852967505</v>
      </c>
      <c r="H30" s="52">
        <f>(H9-G9)/G9</f>
        <v>8.2000718368055961E-2</v>
      </c>
      <c r="I30" s="8"/>
      <c r="J30" s="52">
        <v>3.9230438036182237E-2</v>
      </c>
      <c r="K30" s="52">
        <f t="shared" si="4"/>
        <v>0.11179115741872528</v>
      </c>
      <c r="L30" s="52">
        <f>(L9-K9)/K9</f>
        <v>0.10157296296468447</v>
      </c>
      <c r="N30" s="203"/>
    </row>
    <row r="31" spans="1:19">
      <c r="A31" s="8" t="s">
        <v>413</v>
      </c>
      <c r="B31" s="52">
        <v>3.2705689682058718E-2</v>
      </c>
      <c r="C31" s="52">
        <f t="shared" si="2"/>
        <v>0.11675989832566422</v>
      </c>
      <c r="D31" s="52"/>
      <c r="E31" s="8"/>
      <c r="F31" s="52">
        <v>2.679858750973331E-2</v>
      </c>
      <c r="G31" s="52">
        <f t="shared" si="3"/>
        <v>0.12877488957197988</v>
      </c>
      <c r="H31" s="52"/>
      <c r="I31" s="8"/>
      <c r="J31" s="52">
        <v>3.1684219769647567E-2</v>
      </c>
      <c r="K31" s="52">
        <f t="shared" si="4"/>
        <v>0.11878873712349543</v>
      </c>
      <c r="L31" s="52"/>
      <c r="N31" s="203"/>
    </row>
    <row r="32" spans="1:19">
      <c r="A32" s="8" t="s">
        <v>414</v>
      </c>
      <c r="B32" s="52">
        <v>3.8289238094520478E-2</v>
      </c>
      <c r="C32" s="52">
        <f t="shared" si="2"/>
        <v>0.13355824738380964</v>
      </c>
      <c r="D32" s="52"/>
      <c r="E32" s="8"/>
      <c r="F32" s="52">
        <v>3.239649424523465E-2</v>
      </c>
      <c r="G32" s="52">
        <f t="shared" si="3"/>
        <v>0.1478999722092284</v>
      </c>
      <c r="H32" s="52"/>
      <c r="I32" s="8"/>
      <c r="J32" s="52">
        <v>3.7270239601218141E-2</v>
      </c>
      <c r="K32" s="52">
        <f t="shared" si="4"/>
        <v>0.13597835931072322</v>
      </c>
      <c r="L32" s="52"/>
      <c r="N32" s="203"/>
    </row>
    <row r="33" spans="1:18">
      <c r="A33" s="8" t="s">
        <v>415</v>
      </c>
      <c r="B33" s="52">
        <v>4.5742049579744731E-2</v>
      </c>
      <c r="C33" s="52">
        <f t="shared" si="2"/>
        <v>0.13129314002925702</v>
      </c>
      <c r="D33" s="52"/>
      <c r="E33" s="8"/>
      <c r="F33" s="52">
        <v>3.9742970451783502E-2</v>
      </c>
      <c r="G33" s="52">
        <f t="shared" si="3"/>
        <v>0.14513109538463204</v>
      </c>
      <c r="H33" s="52"/>
      <c r="I33" s="8"/>
      <c r="J33" s="52">
        <v>4.4704568292644256E-2</v>
      </c>
      <c r="K33" s="52">
        <f t="shared" si="4"/>
        <v>0.133628462206662</v>
      </c>
      <c r="L33" s="52"/>
      <c r="N33" s="203"/>
    </row>
    <row r="34" spans="1:18">
      <c r="A34" s="8" t="s">
        <v>416</v>
      </c>
      <c r="B34" s="52">
        <v>3.8921751244789651E-2</v>
      </c>
      <c r="C34" s="52">
        <f t="shared" si="2"/>
        <v>0.13751650730764295</v>
      </c>
      <c r="D34" s="52"/>
      <c r="E34" s="53"/>
      <c r="F34" s="54">
        <v>3.5032410505661492E-2</v>
      </c>
      <c r="G34" s="52">
        <f t="shared" si="3"/>
        <v>0.15594887385642472</v>
      </c>
      <c r="H34" s="52"/>
      <c r="I34" s="53"/>
      <c r="J34" s="54">
        <v>3.8255834704755347E-2</v>
      </c>
      <c r="K34" s="52">
        <f t="shared" si="4"/>
        <v>0.14062990838331985</v>
      </c>
      <c r="L34" s="52"/>
      <c r="N34" s="203"/>
    </row>
    <row r="35" spans="1:18">
      <c r="A35" s="53" t="s">
        <v>417</v>
      </c>
      <c r="B35" s="54">
        <v>3.800896552084413E-2</v>
      </c>
      <c r="C35" s="54">
        <f t="shared" si="2"/>
        <v>0.160238236383168</v>
      </c>
      <c r="D35" s="52"/>
      <c r="E35" s="53"/>
      <c r="F35" s="54">
        <v>3.4093783432044202E-2</v>
      </c>
      <c r="G35" s="54">
        <f t="shared" si="3"/>
        <v>0.17858896357787174</v>
      </c>
      <c r="H35" s="52"/>
      <c r="I35" s="53"/>
      <c r="J35" s="54">
        <v>3.73386432072043E-2</v>
      </c>
      <c r="K35" s="54">
        <f t="shared" si="4"/>
        <v>0.1633375270166513</v>
      </c>
      <c r="L35" s="52"/>
      <c r="N35" s="203"/>
    </row>
    <row r="36" spans="1:18">
      <c r="A36" s="184" t="str">
        <f>A15</f>
        <v>Anslag NB2022</v>
      </c>
      <c r="B36" s="185"/>
      <c r="C36" s="185"/>
      <c r="D36" s="186">
        <f>(D15-C$14)/C$14</f>
        <v>-3.9067283493272834E-2</v>
      </c>
      <c r="E36" s="185"/>
      <c r="F36" s="185"/>
      <c r="G36" s="185"/>
      <c r="H36" s="186">
        <f>(H15-G$14)/G$14</f>
        <v>-4.5747695987477834E-2</v>
      </c>
      <c r="I36" s="185"/>
      <c r="J36" s="185"/>
      <c r="K36" s="185"/>
      <c r="L36" s="186">
        <f>(L15-K$14)/K$14</f>
        <v>-4.0210343254240645E-2</v>
      </c>
      <c r="O36" s="43"/>
      <c r="P36" s="204"/>
      <c r="Q36" s="204"/>
      <c r="R36" s="204"/>
    </row>
    <row r="37" spans="1:18">
      <c r="A37" s="55" t="s">
        <v>434</v>
      </c>
      <c r="B37" s="226"/>
      <c r="C37" s="226"/>
      <c r="D37" s="54">
        <f>(D16-C14)/C14</f>
        <v>-2.141071893755523E-2</v>
      </c>
      <c r="E37" s="226"/>
      <c r="F37" s="226"/>
      <c r="G37" s="226"/>
      <c r="H37" s="54">
        <f>(H16-G14)/G14</f>
        <v>-4.226047241224451E-2</v>
      </c>
      <c r="I37" s="226"/>
      <c r="J37" s="226"/>
      <c r="K37" s="226"/>
      <c r="L37" s="54"/>
      <c r="O37" s="43"/>
      <c r="P37" s="204"/>
      <c r="Q37" s="204"/>
      <c r="R37" s="204"/>
    </row>
    <row r="38" spans="1:18">
      <c r="A38" s="8" t="str">
        <f>A17</f>
        <v>Anslag RNB2022</v>
      </c>
      <c r="D38" s="54">
        <f>(D17-C14)/C14</f>
        <v>6.7589613877893376E-2</v>
      </c>
      <c r="H38" s="54">
        <f>(H17-G14)/G14</f>
        <v>4.5722084448955633E-2</v>
      </c>
      <c r="L38" s="52"/>
      <c r="O38" s="43"/>
      <c r="P38" s="204"/>
      <c r="Q38" s="204"/>
      <c r="R38" s="204"/>
    </row>
    <row r="39" spans="1:18">
      <c r="A39" s="8" t="str">
        <f>A18</f>
        <v>Anslag NB2023</v>
      </c>
      <c r="D39" s="52"/>
      <c r="H39" s="52"/>
      <c r="L39" s="52"/>
    </row>
    <row r="40" spans="1:18">
      <c r="A40" s="196"/>
      <c r="D40" s="205"/>
      <c r="G40" s="206"/>
      <c r="H40" s="205"/>
      <c r="L40" s="205"/>
    </row>
    <row r="41" spans="1:18">
      <c r="A41" s="201"/>
      <c r="B41" s="207"/>
      <c r="C41" s="207"/>
      <c r="D41" s="208"/>
      <c r="E41" s="207"/>
      <c r="F41" s="207"/>
      <c r="G41" s="207"/>
      <c r="H41" s="208"/>
      <c r="I41" s="207"/>
      <c r="J41" s="207"/>
      <c r="K41" s="207"/>
      <c r="L41" s="208"/>
    </row>
    <row r="42" spans="1:18">
      <c r="A42" s="8" t="s">
        <v>420</v>
      </c>
      <c r="B42" s="272" t="s">
        <v>404</v>
      </c>
      <c r="C42" s="272"/>
      <c r="D42" s="272"/>
      <c r="E42" s="272"/>
      <c r="F42" s="272" t="s">
        <v>405</v>
      </c>
      <c r="G42" s="272"/>
      <c r="H42" s="272"/>
      <c r="I42" s="272"/>
      <c r="J42" s="272" t="s">
        <v>406</v>
      </c>
      <c r="K42" s="272"/>
      <c r="L42" s="272"/>
      <c r="M42" s="272"/>
    </row>
    <row r="43" spans="1:18">
      <c r="A43" s="228"/>
      <c r="B43" s="187">
        <f>B23</f>
        <v>2020</v>
      </c>
      <c r="C43" s="187">
        <f>C23</f>
        <v>2021</v>
      </c>
      <c r="D43" s="187">
        <f>D23</f>
        <v>2022</v>
      </c>
      <c r="E43" s="209" t="s">
        <v>433</v>
      </c>
      <c r="F43" s="187">
        <f>F23</f>
        <v>2020</v>
      </c>
      <c r="G43" s="187">
        <f>G23</f>
        <v>2021</v>
      </c>
      <c r="H43" s="187">
        <f>H23</f>
        <v>2022</v>
      </c>
      <c r="I43" s="209" t="str">
        <f>E43</f>
        <v>endring 21-22</v>
      </c>
      <c r="J43" s="187">
        <f>J23</f>
        <v>2020</v>
      </c>
      <c r="K43" s="187">
        <f>K23</f>
        <v>2021</v>
      </c>
      <c r="L43" s="187">
        <f>L23</f>
        <v>2022</v>
      </c>
      <c r="M43" s="209" t="str">
        <f>I43</f>
        <v>endring 21-22</v>
      </c>
    </row>
    <row r="44" spans="1:18">
      <c r="A44" s="210" t="str">
        <f>A3</f>
        <v>Januar</v>
      </c>
      <c r="B44" s="210">
        <f>B3</f>
        <v>20895278</v>
      </c>
      <c r="C44" s="210">
        <f>C3</f>
        <v>21035195</v>
      </c>
      <c r="D44" s="210">
        <f>D3</f>
        <v>25046985</v>
      </c>
      <c r="E44" s="211">
        <f t="shared" ref="E44:E50" si="5">(D44-C44)/C44</f>
        <v>0.19071798478692495</v>
      </c>
      <c r="F44" s="210">
        <f>F3</f>
        <v>4333234</v>
      </c>
      <c r="G44" s="210">
        <f>G3</f>
        <v>4256424</v>
      </c>
      <c r="H44" s="210">
        <f>H3</f>
        <v>5183875</v>
      </c>
      <c r="I44" s="211">
        <f t="shared" ref="I44" si="6">(H44-G44)/G44</f>
        <v>0.21789441089515518</v>
      </c>
      <c r="J44" s="210">
        <f t="shared" ref="J44:L56" si="7">B44+F44</f>
        <v>25228512</v>
      </c>
      <c r="K44" s="210">
        <f t="shared" si="7"/>
        <v>25291619</v>
      </c>
      <c r="L44" s="210">
        <f t="shared" si="7"/>
        <v>30230860</v>
      </c>
      <c r="M44" s="211">
        <f t="shared" ref="M44" si="8">(L44-K44)/K44</f>
        <v>0.19529161023657679</v>
      </c>
    </row>
    <row r="45" spans="1:18">
      <c r="A45" s="210" t="str">
        <f t="shared" ref="A45:A55" si="9">A4</f>
        <v>Februar</v>
      </c>
      <c r="B45" s="210">
        <f>B4-B3</f>
        <v>1074102</v>
      </c>
      <c r="C45" s="210">
        <f>C4-C3</f>
        <v>1161079</v>
      </c>
      <c r="D45" s="210">
        <f>D4-D3</f>
        <v>1301354</v>
      </c>
      <c r="E45" s="211">
        <f t="shared" si="5"/>
        <v>0.12081434596612289</v>
      </c>
      <c r="F45" s="210">
        <f>F4-F3</f>
        <v>205059</v>
      </c>
      <c r="G45" s="210">
        <f>G4-G3</f>
        <v>220791</v>
      </c>
      <c r="H45" s="210">
        <f>H4-H3</f>
        <v>253330</v>
      </c>
      <c r="I45" s="211">
        <f>(H45-G45)/G45</f>
        <v>0.1473746665398499</v>
      </c>
      <c r="J45" s="210">
        <f t="shared" si="7"/>
        <v>1279161</v>
      </c>
      <c r="K45" s="210">
        <f t="shared" si="7"/>
        <v>1381870</v>
      </c>
      <c r="L45" s="210">
        <f>D45+H45</f>
        <v>1554684</v>
      </c>
      <c r="M45" s="211">
        <f>(L45-K45)/K45</f>
        <v>0.12505807348013923</v>
      </c>
    </row>
    <row r="46" spans="1:18">
      <c r="A46" s="210" t="str">
        <f t="shared" si="9"/>
        <v>Mars</v>
      </c>
      <c r="B46" s="210">
        <f t="shared" ref="B46:C55" si="10">B5-B4</f>
        <v>27546635</v>
      </c>
      <c r="C46" s="210">
        <f t="shared" si="10"/>
        <v>31288440</v>
      </c>
      <c r="D46" s="210">
        <f>D5-D4</f>
        <v>31890109</v>
      </c>
      <c r="E46" s="211">
        <f t="shared" si="5"/>
        <v>1.9229753864366522E-2</v>
      </c>
      <c r="F46" s="210">
        <f t="shared" ref="F46:G55" si="11">F5-F4</f>
        <v>5713523</v>
      </c>
      <c r="G46" s="210">
        <f t="shared" si="11"/>
        <v>6467574</v>
      </c>
      <c r="H46" s="210">
        <f>H5-H4</f>
        <v>6358233</v>
      </c>
      <c r="I46" s="211">
        <f>(H46-G46)/G46</f>
        <v>-1.6906029988988144E-2</v>
      </c>
      <c r="J46" s="210">
        <f t="shared" si="7"/>
        <v>33260158</v>
      </c>
      <c r="K46" s="210">
        <f t="shared" si="7"/>
        <v>37756014</v>
      </c>
      <c r="L46" s="210">
        <f t="shared" si="7"/>
        <v>38248342</v>
      </c>
      <c r="M46" s="211">
        <f>(L46-K46)/K46</f>
        <v>1.3039723949673289E-2</v>
      </c>
    </row>
    <row r="47" spans="1:18">
      <c r="A47" s="210" t="str">
        <f t="shared" si="9"/>
        <v>April</v>
      </c>
      <c r="B47" s="210">
        <f t="shared" si="10"/>
        <v>1409549</v>
      </c>
      <c r="C47" s="210">
        <f t="shared" si="10"/>
        <v>1734014</v>
      </c>
      <c r="D47" s="210">
        <f>D6-D5</f>
        <v>2158950</v>
      </c>
      <c r="E47" s="211">
        <f t="shared" si="5"/>
        <v>0.24505915177155432</v>
      </c>
      <c r="F47" s="210">
        <f t="shared" si="11"/>
        <v>273703</v>
      </c>
      <c r="G47" s="210">
        <f t="shared" si="11"/>
        <v>336824</v>
      </c>
      <c r="H47" s="210">
        <f>H6-H5</f>
        <v>426324</v>
      </c>
      <c r="I47" s="211">
        <f>(H47-G47)/G47</f>
        <v>0.26571740731064297</v>
      </c>
      <c r="J47" s="210">
        <f t="shared" si="7"/>
        <v>1683252</v>
      </c>
      <c r="K47" s="210">
        <f t="shared" si="7"/>
        <v>2070838</v>
      </c>
      <c r="L47" s="210">
        <f t="shared" ref="L47" si="12">D47+H47</f>
        <v>2585274</v>
      </c>
      <c r="M47" s="211">
        <f>(L47-K47)/K47</f>
        <v>0.24841923897475321</v>
      </c>
      <c r="O47" s="43"/>
    </row>
    <row r="48" spans="1:18">
      <c r="A48" s="210" t="str">
        <f t="shared" si="9"/>
        <v>Mai</v>
      </c>
      <c r="B48" s="210">
        <f t="shared" si="10"/>
        <v>27969249</v>
      </c>
      <c r="C48" s="210">
        <f t="shared" si="10"/>
        <v>31773013</v>
      </c>
      <c r="D48" s="210">
        <f>D7-D6</f>
        <v>37393694</v>
      </c>
      <c r="E48" s="211">
        <f t="shared" si="5"/>
        <v>0.17690110157321245</v>
      </c>
      <c r="F48" s="210">
        <f t="shared" si="11"/>
        <v>5516761</v>
      </c>
      <c r="G48" s="210">
        <f t="shared" si="11"/>
        <v>6562510</v>
      </c>
      <c r="H48" s="210">
        <f>H7-H6</f>
        <v>7478146</v>
      </c>
      <c r="I48" s="211">
        <f>(H48-G48)/G48</f>
        <v>0.13952527310434576</v>
      </c>
      <c r="J48" s="210">
        <f t="shared" si="7"/>
        <v>33486010</v>
      </c>
      <c r="K48" s="210">
        <f t="shared" si="7"/>
        <v>38335523</v>
      </c>
      <c r="L48" s="210">
        <f t="shared" ref="L48" si="13">D48+H48</f>
        <v>44871840</v>
      </c>
      <c r="M48" s="211">
        <f>(L48-K48)/K48</f>
        <v>0.17050287797038793</v>
      </c>
      <c r="N48" s="211"/>
      <c r="O48" s="241"/>
      <c r="P48" s="212"/>
    </row>
    <row r="49" spans="1:16">
      <c r="A49" s="210" t="str">
        <f t="shared" si="9"/>
        <v>Juni</v>
      </c>
      <c r="B49" s="210">
        <f t="shared" si="10"/>
        <v>1861894</v>
      </c>
      <c r="C49" s="210">
        <f t="shared" si="10"/>
        <v>3700697</v>
      </c>
      <c r="D49" s="210">
        <f>D8-D7</f>
        <v>5049204</v>
      </c>
      <c r="E49" s="211">
        <f t="shared" si="5"/>
        <v>0.36439270764399245</v>
      </c>
      <c r="F49" s="210">
        <f t="shared" si="11"/>
        <v>380573</v>
      </c>
      <c r="G49" s="210">
        <f t="shared" si="11"/>
        <v>753916</v>
      </c>
      <c r="H49" s="210">
        <f>H8-H7</f>
        <v>1007981</v>
      </c>
      <c r="I49" s="211">
        <f>(H49-G49)/G49</f>
        <v>0.33699377649499412</v>
      </c>
      <c r="J49" s="210">
        <f t="shared" si="7"/>
        <v>2242467</v>
      </c>
      <c r="K49" s="210">
        <f t="shared" si="7"/>
        <v>4454613</v>
      </c>
      <c r="L49" s="210">
        <f>D49+H49</f>
        <v>6057185</v>
      </c>
      <c r="M49" s="211">
        <f>(L49-K49)/K49</f>
        <v>0.3597556061547883</v>
      </c>
      <c r="O49" s="43"/>
    </row>
    <row r="50" spans="1:16">
      <c r="A50" s="210" t="str">
        <f t="shared" si="9"/>
        <v>Juli</v>
      </c>
      <c r="B50" s="210">
        <f t="shared" si="10"/>
        <v>21053761</v>
      </c>
      <c r="C50" s="210">
        <f t="shared" si="10"/>
        <v>22281580</v>
      </c>
      <c r="D50" s="210">
        <f>D9-D8</f>
        <v>22063118</v>
      </c>
      <c r="E50" s="211">
        <f t="shared" si="5"/>
        <v>-9.8046009304546631E-3</v>
      </c>
      <c r="F50" s="210">
        <f t="shared" si="11"/>
        <v>4258174</v>
      </c>
      <c r="G50" s="210">
        <f t="shared" si="11"/>
        <v>4612904</v>
      </c>
      <c r="H50" s="210">
        <f>H9-H8</f>
        <v>4406368</v>
      </c>
      <c r="I50" s="211">
        <f>(H50-G50)/G50</f>
        <v>-4.4773530947099703E-2</v>
      </c>
      <c r="J50" s="210">
        <f t="shared" si="7"/>
        <v>25311935</v>
      </c>
      <c r="K50" s="210">
        <f>C50+G50</f>
        <v>26894484</v>
      </c>
      <c r="L50" s="210">
        <f>D50+H50</f>
        <v>26469486</v>
      </c>
      <c r="M50" s="211">
        <f>(L50-K50)/K50</f>
        <v>-1.5802422533929262E-2</v>
      </c>
      <c r="O50" s="43"/>
    </row>
    <row r="51" spans="1:16">
      <c r="A51" s="210" t="str">
        <f t="shared" si="9"/>
        <v>August</v>
      </c>
      <c r="B51" s="210">
        <f t="shared" si="10"/>
        <v>1995472</v>
      </c>
      <c r="C51" s="210">
        <f t="shared" si="10"/>
        <v>2952293</v>
      </c>
      <c r="D51" s="210">
        <f t="shared" ref="D51:D55" si="14">D10-D9</f>
        <v>-124903414</v>
      </c>
      <c r="E51" s="211"/>
      <c r="F51" s="210">
        <f t="shared" si="11"/>
        <v>408729</v>
      </c>
      <c r="G51" s="210">
        <f t="shared" si="11"/>
        <v>594644</v>
      </c>
      <c r="H51" s="210">
        <f t="shared" ref="H51:H55" si="15">H10-H9</f>
        <v>-25114257</v>
      </c>
      <c r="I51" s="211"/>
      <c r="J51" s="210">
        <f t="shared" si="7"/>
        <v>2404201</v>
      </c>
      <c r="K51" s="210">
        <f t="shared" si="7"/>
        <v>3546937</v>
      </c>
      <c r="L51" s="210">
        <f t="shared" ref="L51" si="16">D51+H51</f>
        <v>-150017671</v>
      </c>
      <c r="M51" s="211"/>
    </row>
    <row r="52" spans="1:16">
      <c r="A52" s="210" t="str">
        <f t="shared" si="9"/>
        <v>September</v>
      </c>
      <c r="B52" s="210">
        <f t="shared" si="10"/>
        <v>29029099</v>
      </c>
      <c r="C52" s="210">
        <f t="shared" si="10"/>
        <v>34649943</v>
      </c>
      <c r="D52" s="210">
        <f t="shared" si="14"/>
        <v>0</v>
      </c>
      <c r="E52" s="211"/>
      <c r="F52" s="210">
        <f t="shared" si="11"/>
        <v>5876030</v>
      </c>
      <c r="G52" s="210">
        <f t="shared" si="11"/>
        <v>7148438</v>
      </c>
      <c r="H52" s="210">
        <f t="shared" si="15"/>
        <v>0</v>
      </c>
      <c r="I52" s="211"/>
      <c r="J52" s="210">
        <f t="shared" si="7"/>
        <v>34905129</v>
      </c>
      <c r="K52" s="210">
        <f t="shared" si="7"/>
        <v>41798381</v>
      </c>
      <c r="L52" s="210">
        <f t="shared" ref="L52" si="17">D52+H52</f>
        <v>0</v>
      </c>
      <c r="M52" s="211"/>
    </row>
    <row r="53" spans="1:16">
      <c r="A53" s="210" t="str">
        <f t="shared" si="9"/>
        <v>Oktober</v>
      </c>
      <c r="B53" s="210">
        <f t="shared" si="10"/>
        <v>1894384</v>
      </c>
      <c r="C53" s="210">
        <f t="shared" si="10"/>
        <v>1842218</v>
      </c>
      <c r="D53" s="210">
        <f t="shared" si="14"/>
        <v>0</v>
      </c>
      <c r="E53" s="211"/>
      <c r="F53" s="210">
        <f t="shared" si="11"/>
        <v>387656</v>
      </c>
      <c r="G53" s="210">
        <f t="shared" si="11"/>
        <v>369252</v>
      </c>
      <c r="H53" s="210">
        <f t="shared" si="15"/>
        <v>0</v>
      </c>
      <c r="I53" s="211"/>
      <c r="J53" s="210">
        <f t="shared" si="7"/>
        <v>2282040</v>
      </c>
      <c r="K53" s="210">
        <f t="shared" si="7"/>
        <v>2211470</v>
      </c>
      <c r="L53" s="210">
        <f t="shared" ref="L53" si="18">D53+H53</f>
        <v>0</v>
      </c>
      <c r="M53" s="211"/>
      <c r="O53" s="43"/>
      <c r="P53" s="43"/>
    </row>
    <row r="54" spans="1:16">
      <c r="A54" s="210" t="str">
        <f t="shared" si="9"/>
        <v>November</v>
      </c>
      <c r="B54" s="210">
        <f t="shared" si="10"/>
        <v>32554065</v>
      </c>
      <c r="C54" s="210">
        <f t="shared" si="10"/>
        <v>37869257</v>
      </c>
      <c r="D54" s="210">
        <f t="shared" si="14"/>
        <v>0</v>
      </c>
      <c r="E54" s="211"/>
      <c r="F54" s="210">
        <f t="shared" si="11"/>
        <v>6644976</v>
      </c>
      <c r="G54" s="210">
        <f t="shared" si="11"/>
        <v>7977156</v>
      </c>
      <c r="H54" s="210">
        <f t="shared" si="15"/>
        <v>0</v>
      </c>
      <c r="I54" s="211"/>
      <c r="J54" s="210">
        <f t="shared" si="7"/>
        <v>39199041</v>
      </c>
      <c r="K54" s="210">
        <f t="shared" si="7"/>
        <v>45846413</v>
      </c>
      <c r="L54" s="210">
        <f t="shared" ref="L54:L55" si="19">D54+H54</f>
        <v>0</v>
      </c>
      <c r="M54" s="211"/>
      <c r="O54" s="43"/>
    </row>
    <row r="55" spans="1:16">
      <c r="A55" s="210" t="str">
        <f t="shared" si="9"/>
        <v>Desember</v>
      </c>
      <c r="B55" s="210">
        <f t="shared" si="10"/>
        <v>1608935</v>
      </c>
      <c r="C55" s="210">
        <f t="shared" si="10"/>
        <v>5667718</v>
      </c>
      <c r="D55" s="210">
        <f t="shared" si="14"/>
        <v>0</v>
      </c>
      <c r="E55" s="211"/>
      <c r="F55" s="210">
        <f t="shared" si="11"/>
        <v>322723</v>
      </c>
      <c r="G55" s="210">
        <f t="shared" si="11"/>
        <v>1150085</v>
      </c>
      <c r="H55" s="210">
        <f t="shared" si="15"/>
        <v>0</v>
      </c>
      <c r="I55" s="211"/>
      <c r="J55" s="210">
        <f t="shared" si="7"/>
        <v>1931658</v>
      </c>
      <c r="K55" s="210">
        <f t="shared" si="7"/>
        <v>6817803</v>
      </c>
      <c r="L55" s="210">
        <f t="shared" si="19"/>
        <v>0</v>
      </c>
      <c r="M55" s="211"/>
    </row>
    <row r="56" spans="1:16">
      <c r="A56" s="213" t="s">
        <v>421</v>
      </c>
      <c r="B56" s="213">
        <f>SUM(B44:B55)</f>
        <v>168892423</v>
      </c>
      <c r="C56" s="213">
        <f>SUM(C44:C55)</f>
        <v>195955447</v>
      </c>
      <c r="D56" s="213">
        <f>SUM(D44:D55)</f>
        <v>0</v>
      </c>
      <c r="E56" s="214"/>
      <c r="F56" s="213">
        <f>SUM(F44:F55)</f>
        <v>34321141</v>
      </c>
      <c r="G56" s="213">
        <f>SUM(G44:G55)</f>
        <v>40450518</v>
      </c>
      <c r="H56" s="213">
        <f>SUM(H44:H55)</f>
        <v>0</v>
      </c>
      <c r="I56" s="214"/>
      <c r="J56" s="213">
        <f t="shared" si="7"/>
        <v>203213564</v>
      </c>
      <c r="K56" s="213">
        <f>C56+G56</f>
        <v>236405965</v>
      </c>
      <c r="L56" s="213">
        <f>D56+H56</f>
        <v>0</v>
      </c>
      <c r="M56" s="214"/>
    </row>
    <row r="57" spans="1:16">
      <c r="A57" s="50"/>
      <c r="B57" s="50"/>
      <c r="C57" s="185"/>
      <c r="D57" s="50"/>
      <c r="E57" s="215"/>
      <c r="F57" s="185"/>
      <c r="G57" s="185"/>
      <c r="H57" s="50"/>
      <c r="I57" s="215"/>
      <c r="J57" s="185"/>
      <c r="K57" s="185"/>
      <c r="L57" s="50"/>
      <c r="M57" s="215"/>
    </row>
    <row r="58" spans="1:16">
      <c r="A58" s="43"/>
      <c r="D58" s="43"/>
      <c r="H58" s="43"/>
      <c r="L58" s="43"/>
    </row>
    <row r="59" spans="1:16">
      <c r="A59" s="43"/>
      <c r="E59" s="216"/>
      <c r="F59" s="216"/>
      <c r="G59" s="216"/>
      <c r="H59" s="216"/>
      <c r="I59" s="216"/>
      <c r="J59" s="216"/>
      <c r="K59" s="216"/>
      <c r="L59" s="217"/>
    </row>
    <row r="60" spans="1:16">
      <c r="A60" s="43"/>
      <c r="E60" s="204"/>
      <c r="H60" s="43"/>
      <c r="I60" s="204"/>
      <c r="L60" s="204"/>
    </row>
    <row r="61" spans="1:16">
      <c r="A61" s="43"/>
      <c r="E61" s="204"/>
      <c r="I61" s="204"/>
      <c r="L61" s="204"/>
    </row>
    <row r="62" spans="1:16">
      <c r="A62" s="43"/>
      <c r="E62" s="204"/>
      <c r="I62" s="204"/>
      <c r="L62" s="204"/>
    </row>
    <row r="63" spans="1:16">
      <c r="A63" s="43"/>
      <c r="E63" s="204"/>
      <c r="I63" s="204"/>
      <c r="L63" s="204"/>
    </row>
  </sheetData>
  <sheetProtection sheet="1" objects="1" scenarios="1"/>
  <mergeCells count="9">
    <mergeCell ref="B42:E42"/>
    <mergeCell ref="F42:I42"/>
    <mergeCell ref="J42:M42"/>
    <mergeCell ref="B1:D1"/>
    <mergeCell ref="F1:H1"/>
    <mergeCell ref="J1:L1"/>
    <mergeCell ref="B22:D22"/>
    <mergeCell ref="F22:H22"/>
    <mergeCell ref="J22:L22"/>
  </mergeCells>
  <pageMargins left="0.7" right="0.7" top="0.75" bottom="0.75" header="0.3" footer="0.3"/>
  <pageSetup paperSize="9" orientation="portrait" r:id="rId1"/>
  <ignoredErrors>
    <ignoredError sqref="I4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Diagrammer</vt:lpstr>
      </vt:variant>
      <vt:variant>
        <vt:i4>2</vt:i4>
      </vt:variant>
    </vt:vector>
  </HeadingPairs>
  <TitlesOfParts>
    <vt:vector size="5" baseType="lpstr">
      <vt:lpstr>komm</vt:lpstr>
      <vt:lpstr>fylk</vt:lpstr>
      <vt:lpstr>tabellalle</vt:lpstr>
      <vt:lpstr>fig_komm</vt:lpstr>
      <vt:lpstr>fig_fylk</vt:lpstr>
    </vt:vector>
  </TitlesOfParts>
  <Company>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Ingunn Monsen</dc:creator>
  <cp:lastModifiedBy>Anita Ekle Kildahl</cp:lastModifiedBy>
  <dcterms:created xsi:type="dcterms:W3CDTF">2019-11-19T09:55:59Z</dcterms:created>
  <dcterms:modified xsi:type="dcterms:W3CDTF">2022-08-19T12:38:34Z</dcterms:modified>
</cp:coreProperties>
</file>