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3\Nett2023\"/>
    </mc:Choice>
  </mc:AlternateContent>
  <xr:revisionPtr revIDLastSave="0" documentId="13_ncr:1_{50D9D147-F81F-4654-B3E4-A7B9FDF23882}" xr6:coauthVersionLast="47" xr6:coauthVersionMax="47" xr10:uidLastSave="{00000000-0000-0000-0000-000000000000}"/>
  <bookViews>
    <workbookView xWindow="28680" yWindow="-120" windowWidth="29040" windowHeight="1764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N4" i="4"/>
  <c r="N5" i="4"/>
  <c r="N6" i="4"/>
  <c r="L29" i="4"/>
  <c r="D49" i="4"/>
  <c r="H49" i="4"/>
  <c r="L49" i="4"/>
  <c r="M49" i="4"/>
  <c r="I49" i="4"/>
  <c r="E49" i="4"/>
  <c r="H29" i="4"/>
  <c r="D29" i="4"/>
  <c r="K3" i="3"/>
  <c r="C19" i="3"/>
  <c r="Q19" i="3"/>
  <c r="N19" i="3"/>
  <c r="D19" i="3"/>
  <c r="O19" i="3"/>
  <c r="D28" i="4"/>
  <c r="E48" i="4"/>
  <c r="X35" i="1"/>
  <c r="H28" i="4"/>
  <c r="B21" i="3"/>
  <c r="I48" i="4"/>
  <c r="H37" i="4"/>
  <c r="H36" i="4"/>
  <c r="D36" i="4"/>
  <c r="L38" i="4"/>
  <c r="H38" i="4"/>
  <c r="D38" i="4"/>
  <c r="D37" i="4"/>
  <c r="A38" i="4"/>
  <c r="I46" i="4"/>
  <c r="I47" i="4"/>
  <c r="H46" i="4"/>
  <c r="E46" i="4"/>
  <c r="E47" i="4"/>
  <c r="D47" i="4"/>
  <c r="D46" i="4"/>
  <c r="D45" i="4"/>
  <c r="C46" i="4"/>
  <c r="L26" i="4"/>
  <c r="L27" i="4"/>
  <c r="H26" i="4"/>
  <c r="H27" i="4"/>
  <c r="D27" i="4"/>
  <c r="D26" i="4"/>
  <c r="D24" i="4"/>
  <c r="L25" i="4"/>
  <c r="H25" i="4"/>
  <c r="D25" i="4"/>
  <c r="M45" i="4"/>
  <c r="L50" i="4"/>
  <c r="M50" i="4"/>
  <c r="M51" i="4"/>
  <c r="M52" i="4"/>
  <c r="M53" i="4"/>
  <c r="M54" i="4"/>
  <c r="M55" i="4"/>
  <c r="M44" i="4"/>
  <c r="I45" i="4"/>
  <c r="E45" i="4"/>
  <c r="L24" i="4"/>
  <c r="H24" i="4"/>
  <c r="H45" i="4"/>
  <c r="G46" i="4"/>
  <c r="G45" i="4"/>
  <c r="G44" i="4"/>
  <c r="D3" i="4"/>
  <c r="X364" i="1"/>
  <c r="U364" i="1"/>
  <c r="I43" i="4"/>
  <c r="H44" i="4"/>
  <c r="L46" i="4"/>
  <c r="M46" i="4"/>
  <c r="H47" i="4"/>
  <c r="H48" i="4"/>
  <c r="H56" i="4"/>
  <c r="H51" i="4"/>
  <c r="H52" i="4"/>
  <c r="H53" i="4"/>
  <c r="H54" i="4"/>
  <c r="H55" i="4"/>
  <c r="D44" i="4"/>
  <c r="D48" i="4"/>
  <c r="L48" i="4"/>
  <c r="D51" i="4"/>
  <c r="D52" i="4"/>
  <c r="D53" i="4"/>
  <c r="L53" i="4"/>
  <c r="D54" i="4"/>
  <c r="L54" i="4"/>
  <c r="D55" i="4"/>
  <c r="L55" i="4"/>
  <c r="C44" i="4"/>
  <c r="L15" i="4"/>
  <c r="L16" i="4"/>
  <c r="L17" i="4"/>
  <c r="L18" i="4"/>
  <c r="D23" i="4"/>
  <c r="D43" i="4"/>
  <c r="C24" i="4"/>
  <c r="I16" i="4"/>
  <c r="I17" i="4"/>
  <c r="I18" i="4"/>
  <c r="I15" i="4"/>
  <c r="I14" i="4"/>
  <c r="E16" i="4"/>
  <c r="E17" i="4"/>
  <c r="E18" i="4"/>
  <c r="E15" i="4"/>
  <c r="E14" i="4"/>
  <c r="A37" i="4"/>
  <c r="H2" i="4"/>
  <c r="H23" i="4"/>
  <c r="H43" i="4"/>
  <c r="L3" i="4"/>
  <c r="L4" i="4"/>
  <c r="L5" i="4"/>
  <c r="L6" i="4"/>
  <c r="L7" i="4"/>
  <c r="L28" i="4"/>
  <c r="L9" i="4"/>
  <c r="L10" i="4"/>
  <c r="L11" i="4"/>
  <c r="L12" i="4"/>
  <c r="L13" i="4"/>
  <c r="L14" i="4"/>
  <c r="G55" i="4"/>
  <c r="C55" i="4"/>
  <c r="G35" i="4"/>
  <c r="C35" i="4"/>
  <c r="G54" i="4"/>
  <c r="C54" i="4"/>
  <c r="G34" i="4"/>
  <c r="C34" i="4"/>
  <c r="L47" i="4"/>
  <c r="M47" i="4"/>
  <c r="M48" i="4"/>
  <c r="L2" i="4"/>
  <c r="L23" i="4"/>
  <c r="L43" i="4"/>
  <c r="L52" i="4"/>
  <c r="L51" i="4"/>
  <c r="E44" i="4"/>
  <c r="L45" i="4"/>
  <c r="D56" i="4"/>
  <c r="L44" i="4"/>
  <c r="K55" i="4"/>
  <c r="E7" i="1"/>
  <c r="L56" i="4"/>
  <c r="R15" i="1"/>
  <c r="R23" i="1"/>
  <c r="R31" i="1"/>
  <c r="R39" i="1"/>
  <c r="R47" i="1"/>
  <c r="R55" i="1"/>
  <c r="E210" i="1"/>
  <c r="E218" i="1"/>
  <c r="E226" i="1"/>
  <c r="S226" i="1"/>
  <c r="E234" i="1"/>
  <c r="S234" i="1"/>
  <c r="E242" i="1"/>
  <c r="S242" i="1"/>
  <c r="E250" i="1"/>
  <c r="S250" i="1"/>
  <c r="E257" i="1"/>
  <c r="S257" i="1"/>
  <c r="E258" i="1"/>
  <c r="S258" i="1"/>
  <c r="E265" i="1"/>
  <c r="S265" i="1"/>
  <c r="E266" i="1"/>
  <c r="E273" i="1"/>
  <c r="S273" i="1"/>
  <c r="E274" i="1"/>
  <c r="E281" i="1"/>
  <c r="E282" i="1"/>
  <c r="E289" i="1"/>
  <c r="E290" i="1"/>
  <c r="E297" i="1"/>
  <c r="E298" i="1"/>
  <c r="E305" i="1"/>
  <c r="S305" i="1"/>
  <c r="E306" i="1"/>
  <c r="E313" i="1"/>
  <c r="S313" i="1"/>
  <c r="E314" i="1"/>
  <c r="E321" i="1"/>
  <c r="S321" i="1"/>
  <c r="E322" i="1"/>
  <c r="E329" i="1"/>
  <c r="E330" i="1"/>
  <c r="E337" i="1"/>
  <c r="E338" i="1"/>
  <c r="E345" i="1"/>
  <c r="E346" i="1"/>
  <c r="E353" i="1"/>
  <c r="E354" i="1"/>
  <c r="R356" i="1"/>
  <c r="R357" i="1"/>
  <c r="R360" i="1"/>
  <c r="E361" i="1"/>
  <c r="E362" i="1"/>
  <c r="T364" i="1"/>
  <c r="Y364" i="1"/>
  <c r="D364" i="1"/>
  <c r="E364" i="1"/>
  <c r="E35" i="1"/>
  <c r="G35" i="1"/>
  <c r="Y362" i="1"/>
  <c r="Y361" i="1"/>
  <c r="Y360" i="1"/>
  <c r="E360" i="1"/>
  <c r="Y359" i="1"/>
  <c r="Y358" i="1"/>
  <c r="R358" i="1"/>
  <c r="E358" i="1"/>
  <c r="Y357" i="1"/>
  <c r="Y356" i="1"/>
  <c r="E356" i="1"/>
  <c r="Y355" i="1"/>
  <c r="R355" i="1"/>
  <c r="E355" i="1"/>
  <c r="Y354" i="1"/>
  <c r="Y353" i="1"/>
  <c r="R353" i="1"/>
  <c r="Y352" i="1"/>
  <c r="R352" i="1"/>
  <c r="E352" i="1"/>
  <c r="Y351" i="1"/>
  <c r="Y350" i="1"/>
  <c r="R350" i="1"/>
  <c r="E350" i="1"/>
  <c r="Y349" i="1"/>
  <c r="R349" i="1"/>
  <c r="E349" i="1"/>
  <c r="Y348" i="1"/>
  <c r="R348" i="1"/>
  <c r="E348" i="1"/>
  <c r="Y347" i="1"/>
  <c r="R347" i="1"/>
  <c r="E347" i="1"/>
  <c r="Y346" i="1"/>
  <c r="Y345" i="1"/>
  <c r="Y344" i="1"/>
  <c r="R344" i="1"/>
  <c r="E344" i="1"/>
  <c r="Y343" i="1"/>
  <c r="Y342" i="1"/>
  <c r="R342" i="1"/>
  <c r="E342" i="1"/>
  <c r="Y341" i="1"/>
  <c r="R341" i="1"/>
  <c r="E341" i="1"/>
  <c r="Y340" i="1"/>
  <c r="R340" i="1"/>
  <c r="E340" i="1"/>
  <c r="Y339" i="1"/>
  <c r="R339" i="1"/>
  <c r="E339" i="1"/>
  <c r="Y338" i="1"/>
  <c r="Y337" i="1"/>
  <c r="R337" i="1"/>
  <c r="Y336" i="1"/>
  <c r="R336" i="1"/>
  <c r="E336" i="1"/>
  <c r="Y335" i="1"/>
  <c r="Y334" i="1"/>
  <c r="R334" i="1"/>
  <c r="E334" i="1"/>
  <c r="Y333" i="1"/>
  <c r="R333" i="1"/>
  <c r="E333" i="1"/>
  <c r="Y332" i="1"/>
  <c r="R332" i="1"/>
  <c r="E332" i="1"/>
  <c r="Y331" i="1"/>
  <c r="R331" i="1"/>
  <c r="E331" i="1"/>
  <c r="Y330" i="1"/>
  <c r="Y329" i="1"/>
  <c r="Y328" i="1"/>
  <c r="R328" i="1"/>
  <c r="E328" i="1"/>
  <c r="Y327" i="1"/>
  <c r="Y326" i="1"/>
  <c r="R326" i="1"/>
  <c r="E326" i="1"/>
  <c r="S326" i="1"/>
  <c r="Y325" i="1"/>
  <c r="R325" i="1"/>
  <c r="E325" i="1"/>
  <c r="S325" i="1"/>
  <c r="Y324" i="1"/>
  <c r="R324" i="1"/>
  <c r="E324" i="1"/>
  <c r="S324" i="1"/>
  <c r="Y323" i="1"/>
  <c r="R323" i="1"/>
  <c r="E323" i="1"/>
  <c r="S323" i="1"/>
  <c r="Y322" i="1"/>
  <c r="Y321" i="1"/>
  <c r="R321" i="1"/>
  <c r="Y320" i="1"/>
  <c r="R320" i="1"/>
  <c r="E320" i="1"/>
  <c r="S320" i="1"/>
  <c r="Y319" i="1"/>
  <c r="Y318" i="1"/>
  <c r="R318" i="1"/>
  <c r="E318" i="1"/>
  <c r="Y317" i="1"/>
  <c r="R317" i="1"/>
  <c r="E317" i="1"/>
  <c r="S317" i="1"/>
  <c r="Y316" i="1"/>
  <c r="R316" i="1"/>
  <c r="E316" i="1"/>
  <c r="S316" i="1"/>
  <c r="Y315" i="1"/>
  <c r="R315" i="1"/>
  <c r="E315" i="1"/>
  <c r="S315" i="1"/>
  <c r="Y314" i="1"/>
  <c r="Y313" i="1"/>
  <c r="Y312" i="1"/>
  <c r="R312" i="1"/>
  <c r="E312" i="1"/>
  <c r="S312" i="1"/>
  <c r="Y311" i="1"/>
  <c r="Y310" i="1"/>
  <c r="R310" i="1"/>
  <c r="E310" i="1"/>
  <c r="Y309" i="1"/>
  <c r="R309" i="1"/>
  <c r="E309" i="1"/>
  <c r="Y308" i="1"/>
  <c r="R308" i="1"/>
  <c r="E308" i="1"/>
  <c r="Y307" i="1"/>
  <c r="R307" i="1"/>
  <c r="E307" i="1"/>
  <c r="Y306" i="1"/>
  <c r="Y305" i="1"/>
  <c r="R305" i="1"/>
  <c r="Y304" i="1"/>
  <c r="R304" i="1"/>
  <c r="E304" i="1"/>
  <c r="Y303" i="1"/>
  <c r="Y302" i="1"/>
  <c r="R302" i="1"/>
  <c r="E302" i="1"/>
  <c r="Y301" i="1"/>
  <c r="R301" i="1"/>
  <c r="E301" i="1"/>
  <c r="Y300" i="1"/>
  <c r="R300" i="1"/>
  <c r="E300" i="1"/>
  <c r="S300" i="1"/>
  <c r="Y299" i="1"/>
  <c r="R299" i="1"/>
  <c r="E299" i="1"/>
  <c r="Y298" i="1"/>
  <c r="R298" i="1"/>
  <c r="Y297" i="1"/>
  <c r="Y296" i="1"/>
  <c r="R296" i="1"/>
  <c r="E296" i="1"/>
  <c r="S296" i="1"/>
  <c r="Y295" i="1"/>
  <c r="Y294" i="1"/>
  <c r="R294" i="1"/>
  <c r="E294" i="1"/>
  <c r="S294" i="1"/>
  <c r="Y293" i="1"/>
  <c r="R293" i="1"/>
  <c r="E293" i="1"/>
  <c r="Y292" i="1"/>
  <c r="R292" i="1"/>
  <c r="E292" i="1"/>
  <c r="Y291" i="1"/>
  <c r="R291" i="1"/>
  <c r="E291" i="1"/>
  <c r="S291" i="1"/>
  <c r="Y290" i="1"/>
  <c r="Y289" i="1"/>
  <c r="R289" i="1"/>
  <c r="Y288" i="1"/>
  <c r="R288" i="1"/>
  <c r="E288" i="1"/>
  <c r="S288" i="1"/>
  <c r="Y287" i="1"/>
  <c r="Y286" i="1"/>
  <c r="R286" i="1"/>
  <c r="E286" i="1"/>
  <c r="S286" i="1"/>
  <c r="Y285" i="1"/>
  <c r="R285" i="1"/>
  <c r="E285" i="1"/>
  <c r="Y284" i="1"/>
  <c r="R284" i="1"/>
  <c r="E284" i="1"/>
  <c r="S284" i="1"/>
  <c r="Y283" i="1"/>
  <c r="R283" i="1"/>
  <c r="E283" i="1"/>
  <c r="Y282" i="1"/>
  <c r="R282" i="1"/>
  <c r="Y281" i="1"/>
  <c r="Y280" i="1"/>
  <c r="R280" i="1"/>
  <c r="E280" i="1"/>
  <c r="Y279" i="1"/>
  <c r="Y278" i="1"/>
  <c r="R278" i="1"/>
  <c r="E278" i="1"/>
  <c r="Y277" i="1"/>
  <c r="R277" i="1"/>
  <c r="E277" i="1"/>
  <c r="S277" i="1"/>
  <c r="Y276" i="1"/>
  <c r="R276" i="1"/>
  <c r="E276" i="1"/>
  <c r="S276" i="1"/>
  <c r="Y275" i="1"/>
  <c r="R275" i="1"/>
  <c r="E275" i="1"/>
  <c r="Y274" i="1"/>
  <c r="Y273" i="1"/>
  <c r="R273" i="1"/>
  <c r="Y272" i="1"/>
  <c r="R272" i="1"/>
  <c r="E272" i="1"/>
  <c r="Y271" i="1"/>
  <c r="Y270" i="1"/>
  <c r="R270" i="1"/>
  <c r="E270" i="1"/>
  <c r="S270" i="1"/>
  <c r="Y269" i="1"/>
  <c r="R269" i="1"/>
  <c r="E269" i="1"/>
  <c r="S269" i="1"/>
  <c r="Y268" i="1"/>
  <c r="R268" i="1"/>
  <c r="E268" i="1"/>
  <c r="Y267" i="1"/>
  <c r="R267" i="1"/>
  <c r="E267" i="1"/>
  <c r="Y266" i="1"/>
  <c r="R266" i="1"/>
  <c r="Y265" i="1"/>
  <c r="Y264" i="1"/>
  <c r="R264" i="1"/>
  <c r="E264" i="1"/>
  <c r="Y263" i="1"/>
  <c r="Y262" i="1"/>
  <c r="R262" i="1"/>
  <c r="E262" i="1"/>
  <c r="S262" i="1"/>
  <c r="Y261" i="1"/>
  <c r="R261" i="1"/>
  <c r="E261" i="1"/>
  <c r="Y260" i="1"/>
  <c r="R260" i="1"/>
  <c r="E260" i="1"/>
  <c r="Y259" i="1"/>
  <c r="R259" i="1"/>
  <c r="E259" i="1"/>
  <c r="Y258" i="1"/>
  <c r="Y257" i="1"/>
  <c r="R257" i="1"/>
  <c r="Y256" i="1"/>
  <c r="R256" i="1"/>
  <c r="E256" i="1"/>
  <c r="Y255" i="1"/>
  <c r="Y254" i="1"/>
  <c r="R254" i="1"/>
  <c r="E254" i="1"/>
  <c r="S254" i="1"/>
  <c r="Y253" i="1"/>
  <c r="R253" i="1"/>
  <c r="E253" i="1"/>
  <c r="S253" i="1"/>
  <c r="Y252" i="1"/>
  <c r="R252" i="1"/>
  <c r="E252" i="1"/>
  <c r="S252" i="1"/>
  <c r="Y251" i="1"/>
  <c r="R251" i="1"/>
  <c r="E251" i="1"/>
  <c r="Y250" i="1"/>
  <c r="R250" i="1"/>
  <c r="Y249" i="1"/>
  <c r="R249" i="1"/>
  <c r="E249" i="1"/>
  <c r="S249" i="1"/>
  <c r="Y248" i="1"/>
  <c r="R248" i="1"/>
  <c r="E248" i="1"/>
  <c r="Y247" i="1"/>
  <c r="Y246" i="1"/>
  <c r="R246" i="1"/>
  <c r="E246" i="1"/>
  <c r="S246" i="1"/>
  <c r="Y245" i="1"/>
  <c r="R245" i="1"/>
  <c r="E245" i="1"/>
  <c r="S245" i="1"/>
  <c r="Y244" i="1"/>
  <c r="R244" i="1"/>
  <c r="E244" i="1"/>
  <c r="S244" i="1"/>
  <c r="Y243" i="1"/>
  <c r="R243" i="1"/>
  <c r="E243" i="1"/>
  <c r="Y242" i="1"/>
  <c r="R242" i="1"/>
  <c r="Y241" i="1"/>
  <c r="R241" i="1"/>
  <c r="E241" i="1"/>
  <c r="Y240" i="1"/>
  <c r="R240" i="1"/>
  <c r="E240" i="1"/>
  <c r="S240" i="1"/>
  <c r="Y239" i="1"/>
  <c r="Y238" i="1"/>
  <c r="R238" i="1"/>
  <c r="E238" i="1"/>
  <c r="Y237" i="1"/>
  <c r="R237" i="1"/>
  <c r="E237" i="1"/>
  <c r="Y236" i="1"/>
  <c r="R236" i="1"/>
  <c r="E236" i="1"/>
  <c r="S236" i="1"/>
  <c r="Y235" i="1"/>
  <c r="R235" i="1"/>
  <c r="E235" i="1"/>
  <c r="Y234" i="1"/>
  <c r="R234" i="1"/>
  <c r="Y233" i="1"/>
  <c r="R233" i="1"/>
  <c r="E233" i="1"/>
  <c r="Y232" i="1"/>
  <c r="R232" i="1"/>
  <c r="E232" i="1"/>
  <c r="Y231" i="1"/>
  <c r="Y230" i="1"/>
  <c r="R230" i="1"/>
  <c r="E230" i="1"/>
  <c r="Y229" i="1"/>
  <c r="R229" i="1"/>
  <c r="E229" i="1"/>
  <c r="Y228" i="1"/>
  <c r="R228" i="1"/>
  <c r="E228" i="1"/>
  <c r="S228" i="1"/>
  <c r="Y227" i="1"/>
  <c r="R227" i="1"/>
  <c r="E227" i="1"/>
  <c r="S227" i="1"/>
  <c r="Y226" i="1"/>
  <c r="R226" i="1"/>
  <c r="Y225" i="1"/>
  <c r="R225" i="1"/>
  <c r="E225" i="1"/>
  <c r="Y224" i="1"/>
  <c r="R224" i="1"/>
  <c r="E224" i="1"/>
  <c r="Y223" i="1"/>
  <c r="Y222" i="1"/>
  <c r="R222" i="1"/>
  <c r="E222" i="1"/>
  <c r="Y221" i="1"/>
  <c r="R221" i="1"/>
  <c r="E221" i="1"/>
  <c r="Y220" i="1"/>
  <c r="R220" i="1"/>
  <c r="E220" i="1"/>
  <c r="S220" i="1"/>
  <c r="Y219" i="1"/>
  <c r="R219" i="1"/>
  <c r="E219" i="1"/>
  <c r="Y218" i="1"/>
  <c r="R218" i="1"/>
  <c r="Y217" i="1"/>
  <c r="R217" i="1"/>
  <c r="E217" i="1"/>
  <c r="Y216" i="1"/>
  <c r="R216" i="1"/>
  <c r="E216" i="1"/>
  <c r="Y215" i="1"/>
  <c r="Y214" i="1"/>
  <c r="R214" i="1"/>
  <c r="E214" i="1"/>
  <c r="Y213" i="1"/>
  <c r="R213" i="1"/>
  <c r="E213" i="1"/>
  <c r="Y212" i="1"/>
  <c r="R212" i="1"/>
  <c r="E212" i="1"/>
  <c r="S212" i="1"/>
  <c r="Y211" i="1"/>
  <c r="R211" i="1"/>
  <c r="E211" i="1"/>
  <c r="S211" i="1"/>
  <c r="Y210" i="1"/>
  <c r="R210" i="1"/>
  <c r="Y209" i="1"/>
  <c r="R209" i="1"/>
  <c r="E209" i="1"/>
  <c r="Y208" i="1"/>
  <c r="R208" i="1"/>
  <c r="E208" i="1"/>
  <c r="Y207" i="1"/>
  <c r="Y206" i="1"/>
  <c r="R206" i="1"/>
  <c r="E206" i="1"/>
  <c r="Y205" i="1"/>
  <c r="R205" i="1"/>
  <c r="E205" i="1"/>
  <c r="S205" i="1"/>
  <c r="Y204" i="1"/>
  <c r="R204" i="1"/>
  <c r="E204" i="1"/>
  <c r="Y203" i="1"/>
  <c r="R203" i="1"/>
  <c r="E203" i="1"/>
  <c r="Y202" i="1"/>
  <c r="R202" i="1"/>
  <c r="E202" i="1"/>
  <c r="Y201" i="1"/>
  <c r="R201" i="1"/>
  <c r="E201" i="1"/>
  <c r="Y200" i="1"/>
  <c r="R200" i="1"/>
  <c r="E200" i="1"/>
  <c r="Y199" i="1"/>
  <c r="Y198" i="1"/>
  <c r="R198" i="1"/>
  <c r="E198" i="1"/>
  <c r="S198" i="1"/>
  <c r="Y197" i="1"/>
  <c r="R197" i="1"/>
  <c r="E197" i="1"/>
  <c r="Y196" i="1"/>
  <c r="R196" i="1"/>
  <c r="E196" i="1"/>
  <c r="S196" i="1"/>
  <c r="Y195" i="1"/>
  <c r="R195" i="1"/>
  <c r="E195" i="1"/>
  <c r="Y194" i="1"/>
  <c r="R194" i="1"/>
  <c r="E194" i="1"/>
  <c r="Y193" i="1"/>
  <c r="R193" i="1"/>
  <c r="E193" i="1"/>
  <c r="S193" i="1"/>
  <c r="Y192" i="1"/>
  <c r="R192" i="1"/>
  <c r="E192" i="1"/>
  <c r="S192" i="1"/>
  <c r="Y191" i="1"/>
  <c r="Y190" i="1"/>
  <c r="R190" i="1"/>
  <c r="E190" i="1"/>
  <c r="Y189" i="1"/>
  <c r="R189" i="1"/>
  <c r="E189" i="1"/>
  <c r="Y188" i="1"/>
  <c r="R188" i="1"/>
  <c r="E188" i="1"/>
  <c r="S188" i="1"/>
  <c r="Y187" i="1"/>
  <c r="R187" i="1"/>
  <c r="E187" i="1"/>
  <c r="Y186" i="1"/>
  <c r="R186" i="1"/>
  <c r="E186" i="1"/>
  <c r="Y185" i="1"/>
  <c r="R185" i="1"/>
  <c r="E185" i="1"/>
  <c r="S185" i="1"/>
  <c r="Y184" i="1"/>
  <c r="R184" i="1"/>
  <c r="E184" i="1"/>
  <c r="S184" i="1"/>
  <c r="Y183" i="1"/>
  <c r="Y182" i="1"/>
  <c r="R182" i="1"/>
  <c r="E182" i="1"/>
  <c r="Y181" i="1"/>
  <c r="R181" i="1"/>
  <c r="E181" i="1"/>
  <c r="Y180" i="1"/>
  <c r="R180" i="1"/>
  <c r="E180" i="1"/>
  <c r="S180" i="1"/>
  <c r="Y179" i="1"/>
  <c r="R179" i="1"/>
  <c r="E179" i="1"/>
  <c r="Y178" i="1"/>
  <c r="R178" i="1"/>
  <c r="E178" i="1"/>
  <c r="Y177" i="1"/>
  <c r="R177" i="1"/>
  <c r="E177" i="1"/>
  <c r="S177" i="1"/>
  <c r="Y176" i="1"/>
  <c r="R176" i="1"/>
  <c r="E176" i="1"/>
  <c r="Y175" i="1"/>
  <c r="Y174" i="1"/>
  <c r="R174" i="1"/>
  <c r="E174" i="1"/>
  <c r="S174" i="1"/>
  <c r="Y173" i="1"/>
  <c r="R173" i="1"/>
  <c r="E173" i="1"/>
  <c r="S173" i="1"/>
  <c r="Y172" i="1"/>
  <c r="R172" i="1"/>
  <c r="E172" i="1"/>
  <c r="Y171" i="1"/>
  <c r="R171" i="1"/>
  <c r="E171" i="1"/>
  <c r="Y170" i="1"/>
  <c r="R170" i="1"/>
  <c r="E170" i="1"/>
  <c r="Y169" i="1"/>
  <c r="R169" i="1"/>
  <c r="E169" i="1"/>
  <c r="S169" i="1"/>
  <c r="Y168" i="1"/>
  <c r="R168" i="1"/>
  <c r="E168" i="1"/>
  <c r="S168" i="1"/>
  <c r="Y167" i="1"/>
  <c r="Y166" i="1"/>
  <c r="R166" i="1"/>
  <c r="E166" i="1"/>
  <c r="S166" i="1"/>
  <c r="Y165" i="1"/>
  <c r="R165" i="1"/>
  <c r="E165" i="1"/>
  <c r="Y164" i="1"/>
  <c r="R164" i="1"/>
  <c r="E164" i="1"/>
  <c r="S164" i="1"/>
  <c r="Y163" i="1"/>
  <c r="R163" i="1"/>
  <c r="E163" i="1"/>
  <c r="Y162" i="1"/>
  <c r="R162" i="1"/>
  <c r="E162" i="1"/>
  <c r="Y161" i="1"/>
  <c r="R161" i="1"/>
  <c r="E161" i="1"/>
  <c r="S161" i="1"/>
  <c r="Y160" i="1"/>
  <c r="R160" i="1"/>
  <c r="E160" i="1"/>
  <c r="S160" i="1"/>
  <c r="Y159" i="1"/>
  <c r="Y158" i="1"/>
  <c r="R158" i="1"/>
  <c r="E158" i="1"/>
  <c r="S158" i="1"/>
  <c r="Y157" i="1"/>
  <c r="R157" i="1"/>
  <c r="E157" i="1"/>
  <c r="Y156" i="1"/>
  <c r="R156" i="1"/>
  <c r="E156" i="1"/>
  <c r="S156" i="1"/>
  <c r="Y155" i="1"/>
  <c r="R155" i="1"/>
  <c r="E155" i="1"/>
  <c r="Y154" i="1"/>
  <c r="R154" i="1"/>
  <c r="E154" i="1"/>
  <c r="S154" i="1"/>
  <c r="Y153" i="1"/>
  <c r="R153" i="1"/>
  <c r="E153" i="1"/>
  <c r="Y152" i="1"/>
  <c r="R152" i="1"/>
  <c r="E152" i="1"/>
  <c r="Y151" i="1"/>
  <c r="Y150" i="1"/>
  <c r="R150" i="1"/>
  <c r="E150" i="1"/>
  <c r="S150" i="1"/>
  <c r="Y149" i="1"/>
  <c r="R149" i="1"/>
  <c r="E149" i="1"/>
  <c r="Y148" i="1"/>
  <c r="R148" i="1"/>
  <c r="E148" i="1"/>
  <c r="S148" i="1"/>
  <c r="Y147" i="1"/>
  <c r="R147" i="1"/>
  <c r="E147" i="1"/>
  <c r="Y146" i="1"/>
  <c r="R146" i="1"/>
  <c r="E146" i="1"/>
  <c r="Y145" i="1"/>
  <c r="R145" i="1"/>
  <c r="E145" i="1"/>
  <c r="Y144" i="1"/>
  <c r="R144" i="1"/>
  <c r="E144" i="1"/>
  <c r="Y143" i="1"/>
  <c r="Y142" i="1"/>
  <c r="R142" i="1"/>
  <c r="E142" i="1"/>
  <c r="Y141" i="1"/>
  <c r="R141" i="1"/>
  <c r="E141" i="1"/>
  <c r="Y140" i="1"/>
  <c r="R140" i="1"/>
  <c r="E140" i="1"/>
  <c r="Y139" i="1"/>
  <c r="R139" i="1"/>
  <c r="E139" i="1"/>
  <c r="Y138" i="1"/>
  <c r="R138" i="1"/>
  <c r="E138" i="1"/>
  <c r="S138" i="1"/>
  <c r="Y137" i="1"/>
  <c r="R137" i="1"/>
  <c r="E137" i="1"/>
  <c r="Y136" i="1"/>
  <c r="R136" i="1"/>
  <c r="E136" i="1"/>
  <c r="S136" i="1"/>
  <c r="Y135" i="1"/>
  <c r="Y134" i="1"/>
  <c r="R134" i="1"/>
  <c r="E134" i="1"/>
  <c r="S134" i="1"/>
  <c r="Y133" i="1"/>
  <c r="R133" i="1"/>
  <c r="E133" i="1"/>
  <c r="Y132" i="1"/>
  <c r="R132" i="1"/>
  <c r="E132" i="1"/>
  <c r="Y131" i="1"/>
  <c r="R131" i="1"/>
  <c r="E131" i="1"/>
  <c r="S131" i="1"/>
  <c r="Y130" i="1"/>
  <c r="R130" i="1"/>
  <c r="E130" i="1"/>
  <c r="Y129" i="1"/>
  <c r="R129" i="1"/>
  <c r="E129" i="1"/>
  <c r="Y128" i="1"/>
  <c r="R128" i="1"/>
  <c r="E128" i="1"/>
  <c r="S128" i="1"/>
  <c r="Y127" i="1"/>
  <c r="Y126" i="1"/>
  <c r="R126" i="1"/>
  <c r="E126" i="1"/>
  <c r="S126" i="1"/>
  <c r="Y125" i="1"/>
  <c r="R125" i="1"/>
  <c r="E125" i="1"/>
  <c r="Y124" i="1"/>
  <c r="R124" i="1"/>
  <c r="E124" i="1"/>
  <c r="S124" i="1"/>
  <c r="Y123" i="1"/>
  <c r="R123" i="1"/>
  <c r="E123" i="1"/>
  <c r="Y122" i="1"/>
  <c r="R122" i="1"/>
  <c r="E122" i="1"/>
  <c r="Y121" i="1"/>
  <c r="R121" i="1"/>
  <c r="E121" i="1"/>
  <c r="Y120" i="1"/>
  <c r="R120" i="1"/>
  <c r="E120" i="1"/>
  <c r="S120" i="1"/>
  <c r="Y119" i="1"/>
  <c r="Y118" i="1"/>
  <c r="R118" i="1"/>
  <c r="E118" i="1"/>
  <c r="S118" i="1"/>
  <c r="Y117" i="1"/>
  <c r="R117" i="1"/>
  <c r="E117" i="1"/>
  <c r="Y116" i="1"/>
  <c r="R116" i="1"/>
  <c r="E116" i="1"/>
  <c r="S116" i="1"/>
  <c r="Y115" i="1"/>
  <c r="R115" i="1"/>
  <c r="E115" i="1"/>
  <c r="Y114" i="1"/>
  <c r="R114" i="1"/>
  <c r="E114" i="1"/>
  <c r="Y113" i="1"/>
  <c r="R113" i="1"/>
  <c r="E113" i="1"/>
  <c r="Y112" i="1"/>
  <c r="R112" i="1"/>
  <c r="E112" i="1"/>
  <c r="S112" i="1"/>
  <c r="Y111" i="1"/>
  <c r="Y110" i="1"/>
  <c r="R110" i="1"/>
  <c r="E110" i="1"/>
  <c r="S110" i="1"/>
  <c r="Y109" i="1"/>
  <c r="R109" i="1"/>
  <c r="E109" i="1"/>
  <c r="Y108" i="1"/>
  <c r="R108" i="1"/>
  <c r="E108" i="1"/>
  <c r="Y107" i="1"/>
  <c r="R107" i="1"/>
  <c r="E107" i="1"/>
  <c r="Y106" i="1"/>
  <c r="R106" i="1"/>
  <c r="E106" i="1"/>
  <c r="Y105" i="1"/>
  <c r="R105" i="1"/>
  <c r="E105" i="1"/>
  <c r="Y104" i="1"/>
  <c r="R104" i="1"/>
  <c r="E104" i="1"/>
  <c r="S104" i="1"/>
  <c r="Y103" i="1"/>
  <c r="Y102" i="1"/>
  <c r="R102" i="1"/>
  <c r="E102" i="1"/>
  <c r="Y101" i="1"/>
  <c r="R101" i="1"/>
  <c r="E101" i="1"/>
  <c r="Y100" i="1"/>
  <c r="R100" i="1"/>
  <c r="E100" i="1"/>
  <c r="S100" i="1"/>
  <c r="Y99" i="1"/>
  <c r="R99" i="1"/>
  <c r="E99" i="1"/>
  <c r="S99" i="1"/>
  <c r="Y98" i="1"/>
  <c r="R98" i="1"/>
  <c r="E98" i="1"/>
  <c r="Y97" i="1"/>
  <c r="R97" i="1"/>
  <c r="E97" i="1"/>
  <c r="Y96" i="1"/>
  <c r="R96" i="1"/>
  <c r="E96" i="1"/>
  <c r="Y95" i="1"/>
  <c r="Y94" i="1"/>
  <c r="R94" i="1"/>
  <c r="E94" i="1"/>
  <c r="Y93" i="1"/>
  <c r="R93" i="1"/>
  <c r="E93" i="1"/>
  <c r="Y92" i="1"/>
  <c r="R92" i="1"/>
  <c r="E92" i="1"/>
  <c r="S92" i="1"/>
  <c r="Y91" i="1"/>
  <c r="R91" i="1"/>
  <c r="E91" i="1"/>
  <c r="Y90" i="1"/>
  <c r="R90" i="1"/>
  <c r="E90" i="1"/>
  <c r="Y89" i="1"/>
  <c r="R89" i="1"/>
  <c r="E89" i="1"/>
  <c r="Y88" i="1"/>
  <c r="R88" i="1"/>
  <c r="E88" i="1"/>
  <c r="Y87" i="1"/>
  <c r="Y86" i="1"/>
  <c r="R86" i="1"/>
  <c r="E86" i="1"/>
  <c r="Y85" i="1"/>
  <c r="R85" i="1"/>
  <c r="E85" i="1"/>
  <c r="Y84" i="1"/>
  <c r="R84" i="1"/>
  <c r="E84" i="1"/>
  <c r="S84" i="1"/>
  <c r="Y83" i="1"/>
  <c r="R83" i="1"/>
  <c r="E83" i="1"/>
  <c r="Y82" i="1"/>
  <c r="R82" i="1"/>
  <c r="E82" i="1"/>
  <c r="S82" i="1"/>
  <c r="Y81" i="1"/>
  <c r="R81" i="1"/>
  <c r="E81" i="1"/>
  <c r="Y80" i="1"/>
  <c r="R80" i="1"/>
  <c r="E80" i="1"/>
  <c r="S80" i="1"/>
  <c r="Y79" i="1"/>
  <c r="Y78" i="1"/>
  <c r="R78" i="1"/>
  <c r="E78" i="1"/>
  <c r="S78" i="1"/>
  <c r="Y77" i="1"/>
  <c r="R77" i="1"/>
  <c r="E77" i="1"/>
  <c r="Y76" i="1"/>
  <c r="R76" i="1"/>
  <c r="E76" i="1"/>
  <c r="Y75" i="1"/>
  <c r="R75" i="1"/>
  <c r="E75" i="1"/>
  <c r="S75" i="1"/>
  <c r="Y74" i="1"/>
  <c r="R74" i="1"/>
  <c r="E74" i="1"/>
  <c r="Y73" i="1"/>
  <c r="R73" i="1"/>
  <c r="E73" i="1"/>
  <c r="Y72" i="1"/>
  <c r="R72" i="1"/>
  <c r="E72" i="1"/>
  <c r="S72" i="1"/>
  <c r="Y71" i="1"/>
  <c r="Y70" i="1"/>
  <c r="R70" i="1"/>
  <c r="E70" i="1"/>
  <c r="S70" i="1"/>
  <c r="Y69" i="1"/>
  <c r="R69" i="1"/>
  <c r="E69" i="1"/>
  <c r="Y68" i="1"/>
  <c r="R68" i="1"/>
  <c r="E68" i="1"/>
  <c r="Y67" i="1"/>
  <c r="R67" i="1"/>
  <c r="E67" i="1"/>
  <c r="S67" i="1"/>
  <c r="Y66" i="1"/>
  <c r="R66" i="1"/>
  <c r="E66" i="1"/>
  <c r="Y65" i="1"/>
  <c r="R65" i="1"/>
  <c r="E65" i="1"/>
  <c r="Y64" i="1"/>
  <c r="R64" i="1"/>
  <c r="E64" i="1"/>
  <c r="S64" i="1"/>
  <c r="Y63" i="1"/>
  <c r="Y62" i="1"/>
  <c r="R62" i="1"/>
  <c r="E62" i="1"/>
  <c r="S62" i="1"/>
  <c r="Y61" i="1"/>
  <c r="R61" i="1"/>
  <c r="E61" i="1"/>
  <c r="Y60" i="1"/>
  <c r="R60" i="1"/>
  <c r="E60" i="1"/>
  <c r="Y59" i="1"/>
  <c r="R59" i="1"/>
  <c r="E59" i="1"/>
  <c r="S59" i="1"/>
  <c r="Y58" i="1"/>
  <c r="R58" i="1"/>
  <c r="E58" i="1"/>
  <c r="Y57" i="1"/>
  <c r="R57" i="1"/>
  <c r="E57" i="1"/>
  <c r="Y56" i="1"/>
  <c r="R56" i="1"/>
  <c r="E56" i="1"/>
  <c r="S56" i="1"/>
  <c r="Y55" i="1"/>
  <c r="Y54" i="1"/>
  <c r="R54" i="1"/>
  <c r="E54" i="1"/>
  <c r="Y53" i="1"/>
  <c r="R53" i="1"/>
  <c r="E53" i="1"/>
  <c r="Y52" i="1"/>
  <c r="R52" i="1"/>
  <c r="E52" i="1"/>
  <c r="S52" i="1"/>
  <c r="Y51" i="1"/>
  <c r="R51" i="1"/>
  <c r="E51" i="1"/>
  <c r="Y50" i="1"/>
  <c r="R50" i="1"/>
  <c r="E50" i="1"/>
  <c r="Y49" i="1"/>
  <c r="R49" i="1"/>
  <c r="E49" i="1"/>
  <c r="Y48" i="1"/>
  <c r="R48" i="1"/>
  <c r="E48" i="1"/>
  <c r="S48" i="1"/>
  <c r="Y47" i="1"/>
  <c r="Y46" i="1"/>
  <c r="R46" i="1"/>
  <c r="E46" i="1"/>
  <c r="Y45" i="1"/>
  <c r="R45" i="1"/>
  <c r="E45" i="1"/>
  <c r="Y44" i="1"/>
  <c r="R44" i="1"/>
  <c r="E44" i="1"/>
  <c r="S44" i="1"/>
  <c r="Y43" i="1"/>
  <c r="R43" i="1"/>
  <c r="E43" i="1"/>
  <c r="S43" i="1"/>
  <c r="Y42" i="1"/>
  <c r="R42" i="1"/>
  <c r="E42" i="1"/>
  <c r="Y41" i="1"/>
  <c r="R41" i="1"/>
  <c r="E41" i="1"/>
  <c r="Y40" i="1"/>
  <c r="R40" i="1"/>
  <c r="E40" i="1"/>
  <c r="S40" i="1"/>
  <c r="Y39" i="1"/>
  <c r="E39" i="1"/>
  <c r="Y38" i="1"/>
  <c r="R38" i="1"/>
  <c r="E38" i="1"/>
  <c r="Y37" i="1"/>
  <c r="R37" i="1"/>
  <c r="E37" i="1"/>
  <c r="Y36" i="1"/>
  <c r="R36" i="1"/>
  <c r="E36" i="1"/>
  <c r="S36" i="1"/>
  <c r="Y35" i="1"/>
  <c r="R35" i="1"/>
  <c r="S35" i="1"/>
  <c r="Y34" i="1"/>
  <c r="R34" i="1"/>
  <c r="E34" i="1"/>
  <c r="Y33" i="1"/>
  <c r="R33" i="1"/>
  <c r="E33" i="1"/>
  <c r="Y32" i="1"/>
  <c r="R32" i="1"/>
  <c r="E32" i="1"/>
  <c r="S32" i="1"/>
  <c r="Y31" i="1"/>
  <c r="E31" i="1"/>
  <c r="S31" i="1"/>
  <c r="Y30" i="1"/>
  <c r="R30" i="1"/>
  <c r="E30" i="1"/>
  <c r="Y29" i="1"/>
  <c r="R29" i="1"/>
  <c r="E29" i="1"/>
  <c r="Y28" i="1"/>
  <c r="R28" i="1"/>
  <c r="E28" i="1"/>
  <c r="S28" i="1"/>
  <c r="Y27" i="1"/>
  <c r="R27" i="1"/>
  <c r="E27" i="1"/>
  <c r="S27" i="1"/>
  <c r="Y26" i="1"/>
  <c r="R26" i="1"/>
  <c r="E26" i="1"/>
  <c r="Y25" i="1"/>
  <c r="R25" i="1"/>
  <c r="E25" i="1"/>
  <c r="Y24" i="1"/>
  <c r="R24" i="1"/>
  <c r="E24" i="1"/>
  <c r="Y23" i="1"/>
  <c r="E23" i="1"/>
  <c r="Y22" i="1"/>
  <c r="R22" i="1"/>
  <c r="E22" i="1"/>
  <c r="S22" i="1"/>
  <c r="Y21" i="1"/>
  <c r="R21" i="1"/>
  <c r="E21" i="1"/>
  <c r="Y20" i="1"/>
  <c r="R20" i="1"/>
  <c r="E20" i="1"/>
  <c r="S20" i="1"/>
  <c r="Y19" i="1"/>
  <c r="R19" i="1"/>
  <c r="E19" i="1"/>
  <c r="S19" i="1"/>
  <c r="Y18" i="1"/>
  <c r="R18" i="1"/>
  <c r="E18" i="1"/>
  <c r="Y17" i="1"/>
  <c r="R17" i="1"/>
  <c r="E17" i="1"/>
  <c r="Y16" i="1"/>
  <c r="R16" i="1"/>
  <c r="E16" i="1"/>
  <c r="Y15" i="1"/>
  <c r="E15" i="1"/>
  <c r="S15" i="1"/>
  <c r="Y14" i="1"/>
  <c r="R14" i="1"/>
  <c r="E14" i="1"/>
  <c r="Y13" i="1"/>
  <c r="R13" i="1"/>
  <c r="E13" i="1"/>
  <c r="Y12" i="1"/>
  <c r="R12" i="1"/>
  <c r="E12" i="1"/>
  <c r="S12" i="1"/>
  <c r="Y11" i="1"/>
  <c r="R11" i="1"/>
  <c r="E11" i="1"/>
  <c r="S11" i="1"/>
  <c r="Y10" i="1"/>
  <c r="R10" i="1"/>
  <c r="E10" i="1"/>
  <c r="Y9" i="1"/>
  <c r="R9" i="1"/>
  <c r="E9" i="1"/>
  <c r="Y8" i="1"/>
  <c r="R8" i="1"/>
  <c r="E8" i="1"/>
  <c r="Y7" i="1"/>
  <c r="R7" i="1"/>
  <c r="U2" i="1"/>
  <c r="V2" i="1"/>
  <c r="N2" i="1"/>
  <c r="Q2" i="1"/>
  <c r="M2" i="1"/>
  <c r="G53" i="4"/>
  <c r="C53" i="4"/>
  <c r="G33" i="4"/>
  <c r="C33" i="4"/>
  <c r="G52" i="4"/>
  <c r="C52" i="4"/>
  <c r="G32" i="4"/>
  <c r="C32" i="4"/>
  <c r="S332" i="1"/>
  <c r="S349" i="1"/>
  <c r="S354" i="1"/>
  <c r="S333" i="1"/>
  <c r="S350" i="1"/>
  <c r="S358" i="1"/>
  <c r="S346" i="1"/>
  <c r="S362" i="1"/>
  <c r="S344" i="1"/>
  <c r="S348" i="1"/>
  <c r="S338" i="1"/>
  <c r="S336" i="1"/>
  <c r="S334" i="1"/>
  <c r="S341" i="1"/>
  <c r="S352" i="1"/>
  <c r="S360" i="1"/>
  <c r="S330" i="1"/>
  <c r="R359" i="1"/>
  <c r="E359" i="1"/>
  <c r="R319" i="1"/>
  <c r="E319" i="1"/>
  <c r="S319" i="1"/>
  <c r="R287" i="1"/>
  <c r="E287" i="1"/>
  <c r="S287" i="1"/>
  <c r="R255" i="1"/>
  <c r="E255" i="1"/>
  <c r="S255" i="1"/>
  <c r="R223" i="1"/>
  <c r="E223" i="1"/>
  <c r="S223" i="1"/>
  <c r="R191" i="1"/>
  <c r="E191" i="1"/>
  <c r="S191" i="1"/>
  <c r="R159" i="1"/>
  <c r="E159" i="1"/>
  <c r="S159" i="1"/>
  <c r="R127" i="1"/>
  <c r="E127" i="1"/>
  <c r="S127" i="1"/>
  <c r="R95" i="1"/>
  <c r="E95" i="1"/>
  <c r="S95" i="1"/>
  <c r="E357" i="1"/>
  <c r="R335" i="1"/>
  <c r="E335" i="1"/>
  <c r="S335" i="1"/>
  <c r="R303" i="1"/>
  <c r="E303" i="1"/>
  <c r="S303" i="1"/>
  <c r="R279" i="1"/>
  <c r="E279" i="1"/>
  <c r="S279" i="1"/>
  <c r="R247" i="1"/>
  <c r="E247" i="1"/>
  <c r="S247" i="1"/>
  <c r="R215" i="1"/>
  <c r="E215" i="1"/>
  <c r="S215" i="1"/>
  <c r="R175" i="1"/>
  <c r="E175" i="1"/>
  <c r="S175" i="1"/>
  <c r="R143" i="1"/>
  <c r="E143" i="1"/>
  <c r="S143" i="1"/>
  <c r="R111" i="1"/>
  <c r="E111" i="1"/>
  <c r="S111" i="1"/>
  <c r="R79" i="1"/>
  <c r="E79" i="1"/>
  <c r="S79" i="1"/>
  <c r="R343" i="1"/>
  <c r="E343" i="1"/>
  <c r="R311" i="1"/>
  <c r="E311" i="1"/>
  <c r="S311" i="1"/>
  <c r="R271" i="1"/>
  <c r="E271" i="1"/>
  <c r="S271" i="1"/>
  <c r="R239" i="1"/>
  <c r="E239" i="1"/>
  <c r="S239" i="1"/>
  <c r="R199" i="1"/>
  <c r="E199" i="1"/>
  <c r="S199" i="1"/>
  <c r="R167" i="1"/>
  <c r="E167" i="1"/>
  <c r="S167" i="1"/>
  <c r="R135" i="1"/>
  <c r="E135" i="1"/>
  <c r="S135" i="1"/>
  <c r="R103" i="1"/>
  <c r="E103" i="1"/>
  <c r="R71" i="1"/>
  <c r="E71" i="1"/>
  <c r="S71" i="1"/>
  <c r="R290" i="1"/>
  <c r="R306" i="1"/>
  <c r="R322" i="1"/>
  <c r="R338" i="1"/>
  <c r="R354" i="1"/>
  <c r="E55" i="1"/>
  <c r="S55" i="1"/>
  <c r="R361" i="1"/>
  <c r="R351" i="1"/>
  <c r="E351" i="1"/>
  <c r="R327" i="1"/>
  <c r="E327" i="1"/>
  <c r="S327" i="1"/>
  <c r="R295" i="1"/>
  <c r="E295" i="1"/>
  <c r="S295" i="1"/>
  <c r="R263" i="1"/>
  <c r="E263" i="1"/>
  <c r="S263" i="1"/>
  <c r="R231" i="1"/>
  <c r="E231" i="1"/>
  <c r="S231" i="1"/>
  <c r="R207" i="1"/>
  <c r="E207" i="1"/>
  <c r="S207" i="1"/>
  <c r="R183" i="1"/>
  <c r="E183" i="1"/>
  <c r="S183" i="1"/>
  <c r="R151" i="1"/>
  <c r="E151" i="1"/>
  <c r="S151" i="1"/>
  <c r="R119" i="1"/>
  <c r="E119" i="1"/>
  <c r="S119" i="1"/>
  <c r="R87" i="1"/>
  <c r="E87" i="1"/>
  <c r="S87" i="1"/>
  <c r="R63" i="1"/>
  <c r="E63" i="1"/>
  <c r="S63" i="1"/>
  <c r="R258" i="1"/>
  <c r="R274" i="1"/>
  <c r="E47" i="1"/>
  <c r="S47" i="1"/>
  <c r="R265" i="1"/>
  <c r="R281" i="1"/>
  <c r="R297" i="1"/>
  <c r="R313" i="1"/>
  <c r="R329" i="1"/>
  <c r="R345" i="1"/>
  <c r="R362" i="1"/>
  <c r="R314" i="1"/>
  <c r="R330" i="1"/>
  <c r="R346" i="1"/>
  <c r="I358" i="1"/>
  <c r="S214" i="1"/>
  <c r="S232" i="1"/>
  <c r="S103" i="1"/>
  <c r="S285" i="1"/>
  <c r="S30" i="1"/>
  <c r="S77" i="1"/>
  <c r="S93" i="1"/>
  <c r="S145" i="1"/>
  <c r="S165" i="1"/>
  <c r="S182" i="1"/>
  <c r="S200" i="1"/>
  <c r="S123" i="1"/>
  <c r="S172" i="1"/>
  <c r="S275" i="1"/>
  <c r="S117" i="1"/>
  <c r="S342" i="1"/>
  <c r="S29" i="1"/>
  <c r="S132" i="1"/>
  <c r="S309" i="1"/>
  <c r="S69" i="1"/>
  <c r="S224" i="1"/>
  <c r="S259" i="1"/>
  <c r="S7" i="1"/>
  <c r="S21" i="1"/>
  <c r="S267" i="1"/>
  <c r="S39" i="1"/>
  <c r="S101" i="1"/>
  <c r="S14" i="1"/>
  <c r="S38" i="1"/>
  <c r="S91" i="1"/>
  <c r="S107" i="1"/>
  <c r="S190" i="1"/>
  <c r="S210" i="1"/>
  <c r="S53" i="1"/>
  <c r="S23" i="1"/>
  <c r="S51" i="1"/>
  <c r="S37" i="1"/>
  <c r="S45" i="1"/>
  <c r="S60" i="1"/>
  <c r="S76" i="1"/>
  <c r="S197" i="1"/>
  <c r="S46" i="1"/>
  <c r="S54" i="1"/>
  <c r="S13" i="1"/>
  <c r="S61" i="1"/>
  <c r="S108" i="1"/>
  <c r="S142" i="1"/>
  <c r="S68" i="1"/>
  <c r="S83" i="1"/>
  <c r="S189" i="1"/>
  <c r="S125" i="1"/>
  <c r="S153" i="1"/>
  <c r="S261" i="1"/>
  <c r="S266" i="1"/>
  <c r="S292" i="1"/>
  <c r="S85" i="1"/>
  <c r="S140" i="1"/>
  <c r="S208" i="1"/>
  <c r="S243" i="1"/>
  <c r="S260" i="1"/>
  <c r="S274" i="1"/>
  <c r="S304" i="1"/>
  <c r="S308" i="1"/>
  <c r="S109" i="1"/>
  <c r="S216" i="1"/>
  <c r="S251" i="1"/>
  <c r="S202" i="1"/>
  <c r="S268" i="1"/>
  <c r="S340" i="1"/>
  <c r="S218" i="1"/>
  <c r="S102" i="1"/>
  <c r="S115" i="1"/>
  <c r="S133" i="1"/>
  <c r="S310" i="1"/>
  <c r="S318" i="1"/>
  <c r="S328" i="1"/>
  <c r="S356" i="1"/>
  <c r="S73" i="1"/>
  <c r="S33" i="1"/>
  <c r="S58" i="1"/>
  <c r="S10" i="1"/>
  <c r="S18" i="1"/>
  <c r="S9" i="1"/>
  <c r="S17" i="1"/>
  <c r="S26" i="1"/>
  <c r="S57" i="1"/>
  <c r="S149" i="1"/>
  <c r="S96" i="1"/>
  <c r="S122" i="1"/>
  <c r="S25" i="1"/>
  <c r="S42" i="1"/>
  <c r="S86" i="1"/>
  <c r="S50" i="1"/>
  <c r="S8" i="1"/>
  <c r="S16" i="1"/>
  <c r="S49" i="1"/>
  <c r="S74" i="1"/>
  <c r="S209" i="1"/>
  <c r="S90" i="1"/>
  <c r="S65" i="1"/>
  <c r="S230" i="1"/>
  <c r="S94" i="1"/>
  <c r="S24" i="1"/>
  <c r="S34" i="1"/>
  <c r="S66" i="1"/>
  <c r="S41" i="1"/>
  <c r="S114" i="1"/>
  <c r="S137" i="1"/>
  <c r="S181" i="1"/>
  <c r="S106" i="1"/>
  <c r="S129" i="1"/>
  <c r="S88" i="1"/>
  <c r="S113" i="1"/>
  <c r="S121" i="1"/>
  <c r="S157" i="1"/>
  <c r="S81" i="1"/>
  <c r="S98" i="1"/>
  <c r="S89" i="1"/>
  <c r="S97" i="1"/>
  <c r="S105" i="1"/>
  <c r="S130" i="1"/>
  <c r="S171" i="1"/>
  <c r="S139" i="1"/>
  <c r="S146" i="1"/>
  <c r="S152" i="1"/>
  <c r="S307" i="1"/>
  <c r="S163" i="1"/>
  <c r="S141" i="1"/>
  <c r="S147" i="1"/>
  <c r="S170" i="1"/>
  <c r="S144" i="1"/>
  <c r="S155" i="1"/>
  <c r="S162" i="1"/>
  <c r="S213" i="1"/>
  <c r="S219" i="1"/>
  <c r="S235" i="1"/>
  <c r="S264" i="1"/>
  <c r="S178" i="1"/>
  <c r="S186" i="1"/>
  <c r="S187" i="1"/>
  <c r="S206" i="1"/>
  <c r="S229" i="1"/>
  <c r="S241" i="1"/>
  <c r="S179" i="1"/>
  <c r="S225" i="1"/>
  <c r="S176" i="1"/>
  <c r="S194" i="1"/>
  <c r="S195" i="1"/>
  <c r="S221" i="1"/>
  <c r="S222" i="1"/>
  <c r="S203" i="1"/>
  <c r="S233" i="1"/>
  <c r="S290" i="1"/>
  <c r="S204" i="1"/>
  <c r="S280" i="1"/>
  <c r="S237" i="1"/>
  <c r="S238" i="1"/>
  <c r="S201" i="1"/>
  <c r="S217" i="1"/>
  <c r="S248" i="1"/>
  <c r="S256" i="1"/>
  <c r="S299" i="1"/>
  <c r="S278" i="1"/>
  <c r="S297" i="1"/>
  <c r="S272" i="1"/>
  <c r="S289" i="1"/>
  <c r="S298" i="1"/>
  <c r="S306" i="1"/>
  <c r="S281" i="1"/>
  <c r="S282" i="1"/>
  <c r="S283" i="1"/>
  <c r="S361" i="1"/>
  <c r="S302" i="1"/>
  <c r="S314" i="1"/>
  <c r="S322" i="1"/>
  <c r="S337" i="1"/>
  <c r="S293" i="1"/>
  <c r="S301" i="1"/>
  <c r="S331" i="1"/>
  <c r="S329" i="1"/>
  <c r="S345" i="1"/>
  <c r="S353" i="1"/>
  <c r="S339" i="1"/>
  <c r="S347" i="1"/>
  <c r="S355" i="1"/>
  <c r="K52" i="4"/>
  <c r="C51" i="4"/>
  <c r="G31" i="4"/>
  <c r="C31" i="4"/>
  <c r="I341" i="1"/>
  <c r="J341" i="1"/>
  <c r="I340" i="1"/>
  <c r="I345" i="1"/>
  <c r="I362" i="1"/>
  <c r="I330" i="1"/>
  <c r="J330" i="1"/>
  <c r="I329" i="1"/>
  <c r="J329" i="1"/>
  <c r="I356" i="1"/>
  <c r="J356" i="1"/>
  <c r="I361" i="1"/>
  <c r="J361" i="1"/>
  <c r="I349" i="1"/>
  <c r="J349" i="1"/>
  <c r="I355" i="1"/>
  <c r="I350" i="1"/>
  <c r="I337" i="1"/>
  <c r="I360" i="1"/>
  <c r="J360" i="1"/>
  <c r="I334" i="1"/>
  <c r="J334" i="1"/>
  <c r="I348" i="1"/>
  <c r="J348" i="1"/>
  <c r="I347" i="1"/>
  <c r="J347" i="1"/>
  <c r="I333" i="1"/>
  <c r="J333" i="1"/>
  <c r="I335" i="1"/>
  <c r="J335" i="1"/>
  <c r="I346" i="1"/>
  <c r="I339" i="1"/>
  <c r="J339" i="1"/>
  <c r="I352" i="1"/>
  <c r="J352" i="1"/>
  <c r="I336" i="1"/>
  <c r="J336" i="1"/>
  <c r="I344" i="1"/>
  <c r="J344" i="1"/>
  <c r="I354" i="1"/>
  <c r="J354" i="1"/>
  <c r="I332" i="1"/>
  <c r="J332" i="1"/>
  <c r="S357" i="1"/>
  <c r="I357" i="1"/>
  <c r="S351" i="1"/>
  <c r="I351" i="1"/>
  <c r="J351" i="1"/>
  <c r="S343" i="1"/>
  <c r="I343" i="1"/>
  <c r="J343" i="1"/>
  <c r="I8" i="1"/>
  <c r="J8" i="1"/>
  <c r="I16" i="1"/>
  <c r="J16" i="1"/>
  <c r="I24" i="1"/>
  <c r="J24" i="1"/>
  <c r="I32" i="1"/>
  <c r="I40" i="1"/>
  <c r="I48" i="1"/>
  <c r="J48" i="1"/>
  <c r="I56" i="1"/>
  <c r="J56" i="1"/>
  <c r="I64" i="1"/>
  <c r="J64" i="1"/>
  <c r="I72" i="1"/>
  <c r="J72" i="1"/>
  <c r="I80" i="1"/>
  <c r="J80" i="1"/>
  <c r="I88" i="1"/>
  <c r="J88" i="1"/>
  <c r="I96" i="1"/>
  <c r="J96" i="1"/>
  <c r="I104" i="1"/>
  <c r="J104" i="1"/>
  <c r="I112" i="1"/>
  <c r="J112" i="1"/>
  <c r="I120" i="1"/>
  <c r="J120" i="1"/>
  <c r="I128" i="1"/>
  <c r="J128" i="1"/>
  <c r="I136" i="1"/>
  <c r="J136" i="1"/>
  <c r="I144" i="1"/>
  <c r="J144" i="1"/>
  <c r="I152" i="1"/>
  <c r="J152" i="1"/>
  <c r="I160" i="1"/>
  <c r="I168" i="1"/>
  <c r="J168" i="1"/>
  <c r="I176" i="1"/>
  <c r="J176" i="1"/>
  <c r="I184" i="1"/>
  <c r="J184" i="1"/>
  <c r="I192" i="1"/>
  <c r="J192" i="1"/>
  <c r="I200" i="1"/>
  <c r="J200" i="1"/>
  <c r="I208" i="1"/>
  <c r="J208" i="1"/>
  <c r="I216" i="1"/>
  <c r="J216" i="1"/>
  <c r="I224" i="1"/>
  <c r="I232" i="1"/>
  <c r="J232" i="1"/>
  <c r="I240" i="1"/>
  <c r="J240" i="1"/>
  <c r="I248" i="1"/>
  <c r="J248" i="1"/>
  <c r="I256" i="1"/>
  <c r="J256" i="1"/>
  <c r="I264" i="1"/>
  <c r="J264" i="1"/>
  <c r="I272" i="1"/>
  <c r="J272" i="1"/>
  <c r="I280" i="1"/>
  <c r="J280" i="1"/>
  <c r="I288" i="1"/>
  <c r="I296" i="1"/>
  <c r="J296" i="1"/>
  <c r="I304" i="1"/>
  <c r="J304" i="1"/>
  <c r="I312" i="1"/>
  <c r="J312" i="1"/>
  <c r="I320" i="1"/>
  <c r="J320" i="1"/>
  <c r="I11" i="1"/>
  <c r="J11" i="1"/>
  <c r="I35" i="1"/>
  <c r="I59" i="1"/>
  <c r="J59" i="1"/>
  <c r="I75" i="1"/>
  <c r="I99" i="1"/>
  <c r="J99" i="1"/>
  <c r="I115" i="1"/>
  <c r="I139" i="1"/>
  <c r="J139" i="1"/>
  <c r="I163" i="1"/>
  <c r="J163" i="1"/>
  <c r="I195" i="1"/>
  <c r="J195" i="1"/>
  <c r="I211" i="1"/>
  <c r="J211" i="1"/>
  <c r="I227" i="1"/>
  <c r="J227" i="1"/>
  <c r="I251" i="1"/>
  <c r="I259" i="1"/>
  <c r="J259" i="1"/>
  <c r="I283" i="1"/>
  <c r="J283" i="1"/>
  <c r="I315" i="1"/>
  <c r="J315" i="1"/>
  <c r="I7" i="1"/>
  <c r="J7" i="1"/>
  <c r="I229" i="1"/>
  <c r="J229" i="1"/>
  <c r="I269" i="1"/>
  <c r="J269" i="1"/>
  <c r="I301" i="1"/>
  <c r="J301" i="1"/>
  <c r="I30" i="1"/>
  <c r="I54" i="1"/>
  <c r="J54" i="1"/>
  <c r="I78" i="1"/>
  <c r="J78" i="1"/>
  <c r="I110" i="1"/>
  <c r="J110" i="1"/>
  <c r="I126" i="1"/>
  <c r="J126" i="1"/>
  <c r="I142" i="1"/>
  <c r="J142" i="1"/>
  <c r="I166" i="1"/>
  <c r="J166" i="1"/>
  <c r="I182" i="1"/>
  <c r="J182" i="1"/>
  <c r="I198" i="1"/>
  <c r="J198" i="1"/>
  <c r="I222" i="1"/>
  <c r="J222" i="1"/>
  <c r="I246" i="1"/>
  <c r="J246" i="1"/>
  <c r="I270" i="1"/>
  <c r="J270" i="1"/>
  <c r="I294" i="1"/>
  <c r="J294" i="1"/>
  <c r="I318" i="1"/>
  <c r="J318" i="1"/>
  <c r="I39" i="1"/>
  <c r="J39" i="1"/>
  <c r="I63" i="1"/>
  <c r="J63" i="1"/>
  <c r="I9" i="1"/>
  <c r="J9" i="1"/>
  <c r="I17" i="1"/>
  <c r="J17" i="1"/>
  <c r="I25" i="1"/>
  <c r="J25" i="1"/>
  <c r="I33" i="1"/>
  <c r="J33" i="1"/>
  <c r="I41" i="1"/>
  <c r="J41" i="1"/>
  <c r="I49" i="1"/>
  <c r="J49" i="1"/>
  <c r="I57" i="1"/>
  <c r="J57" i="1"/>
  <c r="I65" i="1"/>
  <c r="J65" i="1"/>
  <c r="I73" i="1"/>
  <c r="I81" i="1"/>
  <c r="J81" i="1"/>
  <c r="I89" i="1"/>
  <c r="J89" i="1"/>
  <c r="I97" i="1"/>
  <c r="J97" i="1"/>
  <c r="I105" i="1"/>
  <c r="J105" i="1"/>
  <c r="I113" i="1"/>
  <c r="J113" i="1"/>
  <c r="I121" i="1"/>
  <c r="J121" i="1"/>
  <c r="I129" i="1"/>
  <c r="J129" i="1"/>
  <c r="I137" i="1"/>
  <c r="I145" i="1"/>
  <c r="J145" i="1"/>
  <c r="I153" i="1"/>
  <c r="J153" i="1"/>
  <c r="I161" i="1"/>
  <c r="J161" i="1"/>
  <c r="I169" i="1"/>
  <c r="J169" i="1"/>
  <c r="I177" i="1"/>
  <c r="J177" i="1"/>
  <c r="I185" i="1"/>
  <c r="J185" i="1"/>
  <c r="I193" i="1"/>
  <c r="J193" i="1"/>
  <c r="I201" i="1"/>
  <c r="J201" i="1"/>
  <c r="I209" i="1"/>
  <c r="J209" i="1"/>
  <c r="I217" i="1"/>
  <c r="J217" i="1"/>
  <c r="I225" i="1"/>
  <c r="J225" i="1"/>
  <c r="I233" i="1"/>
  <c r="J233" i="1"/>
  <c r="I241" i="1"/>
  <c r="J241" i="1"/>
  <c r="I249" i="1"/>
  <c r="J249" i="1"/>
  <c r="I257" i="1"/>
  <c r="J257" i="1"/>
  <c r="I265" i="1"/>
  <c r="I273" i="1"/>
  <c r="J273" i="1"/>
  <c r="I281" i="1"/>
  <c r="J281" i="1"/>
  <c r="I289" i="1"/>
  <c r="J289" i="1"/>
  <c r="I297" i="1"/>
  <c r="J297" i="1"/>
  <c r="I305" i="1"/>
  <c r="J305" i="1"/>
  <c r="I313" i="1"/>
  <c r="J313" i="1"/>
  <c r="I321" i="1"/>
  <c r="J321" i="1"/>
  <c r="I27" i="1"/>
  <c r="I51" i="1"/>
  <c r="J51" i="1"/>
  <c r="I83" i="1"/>
  <c r="J83" i="1"/>
  <c r="I107" i="1"/>
  <c r="J107" i="1"/>
  <c r="I131" i="1"/>
  <c r="J131" i="1"/>
  <c r="I147" i="1"/>
  <c r="J147" i="1"/>
  <c r="I171" i="1"/>
  <c r="J171" i="1"/>
  <c r="I179" i="1"/>
  <c r="J179" i="1"/>
  <c r="I203" i="1"/>
  <c r="I235" i="1"/>
  <c r="J235" i="1"/>
  <c r="I267" i="1"/>
  <c r="J267" i="1"/>
  <c r="I299" i="1"/>
  <c r="J299" i="1"/>
  <c r="I125" i="1"/>
  <c r="J125" i="1"/>
  <c r="I157" i="1"/>
  <c r="J157" i="1"/>
  <c r="I181" i="1"/>
  <c r="J181" i="1"/>
  <c r="I213" i="1"/>
  <c r="J213" i="1"/>
  <c r="I245" i="1"/>
  <c r="I277" i="1"/>
  <c r="J277" i="1"/>
  <c r="I309" i="1"/>
  <c r="J309" i="1"/>
  <c r="I22" i="1"/>
  <c r="J22" i="1"/>
  <c r="I46" i="1"/>
  <c r="J46" i="1"/>
  <c r="I70" i="1"/>
  <c r="J70" i="1"/>
  <c r="I94" i="1"/>
  <c r="J94" i="1"/>
  <c r="I118" i="1"/>
  <c r="J118" i="1"/>
  <c r="I150" i="1"/>
  <c r="I190" i="1"/>
  <c r="J190" i="1"/>
  <c r="I214" i="1"/>
  <c r="J214" i="1"/>
  <c r="I230" i="1"/>
  <c r="J230" i="1"/>
  <c r="I254" i="1"/>
  <c r="J254" i="1"/>
  <c r="I278" i="1"/>
  <c r="J278" i="1"/>
  <c r="I302" i="1"/>
  <c r="J302" i="1"/>
  <c r="I326" i="1"/>
  <c r="J326" i="1"/>
  <c r="I31" i="1"/>
  <c r="J31" i="1"/>
  <c r="I47" i="1"/>
  <c r="J47" i="1"/>
  <c r="I79" i="1"/>
  <c r="J79" i="1"/>
  <c r="I10" i="1"/>
  <c r="J10" i="1"/>
  <c r="I18" i="1"/>
  <c r="J18" i="1"/>
  <c r="I26" i="1"/>
  <c r="J26" i="1"/>
  <c r="I34" i="1"/>
  <c r="J34" i="1"/>
  <c r="I42" i="1"/>
  <c r="J42" i="1"/>
  <c r="I50" i="1"/>
  <c r="I58" i="1"/>
  <c r="J58" i="1"/>
  <c r="I66" i="1"/>
  <c r="J66" i="1"/>
  <c r="I74" i="1"/>
  <c r="J74" i="1"/>
  <c r="I82" i="1"/>
  <c r="J82" i="1"/>
  <c r="I90" i="1"/>
  <c r="J90" i="1"/>
  <c r="I98" i="1"/>
  <c r="J98" i="1"/>
  <c r="I106" i="1"/>
  <c r="J106" i="1"/>
  <c r="I114" i="1"/>
  <c r="I122" i="1"/>
  <c r="J122" i="1"/>
  <c r="I130" i="1"/>
  <c r="J130" i="1"/>
  <c r="I138" i="1"/>
  <c r="J138" i="1"/>
  <c r="I146" i="1"/>
  <c r="J146" i="1"/>
  <c r="I154" i="1"/>
  <c r="J154" i="1"/>
  <c r="I162" i="1"/>
  <c r="J162" i="1"/>
  <c r="I170" i="1"/>
  <c r="J170" i="1"/>
  <c r="I178" i="1"/>
  <c r="I186" i="1"/>
  <c r="I194" i="1"/>
  <c r="J194" i="1"/>
  <c r="I202" i="1"/>
  <c r="J202" i="1"/>
  <c r="I210" i="1"/>
  <c r="J210" i="1"/>
  <c r="I218" i="1"/>
  <c r="J218" i="1"/>
  <c r="I226" i="1"/>
  <c r="J226" i="1"/>
  <c r="I234" i="1"/>
  <c r="J234" i="1"/>
  <c r="I242" i="1"/>
  <c r="I250" i="1"/>
  <c r="J250" i="1"/>
  <c r="I258" i="1"/>
  <c r="J258" i="1"/>
  <c r="I266" i="1"/>
  <c r="J266" i="1"/>
  <c r="I274" i="1"/>
  <c r="J274" i="1"/>
  <c r="I282" i="1"/>
  <c r="J282" i="1"/>
  <c r="I290" i="1"/>
  <c r="I298" i="1"/>
  <c r="J298" i="1"/>
  <c r="I306" i="1"/>
  <c r="I314" i="1"/>
  <c r="J314" i="1"/>
  <c r="I322" i="1"/>
  <c r="J322" i="1"/>
  <c r="I19" i="1"/>
  <c r="J19" i="1"/>
  <c r="I43" i="1"/>
  <c r="J43" i="1"/>
  <c r="I67" i="1"/>
  <c r="J67" i="1"/>
  <c r="I91" i="1"/>
  <c r="J91" i="1"/>
  <c r="I123" i="1"/>
  <c r="J123" i="1"/>
  <c r="I155" i="1"/>
  <c r="J155" i="1"/>
  <c r="I187" i="1"/>
  <c r="J187" i="1"/>
  <c r="I219" i="1"/>
  <c r="J219" i="1"/>
  <c r="I243" i="1"/>
  <c r="J243" i="1"/>
  <c r="I275" i="1"/>
  <c r="J275" i="1"/>
  <c r="I291" i="1"/>
  <c r="J291" i="1"/>
  <c r="I307" i="1"/>
  <c r="J307" i="1"/>
  <c r="I323" i="1"/>
  <c r="J323" i="1"/>
  <c r="I109" i="1"/>
  <c r="J109" i="1"/>
  <c r="I141" i="1"/>
  <c r="J141" i="1"/>
  <c r="I173" i="1"/>
  <c r="J173" i="1"/>
  <c r="I197" i="1"/>
  <c r="J197" i="1"/>
  <c r="I221" i="1"/>
  <c r="J221" i="1"/>
  <c r="I253" i="1"/>
  <c r="J253" i="1"/>
  <c r="I285" i="1"/>
  <c r="J285" i="1"/>
  <c r="I317" i="1"/>
  <c r="J317" i="1"/>
  <c r="I14" i="1"/>
  <c r="I38" i="1"/>
  <c r="J38" i="1"/>
  <c r="I62" i="1"/>
  <c r="J62" i="1"/>
  <c r="I86" i="1"/>
  <c r="J86" i="1"/>
  <c r="I102" i="1"/>
  <c r="J102" i="1"/>
  <c r="I134" i="1"/>
  <c r="J134" i="1"/>
  <c r="I158" i="1"/>
  <c r="J158" i="1"/>
  <c r="I174" i="1"/>
  <c r="J174" i="1"/>
  <c r="I206" i="1"/>
  <c r="J206" i="1"/>
  <c r="I238" i="1"/>
  <c r="J238" i="1"/>
  <c r="I262" i="1"/>
  <c r="J262" i="1"/>
  <c r="I286" i="1"/>
  <c r="J286" i="1"/>
  <c r="I310" i="1"/>
  <c r="J310" i="1"/>
  <c r="I15" i="1"/>
  <c r="J15" i="1"/>
  <c r="I55" i="1"/>
  <c r="J55" i="1"/>
  <c r="I71" i="1"/>
  <c r="J71" i="1"/>
  <c r="I23" i="1"/>
  <c r="I12" i="1"/>
  <c r="J12" i="1"/>
  <c r="I20" i="1"/>
  <c r="J20" i="1"/>
  <c r="I28" i="1"/>
  <c r="J28" i="1"/>
  <c r="I36" i="1"/>
  <c r="J36" i="1"/>
  <c r="I44" i="1"/>
  <c r="J44" i="1"/>
  <c r="I52" i="1"/>
  <c r="J52" i="1"/>
  <c r="I60" i="1"/>
  <c r="J60" i="1"/>
  <c r="I68" i="1"/>
  <c r="J68" i="1"/>
  <c r="I76" i="1"/>
  <c r="J76" i="1"/>
  <c r="I84" i="1"/>
  <c r="J84" i="1"/>
  <c r="I92" i="1"/>
  <c r="J92" i="1"/>
  <c r="I100" i="1"/>
  <c r="J100" i="1"/>
  <c r="I108" i="1"/>
  <c r="J108" i="1"/>
  <c r="I116" i="1"/>
  <c r="J116" i="1"/>
  <c r="I124" i="1"/>
  <c r="J124" i="1"/>
  <c r="I132" i="1"/>
  <c r="I140" i="1"/>
  <c r="J140" i="1"/>
  <c r="I148" i="1"/>
  <c r="J148" i="1"/>
  <c r="I156" i="1"/>
  <c r="J156" i="1"/>
  <c r="I164" i="1"/>
  <c r="J164" i="1"/>
  <c r="I172" i="1"/>
  <c r="J172" i="1"/>
  <c r="I180" i="1"/>
  <c r="J180" i="1"/>
  <c r="I188" i="1"/>
  <c r="J188" i="1"/>
  <c r="I196" i="1"/>
  <c r="J196" i="1"/>
  <c r="I204" i="1"/>
  <c r="J204" i="1"/>
  <c r="I212" i="1"/>
  <c r="J212" i="1"/>
  <c r="I220" i="1"/>
  <c r="J220" i="1"/>
  <c r="I228" i="1"/>
  <c r="J228" i="1"/>
  <c r="I236" i="1"/>
  <c r="J236" i="1"/>
  <c r="I244" i="1"/>
  <c r="J244" i="1"/>
  <c r="I252" i="1"/>
  <c r="J252" i="1"/>
  <c r="I260" i="1"/>
  <c r="I268" i="1"/>
  <c r="J268" i="1"/>
  <c r="I276" i="1"/>
  <c r="J276" i="1"/>
  <c r="I284" i="1"/>
  <c r="J284" i="1"/>
  <c r="I292" i="1"/>
  <c r="J292" i="1"/>
  <c r="I300" i="1"/>
  <c r="J300" i="1"/>
  <c r="I308" i="1"/>
  <c r="J308" i="1"/>
  <c r="I316" i="1"/>
  <c r="J316" i="1"/>
  <c r="I324" i="1"/>
  <c r="I13" i="1"/>
  <c r="J13" i="1"/>
  <c r="I21" i="1"/>
  <c r="J21" i="1"/>
  <c r="I29" i="1"/>
  <c r="J29" i="1"/>
  <c r="I37" i="1"/>
  <c r="J37" i="1"/>
  <c r="I45" i="1"/>
  <c r="J45" i="1"/>
  <c r="I53" i="1"/>
  <c r="J53" i="1"/>
  <c r="I61" i="1"/>
  <c r="J61" i="1"/>
  <c r="I69" i="1"/>
  <c r="I77" i="1"/>
  <c r="I85" i="1"/>
  <c r="J85" i="1"/>
  <c r="I93" i="1"/>
  <c r="J93" i="1"/>
  <c r="I101" i="1"/>
  <c r="J101" i="1"/>
  <c r="I117" i="1"/>
  <c r="J117" i="1"/>
  <c r="I133" i="1"/>
  <c r="J133" i="1"/>
  <c r="I149" i="1"/>
  <c r="J149" i="1"/>
  <c r="I165" i="1"/>
  <c r="J165" i="1"/>
  <c r="I189" i="1"/>
  <c r="J189" i="1"/>
  <c r="I205" i="1"/>
  <c r="J205" i="1"/>
  <c r="I237" i="1"/>
  <c r="J237" i="1"/>
  <c r="I261" i="1"/>
  <c r="J261" i="1"/>
  <c r="I293" i="1"/>
  <c r="J293" i="1"/>
  <c r="I325" i="1"/>
  <c r="J325" i="1"/>
  <c r="I87" i="1"/>
  <c r="J87" i="1"/>
  <c r="I151" i="1"/>
  <c r="I215" i="1"/>
  <c r="J215" i="1"/>
  <c r="I279" i="1"/>
  <c r="J279" i="1"/>
  <c r="I223" i="1"/>
  <c r="J223" i="1"/>
  <c r="I183" i="1"/>
  <c r="J183" i="1"/>
  <c r="I127" i="1"/>
  <c r="J127" i="1"/>
  <c r="I135" i="1"/>
  <c r="J135" i="1"/>
  <c r="I271" i="1"/>
  <c r="J271" i="1"/>
  <c r="I95" i="1"/>
  <c r="J95" i="1"/>
  <c r="I159" i="1"/>
  <c r="J159" i="1"/>
  <c r="I287" i="1"/>
  <c r="J287" i="1"/>
  <c r="I119" i="1"/>
  <c r="J119" i="1"/>
  <c r="I319" i="1"/>
  <c r="J319" i="1"/>
  <c r="I207" i="1"/>
  <c r="J207" i="1"/>
  <c r="I103" i="1"/>
  <c r="J103" i="1"/>
  <c r="I167" i="1"/>
  <c r="J167" i="1"/>
  <c r="I231" i="1"/>
  <c r="I295" i="1"/>
  <c r="J295" i="1"/>
  <c r="I247" i="1"/>
  <c r="J247" i="1"/>
  <c r="I191" i="1"/>
  <c r="J191" i="1"/>
  <c r="I199" i="1"/>
  <c r="J199" i="1"/>
  <c r="I111" i="1"/>
  <c r="J111" i="1"/>
  <c r="I175" i="1"/>
  <c r="J175" i="1"/>
  <c r="I239" i="1"/>
  <c r="J239" i="1"/>
  <c r="I303" i="1"/>
  <c r="J303" i="1"/>
  <c r="I311" i="1"/>
  <c r="J311" i="1"/>
  <c r="I255" i="1"/>
  <c r="J255" i="1"/>
  <c r="I327" i="1"/>
  <c r="J327" i="1"/>
  <c r="I263" i="1"/>
  <c r="J263" i="1"/>
  <c r="I143" i="1"/>
  <c r="J143" i="1"/>
  <c r="S359" i="1"/>
  <c r="I359" i="1"/>
  <c r="J359" i="1"/>
  <c r="I353" i="1"/>
  <c r="I338" i="1"/>
  <c r="J338" i="1"/>
  <c r="I331" i="1"/>
  <c r="J331" i="1"/>
  <c r="I342" i="1"/>
  <c r="J342" i="1"/>
  <c r="I328" i="1"/>
  <c r="J328" i="1"/>
  <c r="G9" i="1"/>
  <c r="H9" i="1"/>
  <c r="G8" i="1"/>
  <c r="H8" i="1"/>
  <c r="G7" i="1"/>
  <c r="H7" i="1"/>
  <c r="F7" i="1"/>
  <c r="G323" i="1"/>
  <c r="H323" i="1"/>
  <c r="F214" i="1"/>
  <c r="R364" i="1"/>
  <c r="F253" i="1"/>
  <c r="F244" i="1"/>
  <c r="F170" i="1"/>
  <c r="F302" i="1"/>
  <c r="F16" i="1"/>
  <c r="F132" i="1"/>
  <c r="F70" i="1"/>
  <c r="F114" i="1"/>
  <c r="F281" i="1"/>
  <c r="F58" i="1"/>
  <c r="F267" i="1"/>
  <c r="F254" i="1"/>
  <c r="F110" i="1"/>
  <c r="F199" i="1"/>
  <c r="G343" i="1"/>
  <c r="H343" i="1"/>
  <c r="F216" i="1"/>
  <c r="F222" i="1"/>
  <c r="F125" i="1"/>
  <c r="F10" i="1"/>
  <c r="F107" i="1"/>
  <c r="F211" i="1"/>
  <c r="F221" i="1"/>
  <c r="F188" i="1"/>
  <c r="F146" i="1"/>
  <c r="F101" i="1"/>
  <c r="F167" i="1"/>
  <c r="S364" i="1"/>
  <c r="F322" i="1"/>
  <c r="F343" i="1"/>
  <c r="F204" i="1"/>
  <c r="F105" i="1"/>
  <c r="F72" i="1"/>
  <c r="G22" i="1"/>
  <c r="H22" i="1"/>
  <c r="F45" i="1"/>
  <c r="F76" i="1"/>
  <c r="F185" i="1"/>
  <c r="F150" i="1"/>
  <c r="F342" i="1"/>
  <c r="F325" i="1"/>
  <c r="F259" i="1"/>
  <c r="F85" i="1"/>
  <c r="F333" i="1"/>
  <c r="F305" i="1"/>
  <c r="F268" i="1"/>
  <c r="F197" i="1"/>
  <c r="F203" i="1"/>
  <c r="F187" i="1"/>
  <c r="F162" i="1"/>
  <c r="F136" i="1"/>
  <c r="F54" i="1"/>
  <c r="F48" i="1"/>
  <c r="F41" i="1"/>
  <c r="F86" i="1"/>
  <c r="F362" i="1"/>
  <c r="G87" i="1"/>
  <c r="H87" i="1"/>
  <c r="F346" i="1"/>
  <c r="F239" i="1"/>
  <c r="F189" i="1"/>
  <c r="F55" i="1"/>
  <c r="F77" i="1"/>
  <c r="F119" i="1"/>
  <c r="F236" i="1"/>
  <c r="F243" i="1"/>
  <c r="F200" i="1"/>
  <c r="F29" i="1"/>
  <c r="F151" i="1"/>
  <c r="F359" i="1"/>
  <c r="F247" i="1"/>
  <c r="G169" i="1"/>
  <c r="H169" i="1"/>
  <c r="F62" i="1"/>
  <c r="F23" i="1"/>
  <c r="F84" i="1"/>
  <c r="F159" i="1"/>
  <c r="F323" i="1"/>
  <c r="F331" i="1"/>
  <c r="F361" i="1"/>
  <c r="F315" i="1"/>
  <c r="F349" i="1"/>
  <c r="G314" i="1"/>
  <c r="H314" i="1"/>
  <c r="F319" i="1"/>
  <c r="F252" i="1"/>
  <c r="G228" i="1"/>
  <c r="H228" i="1"/>
  <c r="F217" i="1"/>
  <c r="F227" i="1"/>
  <c r="F160" i="1"/>
  <c r="F128" i="1"/>
  <c r="F98" i="1"/>
  <c r="F38" i="1"/>
  <c r="F80" i="1"/>
  <c r="F149" i="1"/>
  <c r="F332" i="1"/>
  <c r="F266" i="1"/>
  <c r="F344" i="1"/>
  <c r="F232" i="1"/>
  <c r="F191" i="1"/>
  <c r="F15" i="1"/>
  <c r="F60" i="1"/>
  <c r="F317" i="1"/>
  <c r="F31" i="1"/>
  <c r="F35" i="1"/>
  <c r="F117" i="1"/>
  <c r="G60" i="1"/>
  <c r="H60" i="1"/>
  <c r="F155" i="1"/>
  <c r="F309" i="1"/>
  <c r="F274" i="1"/>
  <c r="F127" i="1"/>
  <c r="F353" i="1"/>
  <c r="F276" i="1"/>
  <c r="F238" i="1"/>
  <c r="F194" i="1"/>
  <c r="F184" i="1"/>
  <c r="F113" i="1"/>
  <c r="F124" i="1"/>
  <c r="F231" i="1"/>
  <c r="F208" i="1"/>
  <c r="F313" i="1"/>
  <c r="F357" i="1"/>
  <c r="F312" i="1"/>
  <c r="F294" i="1"/>
  <c r="F289" i="1"/>
  <c r="F176" i="1"/>
  <c r="F178" i="1"/>
  <c r="F171" i="1"/>
  <c r="F120" i="1"/>
  <c r="F14" i="1"/>
  <c r="F88" i="1"/>
  <c r="F40" i="1"/>
  <c r="F74" i="1"/>
  <c r="F49" i="1"/>
  <c r="F240" i="1"/>
  <c r="F287" i="1"/>
  <c r="F228" i="1"/>
  <c r="G142" i="1"/>
  <c r="H142" i="1"/>
  <c r="F215" i="1"/>
  <c r="F360" i="1"/>
  <c r="F193" i="1"/>
  <c r="F177" i="1"/>
  <c r="F364" i="1"/>
  <c r="F11" i="1"/>
  <c r="F347" i="1"/>
  <c r="F139" i="1"/>
  <c r="F293" i="1"/>
  <c r="F130" i="1"/>
  <c r="F39" i="1"/>
  <c r="F326" i="1"/>
  <c r="F345" i="1"/>
  <c r="F229" i="1"/>
  <c r="F129" i="1"/>
  <c r="G49" i="1"/>
  <c r="H49" i="1"/>
  <c r="F205" i="1"/>
  <c r="F249" i="1"/>
  <c r="F44" i="1"/>
  <c r="F108" i="1"/>
  <c r="F182" i="1"/>
  <c r="F173" i="1"/>
  <c r="F330" i="1"/>
  <c r="F242" i="1"/>
  <c r="F123" i="1"/>
  <c r="F165" i="1"/>
  <c r="F106" i="1"/>
  <c r="F340" i="1"/>
  <c r="F270" i="1"/>
  <c r="F154" i="1"/>
  <c r="F126" i="1"/>
  <c r="F152" i="1"/>
  <c r="F73" i="1"/>
  <c r="F164" i="1"/>
  <c r="F224" i="1"/>
  <c r="F277" i="1"/>
  <c r="F166" i="1"/>
  <c r="F273" i="1"/>
  <c r="F36" i="1"/>
  <c r="F190" i="1"/>
  <c r="F13" i="1"/>
  <c r="F135" i="1"/>
  <c r="F245" i="1"/>
  <c r="F299" i="1"/>
  <c r="F328" i="1"/>
  <c r="F133" i="1"/>
  <c r="F66" i="1"/>
  <c r="F292" i="1"/>
  <c r="F296" i="1"/>
  <c r="F201" i="1"/>
  <c r="F134" i="1"/>
  <c r="F112" i="1"/>
  <c r="F32" i="1"/>
  <c r="F65" i="1"/>
  <c r="F283" i="1"/>
  <c r="F282" i="1"/>
  <c r="F339" i="1"/>
  <c r="F308" i="1"/>
  <c r="F334" i="1"/>
  <c r="F288" i="1"/>
  <c r="G335" i="1"/>
  <c r="H335" i="1"/>
  <c r="F356" i="1"/>
  <c r="F335" i="1"/>
  <c r="F351" i="1"/>
  <c r="F286" i="1"/>
  <c r="F262" i="1"/>
  <c r="F233" i="1"/>
  <c r="F192" i="1"/>
  <c r="F206" i="1"/>
  <c r="F147" i="1"/>
  <c r="F118" i="1"/>
  <c r="F78" i="1"/>
  <c r="F121" i="1"/>
  <c r="F24" i="1"/>
  <c r="F42" i="1"/>
  <c r="F122" i="1"/>
  <c r="F68" i="1"/>
  <c r="F63" i="1"/>
  <c r="F51" i="1"/>
  <c r="F358" i="1"/>
  <c r="F180" i="1"/>
  <c r="F131" i="1"/>
  <c r="F338" i="1"/>
  <c r="F226" i="1"/>
  <c r="F212" i="1"/>
  <c r="F156" i="1"/>
  <c r="F275" i="1"/>
  <c r="F264" i="1"/>
  <c r="F109" i="1"/>
  <c r="F279" i="1"/>
  <c r="F172" i="1"/>
  <c r="F321" i="1"/>
  <c r="F350" i="1"/>
  <c r="F348" i="1"/>
  <c r="F320" i="1"/>
  <c r="F324" i="1"/>
  <c r="F337" i="1"/>
  <c r="F260" i="1"/>
  <c r="F246" i="1"/>
  <c r="F297" i="1"/>
  <c r="F271" i="1"/>
  <c r="F280" i="1"/>
  <c r="F263" i="1"/>
  <c r="F255" i="1"/>
  <c r="F168" i="1"/>
  <c r="F235" i="1"/>
  <c r="F163" i="1"/>
  <c r="F102" i="1"/>
  <c r="F104" i="1"/>
  <c r="F46" i="1"/>
  <c r="F181" i="1"/>
  <c r="F94" i="1"/>
  <c r="F25" i="1"/>
  <c r="F57" i="1"/>
  <c r="F234" i="1"/>
  <c r="F115" i="1"/>
  <c r="F303" i="1"/>
  <c r="F218" i="1"/>
  <c r="F250" i="1"/>
  <c r="F37" i="1"/>
  <c r="F28" i="1"/>
  <c r="F47" i="1"/>
  <c r="F91" i="1"/>
  <c r="F284" i="1"/>
  <c r="F355" i="1"/>
  <c r="F59" i="1"/>
  <c r="F99" i="1"/>
  <c r="F116" i="1"/>
  <c r="F43" i="1"/>
  <c r="F174" i="1"/>
  <c r="F196" i="1"/>
  <c r="F251" i="1"/>
  <c r="F272" i="1"/>
  <c r="F301" i="1"/>
  <c r="F93" i="1"/>
  <c r="F90" i="1"/>
  <c r="F143" i="1"/>
  <c r="F145" i="1"/>
  <c r="F89" i="1"/>
  <c r="F316" i="1"/>
  <c r="G279" i="1"/>
  <c r="H279" i="1"/>
  <c r="F278" i="1"/>
  <c r="J203" i="1"/>
  <c r="G214" i="1"/>
  <c r="H214" i="1"/>
  <c r="F241" i="1"/>
  <c r="F186" i="1"/>
  <c r="F219" i="1"/>
  <c r="F144" i="1"/>
  <c r="F141" i="1"/>
  <c r="F30" i="1"/>
  <c r="F64" i="1"/>
  <c r="F157" i="1"/>
  <c r="F209" i="1"/>
  <c r="F33" i="1"/>
  <c r="F265" i="1"/>
  <c r="F100" i="1"/>
  <c r="F158" i="1"/>
  <c r="F258" i="1"/>
  <c r="F75" i="1"/>
  <c r="F202" i="1"/>
  <c r="F12" i="1"/>
  <c r="F142" i="1"/>
  <c r="F52" i="1"/>
  <c r="F87" i="1"/>
  <c r="F210" i="1"/>
  <c r="F223" i="1"/>
  <c r="F300" i="1"/>
  <c r="F295" i="1"/>
  <c r="F354" i="1"/>
  <c r="F148" i="1"/>
  <c r="F103" i="1"/>
  <c r="F336" i="1"/>
  <c r="F195" i="1"/>
  <c r="F256" i="1"/>
  <c r="F285" i="1"/>
  <c r="F61" i="1"/>
  <c r="F50" i="1"/>
  <c r="F95" i="1"/>
  <c r="F81" i="1"/>
  <c r="I364" i="1"/>
  <c r="F341" i="1"/>
  <c r="G364" i="1"/>
  <c r="F329" i="1"/>
  <c r="F304" i="1"/>
  <c r="F314" i="1"/>
  <c r="F311" i="1"/>
  <c r="F306" i="1"/>
  <c r="F298" i="1"/>
  <c r="F237" i="1"/>
  <c r="F290" i="1"/>
  <c r="F198" i="1"/>
  <c r="F225" i="1"/>
  <c r="F213" i="1"/>
  <c r="F138" i="1"/>
  <c r="F307" i="1"/>
  <c r="F175" i="1"/>
  <c r="F82" i="1"/>
  <c r="F22" i="1"/>
  <c r="F56" i="1"/>
  <c r="F137" i="1"/>
  <c r="F230" i="1"/>
  <c r="F8" i="1"/>
  <c r="F96" i="1"/>
  <c r="F18" i="1"/>
  <c r="F257" i="1"/>
  <c r="F92" i="1"/>
  <c r="F153" i="1"/>
  <c r="F67" i="1"/>
  <c r="F169" i="1"/>
  <c r="F291" i="1"/>
  <c r="F83" i="1"/>
  <c r="F19" i="1"/>
  <c r="F26" i="1"/>
  <c r="F20" i="1"/>
  <c r="F207" i="1"/>
  <c r="F220" i="1"/>
  <c r="F269" i="1"/>
  <c r="F352" i="1"/>
  <c r="F69" i="1"/>
  <c r="F161" i="1"/>
  <c r="F27" i="1"/>
  <c r="F179" i="1"/>
  <c r="F248" i="1"/>
  <c r="F261" i="1"/>
  <c r="F53" i="1"/>
  <c r="F34" i="1"/>
  <c r="F71" i="1"/>
  <c r="F17" i="1"/>
  <c r="G270" i="1"/>
  <c r="H270" i="1"/>
  <c r="F9" i="1"/>
  <c r="G257" i="1"/>
  <c r="H257" i="1"/>
  <c r="F310" i="1"/>
  <c r="F21" i="1"/>
  <c r="F327" i="1"/>
  <c r="F111" i="1"/>
  <c r="F140" i="1"/>
  <c r="F318" i="1"/>
  <c r="F183" i="1"/>
  <c r="F79" i="1"/>
  <c r="F97" i="1"/>
  <c r="G144" i="1"/>
  <c r="H144" i="1"/>
  <c r="G175" i="1"/>
  <c r="H175" i="1"/>
  <c r="G289" i="1"/>
  <c r="H289" i="1"/>
  <c r="G212" i="1"/>
  <c r="H212" i="1"/>
  <c r="J346" i="1"/>
  <c r="G166" i="1"/>
  <c r="H166" i="1"/>
  <c r="J251" i="1"/>
  <c r="G360" i="1"/>
  <c r="H360" i="1"/>
  <c r="G113" i="1"/>
  <c r="H113" i="1"/>
  <c r="G42" i="1"/>
  <c r="H42" i="1"/>
  <c r="G151" i="1"/>
  <c r="H151" i="1"/>
  <c r="G12" i="1"/>
  <c r="H12" i="1"/>
  <c r="G352" i="1"/>
  <c r="H352" i="1"/>
  <c r="G340" i="1"/>
  <c r="H340" i="1"/>
  <c r="G316" i="1"/>
  <c r="H316" i="1"/>
  <c r="G333" i="1"/>
  <c r="H333" i="1"/>
  <c r="G187" i="1"/>
  <c r="H187" i="1"/>
  <c r="G137" i="1"/>
  <c r="H137" i="1"/>
  <c r="G156" i="1"/>
  <c r="H156" i="1"/>
  <c r="G341" i="1"/>
  <c r="H341" i="1"/>
  <c r="G356" i="1"/>
  <c r="H356" i="1"/>
  <c r="G345" i="1"/>
  <c r="H345" i="1"/>
  <c r="G272" i="1"/>
  <c r="H272" i="1"/>
  <c r="G239" i="1"/>
  <c r="H239" i="1"/>
  <c r="G81" i="1"/>
  <c r="H81" i="1"/>
  <c r="J137" i="1"/>
  <c r="J288" i="1"/>
  <c r="J355" i="1"/>
  <c r="G265" i="1"/>
  <c r="H265" i="1"/>
  <c r="G259" i="1"/>
  <c r="H259" i="1"/>
  <c r="G67" i="1"/>
  <c r="H67" i="1"/>
  <c r="G173" i="1"/>
  <c r="H173" i="1"/>
  <c r="J358" i="1"/>
  <c r="G337" i="1"/>
  <c r="H337" i="1"/>
  <c r="J265" i="1"/>
  <c r="G229" i="1"/>
  <c r="H229" i="1"/>
  <c r="G162" i="1"/>
  <c r="H162" i="1"/>
  <c r="J75" i="1"/>
  <c r="G17" i="1"/>
  <c r="H17" i="1"/>
  <c r="J231" i="1"/>
  <c r="G262" i="1"/>
  <c r="H262" i="1"/>
  <c r="G202" i="1"/>
  <c r="H202" i="1"/>
  <c r="G52" i="1"/>
  <c r="H52" i="1"/>
  <c r="G148" i="1"/>
  <c r="H148" i="1"/>
  <c r="G312" i="1"/>
  <c r="H312" i="1"/>
  <c r="G311" i="1"/>
  <c r="H311" i="1"/>
  <c r="G351" i="1"/>
  <c r="H351" i="1"/>
  <c r="G329" i="1"/>
  <c r="H329" i="1"/>
  <c r="J345" i="1"/>
  <c r="G310" i="1"/>
  <c r="H310" i="1"/>
  <c r="G299" i="1"/>
  <c r="H299" i="1"/>
  <c r="J362" i="1"/>
  <c r="J353" i="1"/>
  <c r="G320" i="1"/>
  <c r="H320" i="1"/>
  <c r="G319" i="1"/>
  <c r="H319" i="1"/>
  <c r="G359" i="1"/>
  <c r="H359" i="1"/>
  <c r="G330" i="1"/>
  <c r="H330" i="1"/>
  <c r="G305" i="1"/>
  <c r="H305" i="1"/>
  <c r="G281" i="1"/>
  <c r="H281" i="1"/>
  <c r="G277" i="1"/>
  <c r="H277" i="1"/>
  <c r="G223" i="1"/>
  <c r="H223" i="1"/>
  <c r="G120" i="1"/>
  <c r="H120" i="1"/>
  <c r="G82" i="1"/>
  <c r="H82" i="1"/>
  <c r="G50" i="1"/>
  <c r="H50" i="1"/>
  <c r="G254" i="1"/>
  <c r="H254" i="1"/>
  <c r="G287" i="1"/>
  <c r="H287" i="1"/>
  <c r="G309" i="1"/>
  <c r="H309" i="1"/>
  <c r="G193" i="1"/>
  <c r="H193" i="1"/>
  <c r="G69" i="1"/>
  <c r="H69" i="1"/>
  <c r="J151" i="1"/>
  <c r="G275" i="1"/>
  <c r="H275" i="1"/>
  <c r="G205" i="1"/>
  <c r="H205" i="1"/>
  <c r="H35" i="1"/>
  <c r="G44" i="1"/>
  <c r="H44" i="1"/>
  <c r="G47" i="1"/>
  <c r="H47" i="1"/>
  <c r="G63" i="1"/>
  <c r="H63" i="1"/>
  <c r="G85" i="1"/>
  <c r="H85" i="1"/>
  <c r="G150" i="1"/>
  <c r="H150" i="1"/>
  <c r="G317" i="1"/>
  <c r="H317" i="1"/>
  <c r="G249" i="1"/>
  <c r="H249" i="1"/>
  <c r="G146" i="1"/>
  <c r="H146" i="1"/>
  <c r="G293" i="1"/>
  <c r="H293" i="1"/>
  <c r="G124" i="1"/>
  <c r="H124" i="1"/>
  <c r="G199" i="1"/>
  <c r="H199" i="1"/>
  <c r="G321" i="1"/>
  <c r="H321" i="1"/>
  <c r="G250" i="1"/>
  <c r="H250" i="1"/>
  <c r="G355" i="1"/>
  <c r="H355" i="1"/>
  <c r="G191" i="1"/>
  <c r="H191" i="1"/>
  <c r="G251" i="1"/>
  <c r="H251" i="1"/>
  <c r="G296" i="1"/>
  <c r="H296" i="1"/>
  <c r="G218" i="1"/>
  <c r="H218" i="1"/>
  <c r="J115" i="1"/>
  <c r="G111" i="1"/>
  <c r="H111" i="1"/>
  <c r="G295" i="1"/>
  <c r="H295" i="1"/>
  <c r="G70" i="1"/>
  <c r="H70" i="1"/>
  <c r="G103" i="1"/>
  <c r="H103" i="1"/>
  <c r="G303" i="1"/>
  <c r="H303" i="1"/>
  <c r="G33" i="1"/>
  <c r="H33" i="1"/>
  <c r="G65" i="1"/>
  <c r="H65" i="1"/>
  <c r="G94" i="1"/>
  <c r="H94" i="1"/>
  <c r="G66" i="1"/>
  <c r="H66" i="1"/>
  <c r="G129" i="1"/>
  <c r="H129" i="1"/>
  <c r="G79" i="1"/>
  <c r="H79" i="1"/>
  <c r="J32" i="1"/>
  <c r="G128" i="1"/>
  <c r="H128" i="1"/>
  <c r="G147" i="1"/>
  <c r="H147" i="1"/>
  <c r="G222" i="1"/>
  <c r="H222" i="1"/>
  <c r="G256" i="1"/>
  <c r="H256" i="1"/>
  <c r="G247" i="1"/>
  <c r="H247" i="1"/>
  <c r="G261" i="1"/>
  <c r="H261" i="1"/>
  <c r="G61" i="1"/>
  <c r="H61" i="1"/>
  <c r="G55" i="1"/>
  <c r="H55" i="1"/>
  <c r="G292" i="1"/>
  <c r="H292" i="1"/>
  <c r="G53" i="1"/>
  <c r="H53" i="1"/>
  <c r="G231" i="1"/>
  <c r="H231" i="1"/>
  <c r="G224" i="1"/>
  <c r="H224" i="1"/>
  <c r="G138" i="1"/>
  <c r="H138" i="1"/>
  <c r="G267" i="1"/>
  <c r="H267" i="1"/>
  <c r="G133" i="1"/>
  <c r="H133" i="1"/>
  <c r="G313" i="1"/>
  <c r="H313" i="1"/>
  <c r="G215" i="1"/>
  <c r="H215" i="1"/>
  <c r="G353" i="1"/>
  <c r="H353" i="1"/>
  <c r="G246" i="1"/>
  <c r="H246" i="1"/>
  <c r="G300" i="1"/>
  <c r="H300" i="1"/>
  <c r="G134" i="1"/>
  <c r="H134" i="1"/>
  <c r="J260" i="1"/>
  <c r="J245" i="1"/>
  <c r="G197" i="1"/>
  <c r="H197" i="1"/>
  <c r="G253" i="1"/>
  <c r="H253" i="1"/>
  <c r="G177" i="1"/>
  <c r="H177" i="1"/>
  <c r="G10" i="1"/>
  <c r="H10" i="1"/>
  <c r="G71" i="1"/>
  <c r="H71" i="1"/>
  <c r="G24" i="1"/>
  <c r="H24" i="1"/>
  <c r="J114" i="1"/>
  <c r="J40" i="1"/>
  <c r="G89" i="1"/>
  <c r="H89" i="1"/>
  <c r="G105" i="1"/>
  <c r="H105" i="1"/>
  <c r="G136" i="1"/>
  <c r="H136" i="1"/>
  <c r="G174" i="1"/>
  <c r="H174" i="1"/>
  <c r="G235" i="1"/>
  <c r="H235" i="1"/>
  <c r="G206" i="1"/>
  <c r="H206" i="1"/>
  <c r="G241" i="1"/>
  <c r="H241" i="1"/>
  <c r="G160" i="1"/>
  <c r="H160" i="1"/>
  <c r="G255" i="1"/>
  <c r="H255" i="1"/>
  <c r="G290" i="1"/>
  <c r="H290" i="1"/>
  <c r="G201" i="1"/>
  <c r="H201" i="1"/>
  <c r="G283" i="1"/>
  <c r="H283" i="1"/>
  <c r="G339" i="1"/>
  <c r="H339" i="1"/>
  <c r="G198" i="1"/>
  <c r="H198" i="1"/>
  <c r="G131" i="1"/>
  <c r="H131" i="1"/>
  <c r="G196" i="1"/>
  <c r="H196" i="1"/>
  <c r="G115" i="1"/>
  <c r="H115" i="1"/>
  <c r="G232" i="1"/>
  <c r="H232" i="1"/>
  <c r="G107" i="1"/>
  <c r="H107" i="1"/>
  <c r="G116" i="1"/>
  <c r="H116" i="1"/>
  <c r="G301" i="1"/>
  <c r="H301" i="1"/>
  <c r="G331" i="1"/>
  <c r="H331" i="1"/>
  <c r="G125" i="1"/>
  <c r="H125" i="1"/>
  <c r="G268" i="1"/>
  <c r="H268" i="1"/>
  <c r="G119" i="1"/>
  <c r="H119" i="1"/>
  <c r="G304" i="1"/>
  <c r="H304" i="1"/>
  <c r="G302" i="1"/>
  <c r="H302" i="1"/>
  <c r="J73" i="1"/>
  <c r="G39" i="1"/>
  <c r="H39" i="1"/>
  <c r="G149" i="1"/>
  <c r="H149" i="1"/>
  <c r="G96" i="1"/>
  <c r="H96" i="1"/>
  <c r="G114" i="1"/>
  <c r="H114" i="1"/>
  <c r="J27" i="1"/>
  <c r="G32" i="1"/>
  <c r="H32" i="1"/>
  <c r="G121" i="1"/>
  <c r="H121" i="1"/>
  <c r="G130" i="1"/>
  <c r="H130" i="1"/>
  <c r="G141" i="1"/>
  <c r="H141" i="1"/>
  <c r="J186" i="1"/>
  <c r="G178" i="1"/>
  <c r="H178" i="1"/>
  <c r="G168" i="1"/>
  <c r="H168" i="1"/>
  <c r="G263" i="1"/>
  <c r="H263" i="1"/>
  <c r="G221" i="1"/>
  <c r="H221" i="1"/>
  <c r="J290" i="1"/>
  <c r="G220" i="1"/>
  <c r="H220" i="1"/>
  <c r="G297" i="1"/>
  <c r="H297" i="1"/>
  <c r="G21" i="1"/>
  <c r="H21" i="1"/>
  <c r="G210" i="1"/>
  <c r="H210" i="1"/>
  <c r="G30" i="1"/>
  <c r="H30" i="1"/>
  <c r="G274" i="1"/>
  <c r="H274" i="1"/>
  <c r="G123" i="1"/>
  <c r="H123" i="1"/>
  <c r="G288" i="1"/>
  <c r="H288" i="1"/>
  <c r="G194" i="1"/>
  <c r="H194" i="1"/>
  <c r="G98" i="1"/>
  <c r="H98" i="1"/>
  <c r="G84" i="1"/>
  <c r="H84" i="1"/>
  <c r="G190" i="1"/>
  <c r="H190" i="1"/>
  <c r="G117" i="1"/>
  <c r="H117" i="1"/>
  <c r="G308" i="1"/>
  <c r="H308" i="1"/>
  <c r="G240" i="1"/>
  <c r="H240" i="1"/>
  <c r="G62" i="1"/>
  <c r="H62" i="1"/>
  <c r="G110" i="1"/>
  <c r="H110" i="1"/>
  <c r="G118" i="1"/>
  <c r="H118" i="1"/>
  <c r="G185" i="1"/>
  <c r="H185" i="1"/>
  <c r="G58" i="1"/>
  <c r="H58" i="1"/>
  <c r="G158" i="1"/>
  <c r="H158" i="1"/>
  <c r="G74" i="1"/>
  <c r="H74" i="1"/>
  <c r="G90" i="1"/>
  <c r="H90" i="1"/>
  <c r="G230" i="1"/>
  <c r="H230" i="1"/>
  <c r="G157" i="1"/>
  <c r="H157" i="1"/>
  <c r="G40" i="1"/>
  <c r="H40" i="1"/>
  <c r="G88" i="1"/>
  <c r="H88" i="1"/>
  <c r="G127" i="1"/>
  <c r="H127" i="1"/>
  <c r="G171" i="1"/>
  <c r="H171" i="1"/>
  <c r="G152" i="1"/>
  <c r="H152" i="1"/>
  <c r="G307" i="1"/>
  <c r="H307" i="1"/>
  <c r="G161" i="1"/>
  <c r="H161" i="1"/>
  <c r="G155" i="1"/>
  <c r="H155" i="1"/>
  <c r="G225" i="1"/>
  <c r="H225" i="1"/>
  <c r="G176" i="1"/>
  <c r="H176" i="1"/>
  <c r="G280" i="1"/>
  <c r="H280" i="1"/>
  <c r="G38" i="1"/>
  <c r="H38" i="1"/>
  <c r="G20" i="1"/>
  <c r="H20" i="1"/>
  <c r="G76" i="1"/>
  <c r="H76" i="1"/>
  <c r="J23" i="1"/>
  <c r="G243" i="1"/>
  <c r="H243" i="1"/>
  <c r="G182" i="1"/>
  <c r="H182" i="1"/>
  <c r="G284" i="1"/>
  <c r="H284" i="1"/>
  <c r="G183" i="1"/>
  <c r="H183" i="1"/>
  <c r="G101" i="1"/>
  <c r="H101" i="1"/>
  <c r="G188" i="1"/>
  <c r="H188" i="1"/>
  <c r="G83" i="1"/>
  <c r="H83" i="1"/>
  <c r="G59" i="1"/>
  <c r="H59" i="1"/>
  <c r="G285" i="1"/>
  <c r="H285" i="1"/>
  <c r="G189" i="1"/>
  <c r="H189" i="1"/>
  <c r="G242" i="1"/>
  <c r="H242" i="1"/>
  <c r="G99" i="1"/>
  <c r="H99" i="1"/>
  <c r="J340" i="1"/>
  <c r="G145" i="1"/>
  <c r="H145" i="1"/>
  <c r="G234" i="1"/>
  <c r="H234" i="1"/>
  <c r="G126" i="1"/>
  <c r="H126" i="1"/>
  <c r="J324" i="1"/>
  <c r="G73" i="1"/>
  <c r="H73" i="1"/>
  <c r="G25" i="1"/>
  <c r="H25" i="1"/>
  <c r="G15" i="1"/>
  <c r="H15" i="1"/>
  <c r="G78" i="1"/>
  <c r="H78" i="1"/>
  <c r="G18" i="1"/>
  <c r="H18" i="1"/>
  <c r="J35" i="1"/>
  <c r="G106" i="1"/>
  <c r="H106" i="1"/>
  <c r="G48" i="1"/>
  <c r="H48" i="1"/>
  <c r="G186" i="1"/>
  <c r="H186" i="1"/>
  <c r="G195" i="1"/>
  <c r="H195" i="1"/>
  <c r="G227" i="1"/>
  <c r="H227" i="1"/>
  <c r="G217" i="1"/>
  <c r="H217" i="1"/>
  <c r="G271" i="1"/>
  <c r="H271" i="1"/>
  <c r="G236" i="1"/>
  <c r="H236" i="1"/>
  <c r="G278" i="1"/>
  <c r="H278" i="1"/>
  <c r="G298" i="1"/>
  <c r="H298" i="1"/>
  <c r="J306" i="1"/>
  <c r="G294" i="1"/>
  <c r="H294" i="1"/>
  <c r="G361" i="1"/>
  <c r="H361" i="1"/>
  <c r="G322" i="1"/>
  <c r="H322" i="1"/>
  <c r="J350" i="1"/>
  <c r="G349" i="1"/>
  <c r="H349" i="1"/>
  <c r="G350" i="1"/>
  <c r="H350" i="1"/>
  <c r="G326" i="1"/>
  <c r="H326" i="1"/>
  <c r="G31" i="1"/>
  <c r="H31" i="1"/>
  <c r="G28" i="1"/>
  <c r="H28" i="1"/>
  <c r="G216" i="1"/>
  <c r="H216" i="1"/>
  <c r="G180" i="1"/>
  <c r="H180" i="1"/>
  <c r="G93" i="1"/>
  <c r="H93" i="1"/>
  <c r="G165" i="1"/>
  <c r="H165" i="1"/>
  <c r="G75" i="1"/>
  <c r="H75" i="1"/>
  <c r="G154" i="1"/>
  <c r="H154" i="1"/>
  <c r="G51" i="1"/>
  <c r="H51" i="1"/>
  <c r="J357" i="1"/>
  <c r="G273" i="1"/>
  <c r="H273" i="1"/>
  <c r="G159" i="1"/>
  <c r="H159" i="1"/>
  <c r="G219" i="1"/>
  <c r="H219" i="1"/>
  <c r="G77" i="1"/>
  <c r="H77" i="1"/>
  <c r="G260" i="1"/>
  <c r="H260" i="1"/>
  <c r="G153" i="1"/>
  <c r="H153" i="1"/>
  <c r="G276" i="1"/>
  <c r="H276" i="1"/>
  <c r="G252" i="1"/>
  <c r="H252" i="1"/>
  <c r="G226" i="1"/>
  <c r="H226" i="1"/>
  <c r="G269" i="1"/>
  <c r="H269" i="1"/>
  <c r="G86" i="1"/>
  <c r="H86" i="1"/>
  <c r="G14" i="1"/>
  <c r="H14" i="1"/>
  <c r="G34" i="1"/>
  <c r="H34" i="1"/>
  <c r="G56" i="1"/>
  <c r="H56" i="1"/>
  <c r="G97" i="1"/>
  <c r="H97" i="1"/>
  <c r="G139" i="1"/>
  <c r="H139" i="1"/>
  <c r="G104" i="1"/>
  <c r="H104" i="1"/>
  <c r="G163" i="1"/>
  <c r="H163" i="1"/>
  <c r="G170" i="1"/>
  <c r="H170" i="1"/>
  <c r="G184" i="1"/>
  <c r="H184" i="1"/>
  <c r="G264" i="1"/>
  <c r="H264" i="1"/>
  <c r="G179" i="1"/>
  <c r="H179" i="1"/>
  <c r="G233" i="1"/>
  <c r="H233" i="1"/>
  <c r="G248" i="1"/>
  <c r="H248" i="1"/>
  <c r="G306" i="1"/>
  <c r="H306" i="1"/>
  <c r="J337" i="1"/>
  <c r="G324" i="1"/>
  <c r="H324" i="1"/>
  <c r="G362" i="1"/>
  <c r="H362" i="1"/>
  <c r="G348" i="1"/>
  <c r="H348" i="1"/>
  <c r="G286" i="1"/>
  <c r="H286" i="1"/>
  <c r="G244" i="1"/>
  <c r="H244" i="1"/>
  <c r="G238" i="1"/>
  <c r="H238" i="1"/>
  <c r="G112" i="1"/>
  <c r="H112" i="1"/>
  <c r="G72" i="1"/>
  <c r="H72" i="1"/>
  <c r="G181" i="1"/>
  <c r="H181" i="1"/>
  <c r="J50" i="1"/>
  <c r="G122" i="1"/>
  <c r="H122" i="1"/>
  <c r="G80" i="1"/>
  <c r="H80" i="1"/>
  <c r="J242" i="1"/>
  <c r="G200" i="1"/>
  <c r="H200" i="1"/>
  <c r="G315" i="1"/>
  <c r="H315" i="1"/>
  <c r="G258" i="1"/>
  <c r="H258" i="1"/>
  <c r="G143" i="1"/>
  <c r="H143" i="1"/>
  <c r="G68" i="1"/>
  <c r="H68" i="1"/>
  <c r="G342" i="1"/>
  <c r="H342" i="1"/>
  <c r="G328" i="1"/>
  <c r="H328" i="1"/>
  <c r="G357" i="1"/>
  <c r="H357" i="1"/>
  <c r="G338" i="1"/>
  <c r="H338" i="1"/>
  <c r="G336" i="1"/>
  <c r="H336" i="1"/>
  <c r="G327" i="1"/>
  <c r="H327" i="1"/>
  <c r="G332" i="1"/>
  <c r="H332" i="1"/>
  <c r="G346" i="1"/>
  <c r="H346" i="1"/>
  <c r="G282" i="1"/>
  <c r="H282" i="1"/>
  <c r="G291" i="1"/>
  <c r="H291" i="1"/>
  <c r="G204" i="1"/>
  <c r="H204" i="1"/>
  <c r="G95" i="1"/>
  <c r="H95" i="1"/>
  <c r="G135" i="1"/>
  <c r="H135" i="1"/>
  <c r="G64" i="1"/>
  <c r="H64" i="1"/>
  <c r="G209" i="1"/>
  <c r="H209" i="1"/>
  <c r="G57" i="1"/>
  <c r="H57" i="1"/>
  <c r="J160" i="1"/>
  <c r="G102" i="1"/>
  <c r="H102" i="1"/>
  <c r="G245" i="1"/>
  <c r="H245" i="1"/>
  <c r="G207" i="1"/>
  <c r="H207" i="1"/>
  <c r="G318" i="1"/>
  <c r="H318" i="1"/>
  <c r="G266" i="1"/>
  <c r="H266" i="1"/>
  <c r="G172" i="1"/>
  <c r="H172" i="1"/>
  <c r="G344" i="1"/>
  <c r="H344" i="1"/>
  <c r="G334" i="1"/>
  <c r="H334" i="1"/>
  <c r="G358" i="1"/>
  <c r="H358" i="1"/>
  <c r="G354" i="1"/>
  <c r="H354" i="1"/>
  <c r="G237" i="1"/>
  <c r="H237" i="1"/>
  <c r="G192" i="1"/>
  <c r="H192" i="1"/>
  <c r="J178" i="1"/>
  <c r="G41" i="1"/>
  <c r="H41" i="1"/>
  <c r="G16" i="1"/>
  <c r="H16" i="1"/>
  <c r="G132" i="1"/>
  <c r="H132" i="1"/>
  <c r="G325" i="1"/>
  <c r="H325" i="1"/>
  <c r="G36" i="1"/>
  <c r="H36" i="1"/>
  <c r="G37" i="1"/>
  <c r="H37" i="1"/>
  <c r="G140" i="1"/>
  <c r="H140" i="1"/>
  <c r="G19" i="1"/>
  <c r="H19" i="1"/>
  <c r="J150" i="1"/>
  <c r="G29" i="1"/>
  <c r="H29" i="1"/>
  <c r="G91" i="1"/>
  <c r="H91" i="1"/>
  <c r="J14" i="1"/>
  <c r="G108" i="1"/>
  <c r="H108" i="1"/>
  <c r="J77" i="1"/>
  <c r="G54" i="1"/>
  <c r="H54" i="1"/>
  <c r="J30" i="1"/>
  <c r="G11" i="1"/>
  <c r="H11" i="1"/>
  <c r="G26" i="1"/>
  <c r="H26" i="1"/>
  <c r="G23" i="1"/>
  <c r="H23" i="1"/>
  <c r="G208" i="1"/>
  <c r="H208" i="1"/>
  <c r="G164" i="1"/>
  <c r="H164" i="1"/>
  <c r="G100" i="1"/>
  <c r="H100" i="1"/>
  <c r="G347" i="1"/>
  <c r="H347" i="1"/>
  <c r="J224" i="1"/>
  <c r="G27" i="1"/>
  <c r="H27" i="1"/>
  <c r="G13" i="1"/>
  <c r="H13" i="1"/>
  <c r="G109" i="1"/>
  <c r="H109" i="1"/>
  <c r="J132" i="1"/>
  <c r="G167" i="1"/>
  <c r="H167" i="1"/>
  <c r="G211" i="1"/>
  <c r="H211" i="1"/>
  <c r="G213" i="1"/>
  <c r="H213" i="1"/>
  <c r="G203" i="1"/>
  <c r="H203" i="1"/>
  <c r="G92" i="1"/>
  <c r="H92" i="1"/>
  <c r="G45" i="1"/>
  <c r="H45" i="1"/>
  <c r="G43" i="1"/>
  <c r="H43" i="1"/>
  <c r="G46" i="1"/>
  <c r="H46" i="1"/>
  <c r="J69" i="1"/>
  <c r="G50" i="4"/>
  <c r="C50" i="4"/>
  <c r="G30" i="4"/>
  <c r="C30" i="4"/>
  <c r="D11" i="3"/>
  <c r="O11" i="3"/>
  <c r="D14" i="3"/>
  <c r="O14" i="3"/>
  <c r="N15" i="3"/>
  <c r="D7" i="3"/>
  <c r="N9" i="3"/>
  <c r="N16" i="3"/>
  <c r="N17" i="3"/>
  <c r="N12" i="3"/>
  <c r="G49" i="4"/>
  <c r="C49" i="4"/>
  <c r="G29" i="4"/>
  <c r="C29" i="4"/>
  <c r="G48" i="4"/>
  <c r="C48" i="4"/>
  <c r="G28" i="4"/>
  <c r="C28" i="4"/>
  <c r="C27" i="4"/>
  <c r="G27" i="4"/>
  <c r="G47" i="4"/>
  <c r="C5" i="4"/>
  <c r="C47" i="4"/>
  <c r="G26" i="4"/>
  <c r="G25" i="4"/>
  <c r="G24" i="4"/>
  <c r="C25" i="4"/>
  <c r="D8" i="3"/>
  <c r="O8" i="3"/>
  <c r="F2" i="3"/>
  <c r="C45" i="4"/>
  <c r="D9" i="3"/>
  <c r="O9" i="3"/>
  <c r="C23" i="4"/>
  <c r="C43" i="4"/>
  <c r="K53" i="4"/>
  <c r="G51" i="4"/>
  <c r="K6" i="4"/>
  <c r="J6" i="4"/>
  <c r="J5" i="4"/>
  <c r="A39" i="4"/>
  <c r="A36" i="4"/>
  <c r="F2" i="4"/>
  <c r="J2" i="4"/>
  <c r="J23" i="4"/>
  <c r="J43" i="4"/>
  <c r="G2" i="4"/>
  <c r="G23" i="4"/>
  <c r="G43" i="4"/>
  <c r="K4" i="4"/>
  <c r="A55" i="4"/>
  <c r="A54" i="4"/>
  <c r="A53" i="4"/>
  <c r="A52" i="4"/>
  <c r="J51" i="4"/>
  <c r="A51" i="4"/>
  <c r="A50" i="4"/>
  <c r="A49" i="4"/>
  <c r="A48" i="4"/>
  <c r="A47" i="4"/>
  <c r="A46" i="4"/>
  <c r="A45" i="4"/>
  <c r="I44" i="4"/>
  <c r="A44" i="4"/>
  <c r="M43" i="4"/>
  <c r="B23" i="4"/>
  <c r="B43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4" i="4"/>
  <c r="K3" i="4"/>
  <c r="J3" i="4"/>
  <c r="L19" i="3"/>
  <c r="D16" i="3"/>
  <c r="O16" i="3"/>
  <c r="D12" i="3"/>
  <c r="O12" i="3"/>
  <c r="D10" i="3"/>
  <c r="O10" i="3"/>
  <c r="N2" i="3"/>
  <c r="Q2" i="3"/>
  <c r="H2" i="3"/>
  <c r="N8" i="3"/>
  <c r="D17" i="3"/>
  <c r="O17" i="3"/>
  <c r="N13" i="3"/>
  <c r="N11" i="3"/>
  <c r="N10" i="3"/>
  <c r="D13" i="3"/>
  <c r="O13" i="3"/>
  <c r="L36" i="4"/>
  <c r="L37" i="4"/>
  <c r="H364" i="1"/>
  <c r="K34" i="4"/>
  <c r="K35" i="4"/>
  <c r="J54" i="4"/>
  <c r="K46" i="4"/>
  <c r="J55" i="4"/>
  <c r="K5" i="4"/>
  <c r="K26" i="4"/>
  <c r="K2" i="4"/>
  <c r="K23" i="4"/>
  <c r="K43" i="4"/>
  <c r="K25" i="4"/>
  <c r="J47" i="4"/>
  <c r="K33" i="4"/>
  <c r="K29" i="4"/>
  <c r="K32" i="4"/>
  <c r="F23" i="4"/>
  <c r="F43" i="4"/>
  <c r="K50" i="4"/>
  <c r="K24" i="4"/>
  <c r="K28" i="4"/>
  <c r="J53" i="4"/>
  <c r="J49" i="4"/>
  <c r="J44" i="4"/>
  <c r="J48" i="4"/>
  <c r="J45" i="4"/>
  <c r="K47" i="4"/>
  <c r="K27" i="4"/>
  <c r="K48" i="4"/>
  <c r="F56" i="4"/>
  <c r="C26" i="4"/>
  <c r="J52" i="4"/>
  <c r="K45" i="4"/>
  <c r="J364" i="1"/>
  <c r="J366" i="1"/>
  <c r="K7" i="1"/>
  <c r="J50" i="4"/>
  <c r="K49" i="4"/>
  <c r="K54" i="4"/>
  <c r="K51" i="4"/>
  <c r="B56" i="4"/>
  <c r="K30" i="4"/>
  <c r="J46" i="4"/>
  <c r="K44" i="4"/>
  <c r="K31" i="4"/>
  <c r="G56" i="4"/>
  <c r="D15" i="3"/>
  <c r="O15" i="3"/>
  <c r="N14" i="3"/>
  <c r="O7" i="3"/>
  <c r="N7" i="3"/>
  <c r="C56" i="4"/>
  <c r="K56" i="4"/>
  <c r="J367" i="1"/>
  <c r="J56" i="4"/>
  <c r="K317" i="1"/>
  <c r="L317" i="1"/>
  <c r="M317" i="1"/>
  <c r="N317" i="1"/>
  <c r="O317" i="1"/>
  <c r="K308" i="1"/>
  <c r="L308" i="1"/>
  <c r="M308" i="1"/>
  <c r="N308" i="1"/>
  <c r="O308" i="1"/>
  <c r="K313" i="1"/>
  <c r="L313" i="1"/>
  <c r="M313" i="1"/>
  <c r="N313" i="1"/>
  <c r="O313" i="1"/>
  <c r="K300" i="1"/>
  <c r="L300" i="1"/>
  <c r="M300" i="1"/>
  <c r="N300" i="1"/>
  <c r="O300" i="1"/>
  <c r="K284" i="1"/>
  <c r="L284" i="1"/>
  <c r="M284" i="1"/>
  <c r="N284" i="1"/>
  <c r="O284" i="1"/>
  <c r="K266" i="1"/>
  <c r="L266" i="1"/>
  <c r="M266" i="1"/>
  <c r="N266" i="1"/>
  <c r="O266" i="1"/>
  <c r="K250" i="1"/>
  <c r="L250" i="1"/>
  <c r="M250" i="1"/>
  <c r="N250" i="1"/>
  <c r="O250" i="1"/>
  <c r="K318" i="1"/>
  <c r="L318" i="1"/>
  <c r="M318" i="1"/>
  <c r="N318" i="1"/>
  <c r="O318" i="1"/>
  <c r="K349" i="1"/>
  <c r="L349" i="1"/>
  <c r="M349" i="1"/>
  <c r="N349" i="1"/>
  <c r="O349" i="1"/>
  <c r="K246" i="1"/>
  <c r="L246" i="1"/>
  <c r="M246" i="1"/>
  <c r="N246" i="1"/>
  <c r="O246" i="1"/>
  <c r="K310" i="1"/>
  <c r="L310" i="1"/>
  <c r="M310" i="1"/>
  <c r="N310" i="1"/>
  <c r="O310" i="1"/>
  <c r="K277" i="1"/>
  <c r="L277" i="1"/>
  <c r="M277" i="1"/>
  <c r="N277" i="1"/>
  <c r="O277" i="1"/>
  <c r="K269" i="1"/>
  <c r="L269" i="1"/>
  <c r="M269" i="1"/>
  <c r="N269" i="1"/>
  <c r="O269" i="1"/>
  <c r="K253" i="1"/>
  <c r="L253" i="1"/>
  <c r="M253" i="1"/>
  <c r="N253" i="1"/>
  <c r="O253" i="1"/>
  <c r="K254" i="1"/>
  <c r="L254" i="1"/>
  <c r="M254" i="1"/>
  <c r="N254" i="1"/>
  <c r="O254" i="1"/>
  <c r="K261" i="1"/>
  <c r="L261" i="1"/>
  <c r="M261" i="1"/>
  <c r="N261" i="1"/>
  <c r="O261" i="1"/>
  <c r="K185" i="1"/>
  <c r="L185" i="1"/>
  <c r="M185" i="1"/>
  <c r="N185" i="1"/>
  <c r="O185" i="1"/>
  <c r="K142" i="1"/>
  <c r="L142" i="1"/>
  <c r="M142" i="1"/>
  <c r="N142" i="1"/>
  <c r="O142" i="1"/>
  <c r="K193" i="1"/>
  <c r="L193" i="1"/>
  <c r="M193" i="1"/>
  <c r="N193" i="1"/>
  <c r="O193" i="1"/>
  <c r="K103" i="1"/>
  <c r="L103" i="1"/>
  <c r="M103" i="1"/>
  <c r="N103" i="1"/>
  <c r="O103" i="1"/>
  <c r="K192" i="1"/>
  <c r="L192" i="1"/>
  <c r="M192" i="1"/>
  <c r="N192" i="1"/>
  <c r="O192" i="1"/>
  <c r="K153" i="1"/>
  <c r="L153" i="1"/>
  <c r="M153" i="1"/>
  <c r="N153" i="1"/>
  <c r="O153" i="1"/>
  <c r="K119" i="1"/>
  <c r="L119" i="1"/>
  <c r="M119" i="1"/>
  <c r="N119" i="1"/>
  <c r="O119" i="1"/>
  <c r="K111" i="1"/>
  <c r="L111" i="1"/>
  <c r="M111" i="1"/>
  <c r="N111" i="1"/>
  <c r="O111" i="1"/>
  <c r="K127" i="1"/>
  <c r="L127" i="1"/>
  <c r="M127" i="1"/>
  <c r="N127" i="1"/>
  <c r="O127" i="1"/>
  <c r="K14" i="1"/>
  <c r="L14" i="1"/>
  <c r="M14" i="1"/>
  <c r="N14" i="1"/>
  <c r="O14" i="1"/>
  <c r="K31" i="1"/>
  <c r="L31" i="1"/>
  <c r="M31" i="1"/>
  <c r="N31" i="1"/>
  <c r="O31" i="1"/>
  <c r="K55" i="1"/>
  <c r="L55" i="1"/>
  <c r="M55" i="1"/>
  <c r="N55" i="1"/>
  <c r="O55" i="1"/>
  <c r="K22" i="1"/>
  <c r="L22" i="1"/>
  <c r="M22" i="1"/>
  <c r="N22" i="1"/>
  <c r="O22" i="1"/>
  <c r="K15" i="1"/>
  <c r="L15" i="1"/>
  <c r="M15" i="1"/>
  <c r="N15" i="1"/>
  <c r="O15" i="1"/>
  <c r="C4" i="1"/>
  <c r="K23" i="1"/>
  <c r="L23" i="1"/>
  <c r="M23" i="1"/>
  <c r="N23" i="1"/>
  <c r="O23" i="1"/>
  <c r="K63" i="1"/>
  <c r="L63" i="1"/>
  <c r="M63" i="1"/>
  <c r="N63" i="1"/>
  <c r="O63" i="1"/>
  <c r="K135" i="1"/>
  <c r="L135" i="1"/>
  <c r="M135" i="1"/>
  <c r="N135" i="1"/>
  <c r="O135" i="1"/>
  <c r="L7" i="1"/>
  <c r="M7" i="1"/>
  <c r="N7" i="1"/>
  <c r="O7" i="1"/>
  <c r="K47" i="1"/>
  <c r="L47" i="1"/>
  <c r="M47" i="1"/>
  <c r="N47" i="1"/>
  <c r="O47" i="1"/>
  <c r="K126" i="1"/>
  <c r="L126" i="1"/>
  <c r="M126" i="1"/>
  <c r="N126" i="1"/>
  <c r="O126" i="1"/>
  <c r="K168" i="1"/>
  <c r="L168" i="1"/>
  <c r="M168" i="1"/>
  <c r="N168" i="1"/>
  <c r="O168" i="1"/>
  <c r="K52" i="1"/>
  <c r="L52" i="1"/>
  <c r="M52" i="1"/>
  <c r="N52" i="1"/>
  <c r="O52" i="1"/>
  <c r="K132" i="1"/>
  <c r="L132" i="1"/>
  <c r="M132" i="1"/>
  <c r="N132" i="1"/>
  <c r="O132" i="1"/>
  <c r="K21" i="1"/>
  <c r="L21" i="1"/>
  <c r="M21" i="1"/>
  <c r="N21" i="1"/>
  <c r="O21" i="1"/>
  <c r="K79" i="1"/>
  <c r="L79" i="1"/>
  <c r="M79" i="1"/>
  <c r="N79" i="1"/>
  <c r="O79" i="1"/>
  <c r="K45" i="1"/>
  <c r="L45" i="1"/>
  <c r="M45" i="1"/>
  <c r="N45" i="1"/>
  <c r="O45" i="1"/>
  <c r="K77" i="1"/>
  <c r="L77" i="1"/>
  <c r="M77" i="1"/>
  <c r="N77" i="1"/>
  <c r="O77" i="1"/>
  <c r="K107" i="1"/>
  <c r="L107" i="1"/>
  <c r="M107" i="1"/>
  <c r="N107" i="1"/>
  <c r="O107" i="1"/>
  <c r="K118" i="1"/>
  <c r="L118" i="1"/>
  <c r="M118" i="1"/>
  <c r="N118" i="1"/>
  <c r="O118" i="1"/>
  <c r="K141" i="1"/>
  <c r="L141" i="1"/>
  <c r="M141" i="1"/>
  <c r="N141" i="1"/>
  <c r="O141" i="1"/>
  <c r="K125" i="1"/>
  <c r="L125" i="1"/>
  <c r="M125" i="1"/>
  <c r="N125" i="1"/>
  <c r="O125" i="1"/>
  <c r="K82" i="1"/>
  <c r="L82" i="1"/>
  <c r="M82" i="1"/>
  <c r="N82" i="1"/>
  <c r="O82" i="1"/>
  <c r="K123" i="1"/>
  <c r="L123" i="1"/>
  <c r="M123" i="1"/>
  <c r="N123" i="1"/>
  <c r="O123" i="1"/>
  <c r="K148" i="1"/>
  <c r="L148" i="1"/>
  <c r="M148" i="1"/>
  <c r="N148" i="1"/>
  <c r="O148" i="1"/>
  <c r="K240" i="1"/>
  <c r="L240" i="1"/>
  <c r="M240" i="1"/>
  <c r="N240" i="1"/>
  <c r="O240" i="1"/>
  <c r="K221" i="1"/>
  <c r="L221" i="1"/>
  <c r="M221" i="1"/>
  <c r="N221" i="1"/>
  <c r="O221" i="1"/>
  <c r="K188" i="1"/>
  <c r="L188" i="1"/>
  <c r="M188" i="1"/>
  <c r="N188" i="1"/>
  <c r="O188" i="1"/>
  <c r="K217" i="1"/>
  <c r="L217" i="1"/>
  <c r="M217" i="1"/>
  <c r="N217" i="1"/>
  <c r="O217" i="1"/>
  <c r="K216" i="1"/>
  <c r="L216" i="1"/>
  <c r="M216" i="1"/>
  <c r="N216" i="1"/>
  <c r="O216" i="1"/>
  <c r="K282" i="1"/>
  <c r="L282" i="1"/>
  <c r="M282" i="1"/>
  <c r="N282" i="1"/>
  <c r="O282" i="1"/>
  <c r="K267" i="1"/>
  <c r="L267" i="1"/>
  <c r="M267" i="1"/>
  <c r="N267" i="1"/>
  <c r="O267" i="1"/>
  <c r="K323" i="1"/>
  <c r="L323" i="1"/>
  <c r="M323" i="1"/>
  <c r="N323" i="1"/>
  <c r="O323" i="1"/>
  <c r="K332" i="1"/>
  <c r="L332" i="1"/>
  <c r="M332" i="1"/>
  <c r="N332" i="1"/>
  <c r="O332" i="1"/>
  <c r="K340" i="1"/>
  <c r="L340" i="1"/>
  <c r="M340" i="1"/>
  <c r="N340" i="1"/>
  <c r="O340" i="1"/>
  <c r="K78" i="1"/>
  <c r="L78" i="1"/>
  <c r="M78" i="1"/>
  <c r="N78" i="1"/>
  <c r="O78" i="1"/>
  <c r="K37" i="1"/>
  <c r="L37" i="1"/>
  <c r="M37" i="1"/>
  <c r="N37" i="1"/>
  <c r="O37" i="1"/>
  <c r="K13" i="1"/>
  <c r="L13" i="1"/>
  <c r="M13" i="1"/>
  <c r="N13" i="1"/>
  <c r="O13" i="1"/>
  <c r="K76" i="1"/>
  <c r="L76" i="1"/>
  <c r="M76" i="1"/>
  <c r="N76" i="1"/>
  <c r="O76" i="1"/>
  <c r="K182" i="1"/>
  <c r="L182" i="1"/>
  <c r="M182" i="1"/>
  <c r="N182" i="1"/>
  <c r="O182" i="1"/>
  <c r="K99" i="1"/>
  <c r="L99" i="1"/>
  <c r="M99" i="1"/>
  <c r="N99" i="1"/>
  <c r="O99" i="1"/>
  <c r="K152" i="1"/>
  <c r="L152" i="1"/>
  <c r="M152" i="1"/>
  <c r="N152" i="1"/>
  <c r="O152" i="1"/>
  <c r="K156" i="1"/>
  <c r="L156" i="1"/>
  <c r="M156" i="1"/>
  <c r="N156" i="1"/>
  <c r="O156" i="1"/>
  <c r="K208" i="1"/>
  <c r="L208" i="1"/>
  <c r="M208" i="1"/>
  <c r="N208" i="1"/>
  <c r="O208" i="1"/>
  <c r="K237" i="1"/>
  <c r="L237" i="1"/>
  <c r="M237" i="1"/>
  <c r="N237" i="1"/>
  <c r="O237" i="1"/>
  <c r="K224" i="1"/>
  <c r="L224" i="1"/>
  <c r="M224" i="1"/>
  <c r="N224" i="1"/>
  <c r="O224" i="1"/>
  <c r="K295" i="1"/>
  <c r="L295" i="1"/>
  <c r="M295" i="1"/>
  <c r="N295" i="1"/>
  <c r="O295" i="1"/>
  <c r="K232" i="1"/>
  <c r="L232" i="1"/>
  <c r="M232" i="1"/>
  <c r="N232" i="1"/>
  <c r="O232" i="1"/>
  <c r="K252" i="1"/>
  <c r="L252" i="1"/>
  <c r="M252" i="1"/>
  <c r="N252" i="1"/>
  <c r="O252" i="1"/>
  <c r="K309" i="1"/>
  <c r="L309" i="1"/>
  <c r="M309" i="1"/>
  <c r="N309" i="1"/>
  <c r="O309" i="1"/>
  <c r="K328" i="1"/>
  <c r="L328" i="1"/>
  <c r="M328" i="1"/>
  <c r="N328" i="1"/>
  <c r="O328" i="1"/>
  <c r="K326" i="1"/>
  <c r="L326" i="1"/>
  <c r="M326" i="1"/>
  <c r="N326" i="1"/>
  <c r="O326" i="1"/>
  <c r="K150" i="1"/>
  <c r="L150" i="1"/>
  <c r="M150" i="1"/>
  <c r="N150" i="1"/>
  <c r="O150" i="1"/>
  <c r="K347" i="1"/>
  <c r="L347" i="1"/>
  <c r="M347" i="1"/>
  <c r="N347" i="1"/>
  <c r="O347" i="1"/>
  <c r="K134" i="1"/>
  <c r="L134" i="1"/>
  <c r="M134" i="1"/>
  <c r="N134" i="1"/>
  <c r="O134" i="1"/>
  <c r="K226" i="1"/>
  <c r="L226" i="1"/>
  <c r="M226" i="1"/>
  <c r="N226" i="1"/>
  <c r="O226" i="1"/>
  <c r="K292" i="1"/>
  <c r="L292" i="1"/>
  <c r="M292" i="1"/>
  <c r="N292" i="1"/>
  <c r="O292" i="1"/>
  <c r="K356" i="1"/>
  <c r="L356" i="1"/>
  <c r="M356" i="1"/>
  <c r="N356" i="1"/>
  <c r="O356" i="1"/>
  <c r="K84" i="1"/>
  <c r="L84" i="1"/>
  <c r="M84" i="1"/>
  <c r="N84" i="1"/>
  <c r="O84" i="1"/>
  <c r="K92" i="1"/>
  <c r="L92" i="1"/>
  <c r="M92" i="1"/>
  <c r="N92" i="1"/>
  <c r="O92" i="1"/>
  <c r="K133" i="1"/>
  <c r="L133" i="1"/>
  <c r="M133" i="1"/>
  <c r="N133" i="1"/>
  <c r="O133" i="1"/>
  <c r="K93" i="1"/>
  <c r="L93" i="1"/>
  <c r="M93" i="1"/>
  <c r="N93" i="1"/>
  <c r="O93" i="1"/>
  <c r="K91" i="1"/>
  <c r="L91" i="1"/>
  <c r="M91" i="1"/>
  <c r="N91" i="1"/>
  <c r="O91" i="1"/>
  <c r="K201" i="1"/>
  <c r="L201" i="1"/>
  <c r="M201" i="1"/>
  <c r="N201" i="1"/>
  <c r="O201" i="1"/>
  <c r="K288" i="1"/>
  <c r="L288" i="1"/>
  <c r="M288" i="1"/>
  <c r="N288" i="1"/>
  <c r="O288" i="1"/>
  <c r="K173" i="1"/>
  <c r="L173" i="1"/>
  <c r="M173" i="1"/>
  <c r="N173" i="1"/>
  <c r="O173" i="1"/>
  <c r="K172" i="1"/>
  <c r="L172" i="1"/>
  <c r="M172" i="1"/>
  <c r="N172" i="1"/>
  <c r="O172" i="1"/>
  <c r="K262" i="1"/>
  <c r="L262" i="1"/>
  <c r="M262" i="1"/>
  <c r="N262" i="1"/>
  <c r="O262" i="1"/>
  <c r="K274" i="1"/>
  <c r="L274" i="1"/>
  <c r="M274" i="1"/>
  <c r="N274" i="1"/>
  <c r="O274" i="1"/>
  <c r="K199" i="1"/>
  <c r="L199" i="1"/>
  <c r="M199" i="1"/>
  <c r="N199" i="1"/>
  <c r="O199" i="1"/>
  <c r="K234" i="1"/>
  <c r="L234" i="1"/>
  <c r="M234" i="1"/>
  <c r="N234" i="1"/>
  <c r="O234" i="1"/>
  <c r="K243" i="1"/>
  <c r="L243" i="1"/>
  <c r="M243" i="1"/>
  <c r="N243" i="1"/>
  <c r="O243" i="1"/>
  <c r="K258" i="1"/>
  <c r="L258" i="1"/>
  <c r="M258" i="1"/>
  <c r="N258" i="1"/>
  <c r="O258" i="1"/>
  <c r="K276" i="1"/>
  <c r="L276" i="1"/>
  <c r="M276" i="1"/>
  <c r="N276" i="1"/>
  <c r="O276" i="1"/>
  <c r="K293" i="1"/>
  <c r="L293" i="1"/>
  <c r="M293" i="1"/>
  <c r="N293" i="1"/>
  <c r="O293" i="1"/>
  <c r="K283" i="1"/>
  <c r="L283" i="1"/>
  <c r="M283" i="1"/>
  <c r="N283" i="1"/>
  <c r="O283" i="1"/>
  <c r="K325" i="1"/>
  <c r="L325" i="1"/>
  <c r="M325" i="1"/>
  <c r="N325" i="1"/>
  <c r="O325" i="1"/>
  <c r="K355" i="1"/>
  <c r="L355" i="1"/>
  <c r="M355" i="1"/>
  <c r="N355" i="1"/>
  <c r="O355" i="1"/>
  <c r="K177" i="1"/>
  <c r="L177" i="1"/>
  <c r="M177" i="1"/>
  <c r="N177" i="1"/>
  <c r="O177" i="1"/>
  <c r="K210" i="1"/>
  <c r="L210" i="1"/>
  <c r="M210" i="1"/>
  <c r="N210" i="1"/>
  <c r="O210" i="1"/>
  <c r="K335" i="1"/>
  <c r="L335" i="1"/>
  <c r="M335" i="1"/>
  <c r="N335" i="1"/>
  <c r="O335" i="1"/>
  <c r="K39" i="1"/>
  <c r="L39" i="1"/>
  <c r="M39" i="1"/>
  <c r="N39" i="1"/>
  <c r="O39" i="1"/>
  <c r="K28" i="1"/>
  <c r="L28" i="1"/>
  <c r="M28" i="1"/>
  <c r="N28" i="1"/>
  <c r="O28" i="1"/>
  <c r="K87" i="1"/>
  <c r="L87" i="1"/>
  <c r="M87" i="1"/>
  <c r="N87" i="1"/>
  <c r="O87" i="1"/>
  <c r="K85" i="1"/>
  <c r="L85" i="1"/>
  <c r="M85" i="1"/>
  <c r="N85" i="1"/>
  <c r="O85" i="1"/>
  <c r="K62" i="1"/>
  <c r="L62" i="1"/>
  <c r="M62" i="1"/>
  <c r="N62" i="1"/>
  <c r="O62" i="1"/>
  <c r="K100" i="1"/>
  <c r="L100" i="1"/>
  <c r="M100" i="1"/>
  <c r="N100" i="1"/>
  <c r="O100" i="1"/>
  <c r="K110" i="1"/>
  <c r="L110" i="1"/>
  <c r="M110" i="1"/>
  <c r="N110" i="1"/>
  <c r="O110" i="1"/>
  <c r="K108" i="1"/>
  <c r="L108" i="1"/>
  <c r="M108" i="1"/>
  <c r="N108" i="1"/>
  <c r="O108" i="1"/>
  <c r="K176" i="1"/>
  <c r="L176" i="1"/>
  <c r="M176" i="1"/>
  <c r="N176" i="1"/>
  <c r="O176" i="1"/>
  <c r="K164" i="1"/>
  <c r="L164" i="1"/>
  <c r="M164" i="1"/>
  <c r="N164" i="1"/>
  <c r="O164" i="1"/>
  <c r="K184" i="1"/>
  <c r="L184" i="1"/>
  <c r="M184" i="1"/>
  <c r="N184" i="1"/>
  <c r="O184" i="1"/>
  <c r="K202" i="1"/>
  <c r="L202" i="1"/>
  <c r="M202" i="1"/>
  <c r="N202" i="1"/>
  <c r="O202" i="1"/>
  <c r="K205" i="1"/>
  <c r="L205" i="1"/>
  <c r="M205" i="1"/>
  <c r="N205" i="1"/>
  <c r="O205" i="1"/>
  <c r="K316" i="1"/>
  <c r="L316" i="1"/>
  <c r="M316" i="1"/>
  <c r="N316" i="1"/>
  <c r="O316" i="1"/>
  <c r="K260" i="1"/>
  <c r="L260" i="1"/>
  <c r="M260" i="1"/>
  <c r="N260" i="1"/>
  <c r="O260" i="1"/>
  <c r="K200" i="1"/>
  <c r="L200" i="1"/>
  <c r="M200" i="1"/>
  <c r="N200" i="1"/>
  <c r="O200" i="1"/>
  <c r="K320" i="1"/>
  <c r="L320" i="1"/>
  <c r="M320" i="1"/>
  <c r="N320" i="1"/>
  <c r="O320" i="1"/>
  <c r="K333" i="1"/>
  <c r="L333" i="1"/>
  <c r="M333" i="1"/>
  <c r="N333" i="1"/>
  <c r="O333" i="1"/>
  <c r="K189" i="1"/>
  <c r="L189" i="1"/>
  <c r="M189" i="1"/>
  <c r="N189" i="1"/>
  <c r="O189" i="1"/>
  <c r="K69" i="1"/>
  <c r="L69" i="1"/>
  <c r="M69" i="1"/>
  <c r="N69" i="1"/>
  <c r="O69" i="1"/>
  <c r="K20" i="1"/>
  <c r="L20" i="1"/>
  <c r="M20" i="1"/>
  <c r="N20" i="1"/>
  <c r="O20" i="1"/>
  <c r="K124" i="1"/>
  <c r="L124" i="1"/>
  <c r="M124" i="1"/>
  <c r="N124" i="1"/>
  <c r="O124" i="1"/>
  <c r="K231" i="1"/>
  <c r="L231" i="1"/>
  <c r="M231" i="1"/>
  <c r="N231" i="1"/>
  <c r="O231" i="1"/>
  <c r="K259" i="1"/>
  <c r="L259" i="1"/>
  <c r="M259" i="1"/>
  <c r="N259" i="1"/>
  <c r="O259" i="1"/>
  <c r="K190" i="1"/>
  <c r="L190" i="1"/>
  <c r="M190" i="1"/>
  <c r="N190" i="1"/>
  <c r="O190" i="1"/>
  <c r="K303" i="1"/>
  <c r="L303" i="1"/>
  <c r="M303" i="1"/>
  <c r="N303" i="1"/>
  <c r="O303" i="1"/>
  <c r="K71" i="1"/>
  <c r="L71" i="1"/>
  <c r="M71" i="1"/>
  <c r="N71" i="1"/>
  <c r="O71" i="1"/>
  <c r="K44" i="1"/>
  <c r="L44" i="1"/>
  <c r="M44" i="1"/>
  <c r="N44" i="1"/>
  <c r="O44" i="1"/>
  <c r="K12" i="1"/>
  <c r="L12" i="1"/>
  <c r="M12" i="1"/>
  <c r="N12" i="1"/>
  <c r="O12" i="1"/>
  <c r="K36" i="1"/>
  <c r="L36" i="1"/>
  <c r="M36" i="1"/>
  <c r="N36" i="1"/>
  <c r="O36" i="1"/>
  <c r="K68" i="1"/>
  <c r="L68" i="1"/>
  <c r="M68" i="1"/>
  <c r="N68" i="1"/>
  <c r="O68" i="1"/>
  <c r="K116" i="1"/>
  <c r="L116" i="1"/>
  <c r="M116" i="1"/>
  <c r="N116" i="1"/>
  <c r="O116" i="1"/>
  <c r="K109" i="1"/>
  <c r="L109" i="1"/>
  <c r="M109" i="1"/>
  <c r="N109" i="1"/>
  <c r="O109" i="1"/>
  <c r="K140" i="1"/>
  <c r="L140" i="1"/>
  <c r="M140" i="1"/>
  <c r="N140" i="1"/>
  <c r="O140" i="1"/>
  <c r="K166" i="1"/>
  <c r="L166" i="1"/>
  <c r="M166" i="1"/>
  <c r="N166" i="1"/>
  <c r="O166" i="1"/>
  <c r="K215" i="1"/>
  <c r="L215" i="1"/>
  <c r="M215" i="1"/>
  <c r="N215" i="1"/>
  <c r="O215" i="1"/>
  <c r="K242" i="1"/>
  <c r="L242" i="1"/>
  <c r="M242" i="1"/>
  <c r="N242" i="1"/>
  <c r="O242" i="1"/>
  <c r="K245" i="1"/>
  <c r="L245" i="1"/>
  <c r="M245" i="1"/>
  <c r="N245" i="1"/>
  <c r="O245" i="1"/>
  <c r="K304" i="1"/>
  <c r="L304" i="1"/>
  <c r="M304" i="1"/>
  <c r="N304" i="1"/>
  <c r="O304" i="1"/>
  <c r="K312" i="1"/>
  <c r="L312" i="1"/>
  <c r="M312" i="1"/>
  <c r="N312" i="1"/>
  <c r="O312" i="1"/>
  <c r="K285" i="1"/>
  <c r="L285" i="1"/>
  <c r="M285" i="1"/>
  <c r="N285" i="1"/>
  <c r="O285" i="1"/>
  <c r="K327" i="1"/>
  <c r="L327" i="1"/>
  <c r="M327" i="1"/>
  <c r="N327" i="1"/>
  <c r="O327" i="1"/>
  <c r="K315" i="1"/>
  <c r="L315" i="1"/>
  <c r="M315" i="1"/>
  <c r="N315" i="1"/>
  <c r="O315" i="1"/>
  <c r="K61" i="1"/>
  <c r="L61" i="1"/>
  <c r="M61" i="1"/>
  <c r="N61" i="1"/>
  <c r="O61" i="1"/>
  <c r="K38" i="1"/>
  <c r="L38" i="1"/>
  <c r="M38" i="1"/>
  <c r="N38" i="1"/>
  <c r="O38" i="1"/>
  <c r="K131" i="1"/>
  <c r="L131" i="1"/>
  <c r="M131" i="1"/>
  <c r="N131" i="1"/>
  <c r="O131" i="1"/>
  <c r="K218" i="1"/>
  <c r="L218" i="1"/>
  <c r="M218" i="1"/>
  <c r="N218" i="1"/>
  <c r="O218" i="1"/>
  <c r="K287" i="1"/>
  <c r="L287" i="1"/>
  <c r="M287" i="1"/>
  <c r="N287" i="1"/>
  <c r="O287" i="1"/>
  <c r="K302" i="1"/>
  <c r="L302" i="1"/>
  <c r="M302" i="1"/>
  <c r="N302" i="1"/>
  <c r="O302" i="1"/>
  <c r="K294" i="1"/>
  <c r="L294" i="1"/>
  <c r="M294" i="1"/>
  <c r="N294" i="1"/>
  <c r="O294" i="1"/>
  <c r="K30" i="1"/>
  <c r="L30" i="1"/>
  <c r="M30" i="1"/>
  <c r="N30" i="1"/>
  <c r="O30" i="1"/>
  <c r="K60" i="1"/>
  <c r="L60" i="1"/>
  <c r="M60" i="1"/>
  <c r="N60" i="1"/>
  <c r="O60" i="1"/>
  <c r="K46" i="1"/>
  <c r="L46" i="1"/>
  <c r="M46" i="1"/>
  <c r="N46" i="1"/>
  <c r="O46" i="1"/>
  <c r="K102" i="1"/>
  <c r="L102" i="1"/>
  <c r="M102" i="1"/>
  <c r="N102" i="1"/>
  <c r="O102" i="1"/>
  <c r="K54" i="1"/>
  <c r="L54" i="1"/>
  <c r="M54" i="1"/>
  <c r="N54" i="1"/>
  <c r="O54" i="1"/>
  <c r="K70" i="1"/>
  <c r="L70" i="1"/>
  <c r="M70" i="1"/>
  <c r="N70" i="1"/>
  <c r="O70" i="1"/>
  <c r="K101" i="1"/>
  <c r="L101" i="1"/>
  <c r="M101" i="1"/>
  <c r="N101" i="1"/>
  <c r="O101" i="1"/>
  <c r="K115" i="1"/>
  <c r="L115" i="1"/>
  <c r="M115" i="1"/>
  <c r="N115" i="1"/>
  <c r="O115" i="1"/>
  <c r="K151" i="1"/>
  <c r="L151" i="1"/>
  <c r="M151" i="1"/>
  <c r="N151" i="1"/>
  <c r="O151" i="1"/>
  <c r="K167" i="1"/>
  <c r="L167" i="1"/>
  <c r="M167" i="1"/>
  <c r="N167" i="1"/>
  <c r="O167" i="1"/>
  <c r="K159" i="1"/>
  <c r="L159" i="1"/>
  <c r="M159" i="1"/>
  <c r="N159" i="1"/>
  <c r="O159" i="1"/>
  <c r="K279" i="1"/>
  <c r="L279" i="1"/>
  <c r="M279" i="1"/>
  <c r="N279" i="1"/>
  <c r="O279" i="1"/>
  <c r="K275" i="1"/>
  <c r="L275" i="1"/>
  <c r="M275" i="1"/>
  <c r="N275" i="1"/>
  <c r="O275" i="1"/>
  <c r="K207" i="1"/>
  <c r="L207" i="1"/>
  <c r="M207" i="1"/>
  <c r="N207" i="1"/>
  <c r="O207" i="1"/>
  <c r="K191" i="1"/>
  <c r="L191" i="1"/>
  <c r="M191" i="1"/>
  <c r="N191" i="1"/>
  <c r="O191" i="1"/>
  <c r="K268" i="1"/>
  <c r="L268" i="1"/>
  <c r="M268" i="1"/>
  <c r="N268" i="1"/>
  <c r="O268" i="1"/>
  <c r="K251" i="1"/>
  <c r="L251" i="1"/>
  <c r="M251" i="1"/>
  <c r="N251" i="1"/>
  <c r="O251" i="1"/>
  <c r="K301" i="1"/>
  <c r="L301" i="1"/>
  <c r="M301" i="1"/>
  <c r="N301" i="1"/>
  <c r="O301" i="1"/>
  <c r="K341" i="1"/>
  <c r="L341" i="1"/>
  <c r="M341" i="1"/>
  <c r="N341" i="1"/>
  <c r="O341" i="1"/>
  <c r="K286" i="1"/>
  <c r="L286" i="1"/>
  <c r="M286" i="1"/>
  <c r="N286" i="1"/>
  <c r="O286" i="1"/>
  <c r="K339" i="1"/>
  <c r="L339" i="1"/>
  <c r="M339" i="1"/>
  <c r="N339" i="1"/>
  <c r="O339" i="1"/>
  <c r="K331" i="1"/>
  <c r="L331" i="1"/>
  <c r="M331" i="1"/>
  <c r="N331" i="1"/>
  <c r="O331" i="1"/>
  <c r="K53" i="1"/>
  <c r="L53" i="1"/>
  <c r="M53" i="1"/>
  <c r="N53" i="1"/>
  <c r="O53" i="1"/>
  <c r="K117" i="1"/>
  <c r="L117" i="1"/>
  <c r="M117" i="1"/>
  <c r="N117" i="1"/>
  <c r="O117" i="1"/>
  <c r="K83" i="1"/>
  <c r="L83" i="1"/>
  <c r="M83" i="1"/>
  <c r="N83" i="1"/>
  <c r="O83" i="1"/>
  <c r="K183" i="1"/>
  <c r="L183" i="1"/>
  <c r="M183" i="1"/>
  <c r="N183" i="1"/>
  <c r="O183" i="1"/>
  <c r="K324" i="1"/>
  <c r="L324" i="1"/>
  <c r="M324" i="1"/>
  <c r="N324" i="1"/>
  <c r="O324" i="1"/>
  <c r="K357" i="1"/>
  <c r="L357" i="1"/>
  <c r="M357" i="1"/>
  <c r="N357" i="1"/>
  <c r="O357" i="1"/>
  <c r="K160" i="1"/>
  <c r="L160" i="1"/>
  <c r="M160" i="1"/>
  <c r="N160" i="1"/>
  <c r="O160" i="1"/>
  <c r="K29" i="1"/>
  <c r="L29" i="1"/>
  <c r="M29" i="1"/>
  <c r="N29" i="1"/>
  <c r="O29" i="1"/>
  <c r="K144" i="1"/>
  <c r="L144" i="1"/>
  <c r="M144" i="1"/>
  <c r="N144" i="1"/>
  <c r="O144" i="1"/>
  <c r="K197" i="1"/>
  <c r="L197" i="1"/>
  <c r="M197" i="1"/>
  <c r="N197" i="1"/>
  <c r="O197" i="1"/>
  <c r="K348" i="1"/>
  <c r="L348" i="1"/>
  <c r="M348" i="1"/>
  <c r="N348" i="1"/>
  <c r="O348" i="1"/>
  <c r="K272" i="1"/>
  <c r="L272" i="1"/>
  <c r="M272" i="1"/>
  <c r="N272" i="1"/>
  <c r="O272" i="1"/>
  <c r="K175" i="1"/>
  <c r="L175" i="1"/>
  <c r="M175" i="1"/>
  <c r="N175" i="1"/>
  <c r="O175" i="1"/>
  <c r="K137" i="1"/>
  <c r="L137" i="1"/>
  <c r="M137" i="1"/>
  <c r="N137" i="1"/>
  <c r="O137" i="1"/>
  <c r="K163" i="1"/>
  <c r="L163" i="1"/>
  <c r="M163" i="1"/>
  <c r="N163" i="1"/>
  <c r="O163" i="1"/>
  <c r="K280" i="1"/>
  <c r="L280" i="1"/>
  <c r="M280" i="1"/>
  <c r="N280" i="1"/>
  <c r="O280" i="1"/>
  <c r="K350" i="1"/>
  <c r="L350" i="1"/>
  <c r="M350" i="1"/>
  <c r="N350" i="1"/>
  <c r="O350" i="1"/>
  <c r="K337" i="1"/>
  <c r="L337" i="1"/>
  <c r="M337" i="1"/>
  <c r="N337" i="1"/>
  <c r="O337" i="1"/>
  <c r="K307" i="1"/>
  <c r="L307" i="1"/>
  <c r="M307" i="1"/>
  <c r="N307" i="1"/>
  <c r="O307" i="1"/>
  <c r="K96" i="1"/>
  <c r="L96" i="1"/>
  <c r="M96" i="1"/>
  <c r="N96" i="1"/>
  <c r="O96" i="1"/>
  <c r="K353" i="1"/>
  <c r="L353" i="1"/>
  <c r="M353" i="1"/>
  <c r="N353" i="1"/>
  <c r="O353" i="1"/>
  <c r="K187" i="1"/>
  <c r="L187" i="1"/>
  <c r="M187" i="1"/>
  <c r="N187" i="1"/>
  <c r="O187" i="1"/>
  <c r="K94" i="1"/>
  <c r="L94" i="1"/>
  <c r="M94" i="1"/>
  <c r="N94" i="1"/>
  <c r="O94" i="1"/>
  <c r="K57" i="1"/>
  <c r="L57" i="1"/>
  <c r="M57" i="1"/>
  <c r="N57" i="1"/>
  <c r="O57" i="1"/>
  <c r="K322" i="1"/>
  <c r="L322" i="1"/>
  <c r="M322" i="1"/>
  <c r="N322" i="1"/>
  <c r="O322" i="1"/>
  <c r="K170" i="1"/>
  <c r="L170" i="1"/>
  <c r="M170" i="1"/>
  <c r="N170" i="1"/>
  <c r="O170" i="1"/>
  <c r="K247" i="1"/>
  <c r="L247" i="1"/>
  <c r="M247" i="1"/>
  <c r="N247" i="1"/>
  <c r="O247" i="1"/>
  <c r="K227" i="1"/>
  <c r="L227" i="1"/>
  <c r="M227" i="1"/>
  <c r="N227" i="1"/>
  <c r="O227" i="1"/>
  <c r="K65" i="1"/>
  <c r="L65" i="1"/>
  <c r="M65" i="1"/>
  <c r="N65" i="1"/>
  <c r="O65" i="1"/>
  <c r="K338" i="1"/>
  <c r="L338" i="1"/>
  <c r="M338" i="1"/>
  <c r="N338" i="1"/>
  <c r="O338" i="1"/>
  <c r="K128" i="1"/>
  <c r="L128" i="1"/>
  <c r="M128" i="1"/>
  <c r="N128" i="1"/>
  <c r="O128" i="1"/>
  <c r="K42" i="1"/>
  <c r="L42" i="1"/>
  <c r="M42" i="1"/>
  <c r="N42" i="1"/>
  <c r="O42" i="1"/>
  <c r="K120" i="1"/>
  <c r="L120" i="1"/>
  <c r="M120" i="1"/>
  <c r="N120" i="1"/>
  <c r="O120" i="1"/>
  <c r="K106" i="1"/>
  <c r="L106" i="1"/>
  <c r="M106" i="1"/>
  <c r="N106" i="1"/>
  <c r="O106" i="1"/>
  <c r="K49" i="1"/>
  <c r="L49" i="1"/>
  <c r="M49" i="1"/>
  <c r="N49" i="1"/>
  <c r="O49" i="1"/>
  <c r="K342" i="1"/>
  <c r="L342" i="1"/>
  <c r="M342" i="1"/>
  <c r="N342" i="1"/>
  <c r="O342" i="1"/>
  <c r="K95" i="1"/>
  <c r="L95" i="1"/>
  <c r="M95" i="1"/>
  <c r="N95" i="1"/>
  <c r="O95" i="1"/>
  <c r="K72" i="1"/>
  <c r="L72" i="1"/>
  <c r="M72" i="1"/>
  <c r="N72" i="1"/>
  <c r="O72" i="1"/>
  <c r="K51" i="1"/>
  <c r="L51" i="1"/>
  <c r="M51" i="1"/>
  <c r="N51" i="1"/>
  <c r="O51" i="1"/>
  <c r="K180" i="1"/>
  <c r="L180" i="1"/>
  <c r="M180" i="1"/>
  <c r="N180" i="1"/>
  <c r="O180" i="1"/>
  <c r="K297" i="1"/>
  <c r="L297" i="1"/>
  <c r="M297" i="1"/>
  <c r="N297" i="1"/>
  <c r="O297" i="1"/>
  <c r="K8" i="1"/>
  <c r="L8" i="1"/>
  <c r="M8" i="1"/>
  <c r="N8" i="1"/>
  <c r="O8" i="1"/>
  <c r="K273" i="1"/>
  <c r="L273" i="1"/>
  <c r="M273" i="1"/>
  <c r="N273" i="1"/>
  <c r="O273" i="1"/>
  <c r="K138" i="1"/>
  <c r="L138" i="1"/>
  <c r="M138" i="1"/>
  <c r="N138" i="1"/>
  <c r="O138" i="1"/>
  <c r="K26" i="1"/>
  <c r="L26" i="1"/>
  <c r="M26" i="1"/>
  <c r="N26" i="1"/>
  <c r="O26" i="1"/>
  <c r="K230" i="1"/>
  <c r="L230" i="1"/>
  <c r="M230" i="1"/>
  <c r="N230" i="1"/>
  <c r="O230" i="1"/>
  <c r="K314" i="1"/>
  <c r="L314" i="1"/>
  <c r="M314" i="1"/>
  <c r="N314" i="1"/>
  <c r="O314" i="1"/>
  <c r="K169" i="1"/>
  <c r="L169" i="1"/>
  <c r="M169" i="1"/>
  <c r="N169" i="1"/>
  <c r="O169" i="1"/>
  <c r="K64" i="1"/>
  <c r="L64" i="1"/>
  <c r="M64" i="1"/>
  <c r="N64" i="1"/>
  <c r="O64" i="1"/>
  <c r="K249" i="1"/>
  <c r="L249" i="1"/>
  <c r="M249" i="1"/>
  <c r="N249" i="1"/>
  <c r="O249" i="1"/>
  <c r="K73" i="1"/>
  <c r="L73" i="1"/>
  <c r="M73" i="1"/>
  <c r="N73" i="1"/>
  <c r="O73" i="1"/>
  <c r="K311" i="1"/>
  <c r="L311" i="1"/>
  <c r="M311" i="1"/>
  <c r="N311" i="1"/>
  <c r="O311" i="1"/>
  <c r="K56" i="1"/>
  <c r="L56" i="1"/>
  <c r="M56" i="1"/>
  <c r="N56" i="1"/>
  <c r="O56" i="1"/>
  <c r="K257" i="1"/>
  <c r="L257" i="1"/>
  <c r="M257" i="1"/>
  <c r="N257" i="1"/>
  <c r="O257" i="1"/>
  <c r="K165" i="1"/>
  <c r="L165" i="1"/>
  <c r="M165" i="1"/>
  <c r="N165" i="1"/>
  <c r="O165" i="1"/>
  <c r="K121" i="1"/>
  <c r="L121" i="1"/>
  <c r="M121" i="1"/>
  <c r="N121" i="1"/>
  <c r="O121" i="1"/>
  <c r="K80" i="1"/>
  <c r="L80" i="1"/>
  <c r="M80" i="1"/>
  <c r="N80" i="1"/>
  <c r="O80" i="1"/>
  <c r="K334" i="1"/>
  <c r="L334" i="1"/>
  <c r="M334" i="1"/>
  <c r="N334" i="1"/>
  <c r="O334" i="1"/>
  <c r="K291" i="1"/>
  <c r="L291" i="1"/>
  <c r="M291" i="1"/>
  <c r="N291" i="1"/>
  <c r="O291" i="1"/>
  <c r="K290" i="1"/>
  <c r="L290" i="1"/>
  <c r="M290" i="1"/>
  <c r="N290" i="1"/>
  <c r="O290" i="1"/>
  <c r="K40" i="1"/>
  <c r="L40" i="1"/>
  <c r="M40" i="1"/>
  <c r="N40" i="1"/>
  <c r="O40" i="1"/>
  <c r="K171" i="1"/>
  <c r="L171" i="1"/>
  <c r="M171" i="1"/>
  <c r="N171" i="1"/>
  <c r="O171" i="1"/>
  <c r="K19" i="1"/>
  <c r="L19" i="1"/>
  <c r="M19" i="1"/>
  <c r="N19" i="1"/>
  <c r="O19" i="1"/>
  <c r="K248" i="1"/>
  <c r="L248" i="1"/>
  <c r="M248" i="1"/>
  <c r="N248" i="1"/>
  <c r="O248" i="1"/>
  <c r="K351" i="1"/>
  <c r="L351" i="1"/>
  <c r="M351" i="1"/>
  <c r="N351" i="1"/>
  <c r="O351" i="1"/>
  <c r="K352" i="1"/>
  <c r="L352" i="1"/>
  <c r="M352" i="1"/>
  <c r="N352" i="1"/>
  <c r="O352" i="1"/>
  <c r="K158" i="1"/>
  <c r="L158" i="1"/>
  <c r="M158" i="1"/>
  <c r="N158" i="1"/>
  <c r="O158" i="1"/>
  <c r="K81" i="1"/>
  <c r="L81" i="1"/>
  <c r="M81" i="1"/>
  <c r="N81" i="1"/>
  <c r="O81" i="1"/>
  <c r="K241" i="1"/>
  <c r="L241" i="1"/>
  <c r="M241" i="1"/>
  <c r="N241" i="1"/>
  <c r="O241" i="1"/>
  <c r="K139" i="1"/>
  <c r="L139" i="1"/>
  <c r="M139" i="1"/>
  <c r="N139" i="1"/>
  <c r="O139" i="1"/>
  <c r="K319" i="1"/>
  <c r="L319" i="1"/>
  <c r="M319" i="1"/>
  <c r="N319" i="1"/>
  <c r="O319" i="1"/>
  <c r="K17" i="1"/>
  <c r="L17" i="1"/>
  <c r="M17" i="1"/>
  <c r="N17" i="1"/>
  <c r="O17" i="1"/>
  <c r="K299" i="1"/>
  <c r="L299" i="1"/>
  <c r="M299" i="1"/>
  <c r="N299" i="1"/>
  <c r="O299" i="1"/>
  <c r="K112" i="1"/>
  <c r="L112" i="1"/>
  <c r="M112" i="1"/>
  <c r="N112" i="1"/>
  <c r="O112" i="1"/>
  <c r="K214" i="1"/>
  <c r="L214" i="1"/>
  <c r="M214" i="1"/>
  <c r="N214" i="1"/>
  <c r="O214" i="1"/>
  <c r="K265" i="1"/>
  <c r="L265" i="1"/>
  <c r="M265" i="1"/>
  <c r="N265" i="1"/>
  <c r="O265" i="1"/>
  <c r="K198" i="1"/>
  <c r="L198" i="1"/>
  <c r="M198" i="1"/>
  <c r="N198" i="1"/>
  <c r="O198" i="1"/>
  <c r="K178" i="1"/>
  <c r="L178" i="1"/>
  <c r="M178" i="1"/>
  <c r="N178" i="1"/>
  <c r="O178" i="1"/>
  <c r="K113" i="1"/>
  <c r="L113" i="1"/>
  <c r="M113" i="1"/>
  <c r="N113" i="1"/>
  <c r="O113" i="1"/>
  <c r="K114" i="1"/>
  <c r="L114" i="1"/>
  <c r="M114" i="1"/>
  <c r="N114" i="1"/>
  <c r="O114" i="1"/>
  <c r="K33" i="1"/>
  <c r="L33" i="1"/>
  <c r="M33" i="1"/>
  <c r="N33" i="1"/>
  <c r="O33" i="1"/>
  <c r="K270" i="1"/>
  <c r="L270" i="1"/>
  <c r="M270" i="1"/>
  <c r="N270" i="1"/>
  <c r="O270" i="1"/>
  <c r="K196" i="1"/>
  <c r="L196" i="1"/>
  <c r="M196" i="1"/>
  <c r="N196" i="1"/>
  <c r="O196" i="1"/>
  <c r="K154" i="1"/>
  <c r="L154" i="1"/>
  <c r="M154" i="1"/>
  <c r="N154" i="1"/>
  <c r="O154" i="1"/>
  <c r="K58" i="1"/>
  <c r="L58" i="1"/>
  <c r="M58" i="1"/>
  <c r="N58" i="1"/>
  <c r="O58" i="1"/>
  <c r="K90" i="1"/>
  <c r="L90" i="1"/>
  <c r="M90" i="1"/>
  <c r="N90" i="1"/>
  <c r="O90" i="1"/>
  <c r="K321" i="1"/>
  <c r="L321" i="1"/>
  <c r="M321" i="1"/>
  <c r="N321" i="1"/>
  <c r="O321" i="1"/>
  <c r="K145" i="1"/>
  <c r="L145" i="1"/>
  <c r="M145" i="1"/>
  <c r="N145" i="1"/>
  <c r="O145" i="1"/>
  <c r="K186" i="1"/>
  <c r="L186" i="1"/>
  <c r="M186" i="1"/>
  <c r="N186" i="1"/>
  <c r="O186" i="1"/>
  <c r="K35" i="1"/>
  <c r="L35" i="1"/>
  <c r="M35" i="1"/>
  <c r="N35" i="1"/>
  <c r="O35" i="1"/>
  <c r="K344" i="1"/>
  <c r="L344" i="1"/>
  <c r="M344" i="1"/>
  <c r="N344" i="1"/>
  <c r="O344" i="1"/>
  <c r="K298" i="1"/>
  <c r="L298" i="1"/>
  <c r="M298" i="1"/>
  <c r="N298" i="1"/>
  <c r="O298" i="1"/>
  <c r="K223" i="1"/>
  <c r="L223" i="1"/>
  <c r="M223" i="1"/>
  <c r="N223" i="1"/>
  <c r="O223" i="1"/>
  <c r="K211" i="1"/>
  <c r="L211" i="1"/>
  <c r="M211" i="1"/>
  <c r="N211" i="1"/>
  <c r="O211" i="1"/>
  <c r="K256" i="1"/>
  <c r="L256" i="1"/>
  <c r="M256" i="1"/>
  <c r="N256" i="1"/>
  <c r="O256" i="1"/>
  <c r="K204" i="1"/>
  <c r="L204" i="1"/>
  <c r="M204" i="1"/>
  <c r="N204" i="1"/>
  <c r="O204" i="1"/>
  <c r="K209" i="1"/>
  <c r="L209" i="1"/>
  <c r="M209" i="1"/>
  <c r="N209" i="1"/>
  <c r="O209" i="1"/>
  <c r="K41" i="1"/>
  <c r="L41" i="1"/>
  <c r="M41" i="1"/>
  <c r="N41" i="1"/>
  <c r="O41" i="1"/>
  <c r="K354" i="1"/>
  <c r="L354" i="1"/>
  <c r="M354" i="1"/>
  <c r="N354" i="1"/>
  <c r="O354" i="1"/>
  <c r="K143" i="1"/>
  <c r="L143" i="1"/>
  <c r="M143" i="1"/>
  <c r="N143" i="1"/>
  <c r="O143" i="1"/>
  <c r="K24" i="1"/>
  <c r="L24" i="1"/>
  <c r="M24" i="1"/>
  <c r="N24" i="1"/>
  <c r="O24" i="1"/>
  <c r="K104" i="1"/>
  <c r="L104" i="1"/>
  <c r="M104" i="1"/>
  <c r="N104" i="1"/>
  <c r="O104" i="1"/>
  <c r="K343" i="1"/>
  <c r="L343" i="1"/>
  <c r="M343" i="1"/>
  <c r="N343" i="1"/>
  <c r="O343" i="1"/>
  <c r="K67" i="1"/>
  <c r="L67" i="1"/>
  <c r="M67" i="1"/>
  <c r="N67" i="1"/>
  <c r="O67" i="1"/>
  <c r="K74" i="1"/>
  <c r="L74" i="1"/>
  <c r="M74" i="1"/>
  <c r="N74" i="1"/>
  <c r="O74" i="1"/>
  <c r="K9" i="1"/>
  <c r="L9" i="1"/>
  <c r="M9" i="1"/>
  <c r="N9" i="1"/>
  <c r="O9" i="1"/>
  <c r="K346" i="1"/>
  <c r="L346" i="1"/>
  <c r="M346" i="1"/>
  <c r="N346" i="1"/>
  <c r="O346" i="1"/>
  <c r="K130" i="1"/>
  <c r="L130" i="1"/>
  <c r="M130" i="1"/>
  <c r="N130" i="1"/>
  <c r="O130" i="1"/>
  <c r="K281" i="1"/>
  <c r="L281" i="1"/>
  <c r="M281" i="1"/>
  <c r="N281" i="1"/>
  <c r="O281" i="1"/>
  <c r="K238" i="1"/>
  <c r="L238" i="1"/>
  <c r="M238" i="1"/>
  <c r="N238" i="1"/>
  <c r="O238" i="1"/>
  <c r="K235" i="1"/>
  <c r="L235" i="1"/>
  <c r="M235" i="1"/>
  <c r="N235" i="1"/>
  <c r="O235" i="1"/>
  <c r="K233" i="1"/>
  <c r="L233" i="1"/>
  <c r="M233" i="1"/>
  <c r="N233" i="1"/>
  <c r="O233" i="1"/>
  <c r="K174" i="1"/>
  <c r="L174" i="1"/>
  <c r="M174" i="1"/>
  <c r="N174" i="1"/>
  <c r="O174" i="1"/>
  <c r="K50" i="1"/>
  <c r="L50" i="1"/>
  <c r="M50" i="1"/>
  <c r="N50" i="1"/>
  <c r="O50" i="1"/>
  <c r="K149" i="1"/>
  <c r="L149" i="1"/>
  <c r="M149" i="1"/>
  <c r="N149" i="1"/>
  <c r="O149" i="1"/>
  <c r="K18" i="1"/>
  <c r="L18" i="1"/>
  <c r="M18" i="1"/>
  <c r="N18" i="1"/>
  <c r="O18" i="1"/>
  <c r="K264" i="1"/>
  <c r="L264" i="1"/>
  <c r="M264" i="1"/>
  <c r="N264" i="1"/>
  <c r="O264" i="1"/>
  <c r="K98" i="1"/>
  <c r="L98" i="1"/>
  <c r="M98" i="1"/>
  <c r="N98" i="1"/>
  <c r="O98" i="1"/>
  <c r="K122" i="1"/>
  <c r="L122" i="1"/>
  <c r="M122" i="1"/>
  <c r="N122" i="1"/>
  <c r="O122" i="1"/>
  <c r="K195" i="1"/>
  <c r="L195" i="1"/>
  <c r="M195" i="1"/>
  <c r="N195" i="1"/>
  <c r="O195" i="1"/>
  <c r="K206" i="1"/>
  <c r="L206" i="1"/>
  <c r="M206" i="1"/>
  <c r="N206" i="1"/>
  <c r="O206" i="1"/>
  <c r="K34" i="1"/>
  <c r="L34" i="1"/>
  <c r="M34" i="1"/>
  <c r="N34" i="1"/>
  <c r="O34" i="1"/>
  <c r="K244" i="1"/>
  <c r="L244" i="1"/>
  <c r="M244" i="1"/>
  <c r="N244" i="1"/>
  <c r="O244" i="1"/>
  <c r="K147" i="1"/>
  <c r="L147" i="1"/>
  <c r="M147" i="1"/>
  <c r="N147" i="1"/>
  <c r="O147" i="1"/>
  <c r="K289" i="1"/>
  <c r="L289" i="1"/>
  <c r="M289" i="1"/>
  <c r="N289" i="1"/>
  <c r="O289" i="1"/>
  <c r="K225" i="1"/>
  <c r="L225" i="1"/>
  <c r="M225" i="1"/>
  <c r="N225" i="1"/>
  <c r="O225" i="1"/>
  <c r="K88" i="1"/>
  <c r="L88" i="1"/>
  <c r="M88" i="1"/>
  <c r="N88" i="1"/>
  <c r="O88" i="1"/>
  <c r="K361" i="1"/>
  <c r="L361" i="1"/>
  <c r="M361" i="1"/>
  <c r="N361" i="1"/>
  <c r="O361" i="1"/>
  <c r="K305" i="1"/>
  <c r="L305" i="1"/>
  <c r="M305" i="1"/>
  <c r="N305" i="1"/>
  <c r="O305" i="1"/>
  <c r="K27" i="1"/>
  <c r="L27" i="1"/>
  <c r="M27" i="1"/>
  <c r="N27" i="1"/>
  <c r="O27" i="1"/>
  <c r="K329" i="1"/>
  <c r="L329" i="1"/>
  <c r="M329" i="1"/>
  <c r="N329" i="1"/>
  <c r="O329" i="1"/>
  <c r="K296" i="1"/>
  <c r="L296" i="1"/>
  <c r="M296" i="1"/>
  <c r="N296" i="1"/>
  <c r="O296" i="1"/>
  <c r="K97" i="1"/>
  <c r="L97" i="1"/>
  <c r="M97" i="1"/>
  <c r="N97" i="1"/>
  <c r="O97" i="1"/>
  <c r="K162" i="1"/>
  <c r="L162" i="1"/>
  <c r="M162" i="1"/>
  <c r="N162" i="1"/>
  <c r="O162" i="1"/>
  <c r="K66" i="1"/>
  <c r="L66" i="1"/>
  <c r="M66" i="1"/>
  <c r="N66" i="1"/>
  <c r="O66" i="1"/>
  <c r="K16" i="1"/>
  <c r="L16" i="1"/>
  <c r="M16" i="1"/>
  <c r="N16" i="1"/>
  <c r="O16" i="1"/>
  <c r="K362" i="1"/>
  <c r="L362" i="1"/>
  <c r="M362" i="1"/>
  <c r="N362" i="1"/>
  <c r="O362" i="1"/>
  <c r="K212" i="1"/>
  <c r="L212" i="1"/>
  <c r="M212" i="1"/>
  <c r="N212" i="1"/>
  <c r="O212" i="1"/>
  <c r="K263" i="1"/>
  <c r="L263" i="1"/>
  <c r="M263" i="1"/>
  <c r="N263" i="1"/>
  <c r="O263" i="1"/>
  <c r="K358" i="1"/>
  <c r="L358" i="1"/>
  <c r="M358" i="1"/>
  <c r="N358" i="1"/>
  <c r="O358" i="1"/>
  <c r="K136" i="1"/>
  <c r="L136" i="1"/>
  <c r="M136" i="1"/>
  <c r="N136" i="1"/>
  <c r="O136" i="1"/>
  <c r="K157" i="1"/>
  <c r="L157" i="1"/>
  <c r="M157" i="1"/>
  <c r="N157" i="1"/>
  <c r="O157" i="1"/>
  <c r="K25" i="1"/>
  <c r="L25" i="1"/>
  <c r="M25" i="1"/>
  <c r="N25" i="1"/>
  <c r="O25" i="1"/>
  <c r="K336" i="1"/>
  <c r="L336" i="1"/>
  <c r="M336" i="1"/>
  <c r="N336" i="1"/>
  <c r="O336" i="1"/>
  <c r="K345" i="1"/>
  <c r="L345" i="1"/>
  <c r="M345" i="1"/>
  <c r="N345" i="1"/>
  <c r="O345" i="1"/>
  <c r="K220" i="1"/>
  <c r="L220" i="1"/>
  <c r="M220" i="1"/>
  <c r="N220" i="1"/>
  <c r="O220" i="1"/>
  <c r="K105" i="1"/>
  <c r="L105" i="1"/>
  <c r="M105" i="1"/>
  <c r="N105" i="1"/>
  <c r="O105" i="1"/>
  <c r="K203" i="1"/>
  <c r="L203" i="1"/>
  <c r="M203" i="1"/>
  <c r="N203" i="1"/>
  <c r="O203" i="1"/>
  <c r="K32" i="1"/>
  <c r="L32" i="1"/>
  <c r="M32" i="1"/>
  <c r="N32" i="1"/>
  <c r="O32" i="1"/>
  <c r="K219" i="1"/>
  <c r="L219" i="1"/>
  <c r="M219" i="1"/>
  <c r="N219" i="1"/>
  <c r="O219" i="1"/>
  <c r="K181" i="1"/>
  <c r="L181" i="1"/>
  <c r="M181" i="1"/>
  <c r="N181" i="1"/>
  <c r="O181" i="1"/>
  <c r="K359" i="1"/>
  <c r="L359" i="1"/>
  <c r="M359" i="1"/>
  <c r="N359" i="1"/>
  <c r="O359" i="1"/>
  <c r="K43" i="1"/>
  <c r="L43" i="1"/>
  <c r="M43" i="1"/>
  <c r="N43" i="1"/>
  <c r="O43" i="1"/>
  <c r="K75" i="1"/>
  <c r="L75" i="1"/>
  <c r="M75" i="1"/>
  <c r="N75" i="1"/>
  <c r="O75" i="1"/>
  <c r="K306" i="1"/>
  <c r="L306" i="1"/>
  <c r="M306" i="1"/>
  <c r="N306" i="1"/>
  <c r="O306" i="1"/>
  <c r="K48" i="1"/>
  <c r="L48" i="1"/>
  <c r="M48" i="1"/>
  <c r="N48" i="1"/>
  <c r="O48" i="1"/>
  <c r="K360" i="1"/>
  <c r="L360" i="1"/>
  <c r="M360" i="1"/>
  <c r="N360" i="1"/>
  <c r="O360" i="1"/>
  <c r="K89" i="1"/>
  <c r="L89" i="1"/>
  <c r="M89" i="1"/>
  <c r="N89" i="1"/>
  <c r="O89" i="1"/>
  <c r="K255" i="1"/>
  <c r="L255" i="1"/>
  <c r="M255" i="1"/>
  <c r="N255" i="1"/>
  <c r="O255" i="1"/>
  <c r="K229" i="1"/>
  <c r="L229" i="1"/>
  <c r="M229" i="1"/>
  <c r="N229" i="1"/>
  <c r="O229" i="1"/>
  <c r="K194" i="1"/>
  <c r="L194" i="1"/>
  <c r="M194" i="1"/>
  <c r="N194" i="1"/>
  <c r="O194" i="1"/>
  <c r="K11" i="1"/>
  <c r="L11" i="1"/>
  <c r="M11" i="1"/>
  <c r="N11" i="1"/>
  <c r="O11" i="1"/>
  <c r="K10" i="1"/>
  <c r="L10" i="1"/>
  <c r="M10" i="1"/>
  <c r="N10" i="1"/>
  <c r="O10" i="1"/>
  <c r="K278" i="1"/>
  <c r="L278" i="1"/>
  <c r="M278" i="1"/>
  <c r="N278" i="1"/>
  <c r="O278" i="1"/>
  <c r="K179" i="1"/>
  <c r="L179" i="1"/>
  <c r="M179" i="1"/>
  <c r="N179" i="1"/>
  <c r="O179" i="1"/>
  <c r="K155" i="1"/>
  <c r="L155" i="1"/>
  <c r="M155" i="1"/>
  <c r="N155" i="1"/>
  <c r="O155" i="1"/>
  <c r="K129" i="1"/>
  <c r="L129" i="1"/>
  <c r="M129" i="1"/>
  <c r="N129" i="1"/>
  <c r="O129" i="1"/>
  <c r="K222" i="1"/>
  <c r="L222" i="1"/>
  <c r="M222" i="1"/>
  <c r="N222" i="1"/>
  <c r="O222" i="1"/>
  <c r="K271" i="1"/>
  <c r="L271" i="1"/>
  <c r="M271" i="1"/>
  <c r="N271" i="1"/>
  <c r="O271" i="1"/>
  <c r="K236" i="1"/>
  <c r="L236" i="1"/>
  <c r="M236" i="1"/>
  <c r="N236" i="1"/>
  <c r="O236" i="1"/>
  <c r="K213" i="1"/>
  <c r="L213" i="1"/>
  <c r="M213" i="1"/>
  <c r="N213" i="1"/>
  <c r="O213" i="1"/>
  <c r="K228" i="1"/>
  <c r="L228" i="1"/>
  <c r="M228" i="1"/>
  <c r="N228" i="1"/>
  <c r="O228" i="1"/>
  <c r="K59" i="1"/>
  <c r="L59" i="1"/>
  <c r="M59" i="1"/>
  <c r="N59" i="1"/>
  <c r="O59" i="1"/>
  <c r="K330" i="1"/>
  <c r="L330" i="1"/>
  <c r="M330" i="1"/>
  <c r="N330" i="1"/>
  <c r="O330" i="1"/>
  <c r="K86" i="1"/>
  <c r="L86" i="1"/>
  <c r="M86" i="1"/>
  <c r="N86" i="1"/>
  <c r="O86" i="1"/>
  <c r="K146" i="1"/>
  <c r="L146" i="1"/>
  <c r="M146" i="1"/>
  <c r="N146" i="1"/>
  <c r="O146" i="1"/>
  <c r="K161" i="1"/>
  <c r="L161" i="1"/>
  <c r="M161" i="1"/>
  <c r="N161" i="1"/>
  <c r="O161" i="1"/>
  <c r="K239" i="1"/>
  <c r="L239" i="1"/>
  <c r="M239" i="1"/>
  <c r="N239" i="1"/>
  <c r="O239" i="1"/>
  <c r="F8" i="3"/>
  <c r="G8" i="3"/>
  <c r="F11" i="3"/>
  <c r="G11" i="3"/>
  <c r="E15" i="3"/>
  <c r="F16" i="3"/>
  <c r="G16" i="3"/>
  <c r="E17" i="3"/>
  <c r="F13" i="3"/>
  <c r="G13" i="3"/>
  <c r="E11" i="3"/>
  <c r="E8" i="3"/>
  <c r="F9" i="3"/>
  <c r="G9" i="3"/>
  <c r="F12" i="3"/>
  <c r="G12" i="3"/>
  <c r="F15" i="3"/>
  <c r="G15" i="3"/>
  <c r="E9" i="3"/>
  <c r="E10" i="3"/>
  <c r="F17" i="3"/>
  <c r="G17" i="3"/>
  <c r="E16" i="3"/>
  <c r="F10" i="3"/>
  <c r="G10" i="3"/>
  <c r="F7" i="3"/>
  <c r="G7" i="3"/>
  <c r="H7" i="3"/>
  <c r="E13" i="3"/>
  <c r="E19" i="3"/>
  <c r="E14" i="3"/>
  <c r="F14" i="3"/>
  <c r="G14" i="3"/>
  <c r="E12" i="3"/>
  <c r="E7" i="3"/>
  <c r="H16" i="3"/>
  <c r="I16" i="3"/>
  <c r="H15" i="3"/>
  <c r="I15" i="3"/>
  <c r="H10" i="3"/>
  <c r="I10" i="3"/>
  <c r="K19" i="3"/>
  <c r="H12" i="3"/>
  <c r="I12" i="3"/>
  <c r="H11" i="3"/>
  <c r="I11" i="3"/>
  <c r="H8" i="3"/>
  <c r="I8" i="3"/>
  <c r="H17" i="3"/>
  <c r="I17" i="3"/>
  <c r="H13" i="3"/>
  <c r="I13" i="3"/>
  <c r="H9" i="3"/>
  <c r="I9" i="3"/>
  <c r="H14" i="3"/>
  <c r="I14" i="3"/>
  <c r="L364" i="1"/>
  <c r="G19" i="3"/>
  <c r="M364" i="1"/>
  <c r="H19" i="3"/>
  <c r="I19" i="3"/>
  <c r="I7" i="3"/>
  <c r="N364" i="1"/>
  <c r="O364" i="1"/>
  <c r="J19" i="3"/>
  <c r="J17" i="3"/>
  <c r="J13" i="3"/>
  <c r="J16" i="3"/>
  <c r="J9" i="3"/>
  <c r="J15" i="3"/>
  <c r="J8" i="3"/>
  <c r="J10" i="3"/>
  <c r="J12" i="3"/>
  <c r="J14" i="3"/>
  <c r="J11" i="3"/>
  <c r="J7" i="3"/>
  <c r="P7" i="1"/>
  <c r="P364" i="1"/>
  <c r="P32" i="1"/>
  <c r="P46" i="1"/>
  <c r="P199" i="1"/>
  <c r="P23" i="1"/>
  <c r="P358" i="1"/>
  <c r="P265" i="1"/>
  <c r="P272" i="1"/>
  <c r="P69" i="1"/>
  <c r="P37" i="1"/>
  <c r="P264" i="1"/>
  <c r="P346" i="1"/>
  <c r="P348" i="1"/>
  <c r="P188" i="1"/>
  <c r="P220" i="1"/>
  <c r="P270" i="1"/>
  <c r="P337" i="1"/>
  <c r="P303" i="1"/>
  <c r="P156" i="1"/>
  <c r="P284" i="1"/>
  <c r="P271" i="1"/>
  <c r="P74" i="1"/>
  <c r="P297" i="1"/>
  <c r="P302" i="1"/>
  <c r="P173" i="1"/>
  <c r="P55" i="1"/>
  <c r="P73" i="1"/>
  <c r="P87" i="1"/>
  <c r="P222" i="1"/>
  <c r="P67" i="1"/>
  <c r="P180" i="1"/>
  <c r="P287" i="1"/>
  <c r="P288" i="1"/>
  <c r="P86" i="1"/>
  <c r="P235" i="1"/>
  <c r="P314" i="1"/>
  <c r="P54" i="1"/>
  <c r="P243" i="1"/>
  <c r="P135" i="1"/>
  <c r="P330" i="1"/>
  <c r="P238" i="1"/>
  <c r="P230" i="1"/>
  <c r="P102" i="1"/>
  <c r="P234" i="1"/>
  <c r="P63" i="1"/>
  <c r="P187" i="1"/>
  <c r="P125" i="1"/>
  <c r="P244" i="1"/>
  <c r="P84" i="1"/>
  <c r="P77" i="1"/>
  <c r="P207" i="1"/>
  <c r="P339" i="1"/>
  <c r="P171" i="1"/>
  <c r="P355" i="1"/>
  <c r="P59" i="1"/>
  <c r="P208" i="1"/>
  <c r="P328" i="1"/>
  <c r="P64" i="1"/>
  <c r="P189" i="1"/>
  <c r="P258" i="1"/>
  <c r="P275" i="1"/>
  <c r="P257" i="1"/>
  <c r="P281" i="1"/>
  <c r="P38" i="1"/>
  <c r="P93" i="1"/>
  <c r="P111" i="1"/>
  <c r="P296" i="1"/>
  <c r="P81" i="1"/>
  <c r="P183" i="1"/>
  <c r="P202" i="1"/>
  <c r="P217" i="1"/>
  <c r="P241" i="1"/>
  <c r="P354" i="1"/>
  <c r="P251" i="1"/>
  <c r="P168" i="1"/>
  <c r="P212" i="1"/>
  <c r="P112" i="1"/>
  <c r="P197" i="1"/>
  <c r="P333" i="1"/>
  <c r="P340" i="1"/>
  <c r="P97" i="1"/>
  <c r="P194" i="1"/>
  <c r="P209" i="1"/>
  <c r="P120" i="1"/>
  <c r="P285" i="1"/>
  <c r="P356" i="1"/>
  <c r="P103" i="1"/>
  <c r="P273" i="1"/>
  <c r="P262" i="1"/>
  <c r="P229" i="1"/>
  <c r="P204" i="1"/>
  <c r="P42" i="1"/>
  <c r="P312" i="1"/>
  <c r="P292" i="1"/>
  <c r="P31" i="1"/>
  <c r="P129" i="1"/>
  <c r="P343" i="1"/>
  <c r="P51" i="1"/>
  <c r="P218" i="1"/>
  <c r="P201" i="1"/>
  <c r="P14" i="1"/>
  <c r="P155" i="1"/>
  <c r="P104" i="1"/>
  <c r="P72" i="1"/>
  <c r="P131" i="1"/>
  <c r="P91" i="1"/>
  <c r="P127" i="1"/>
  <c r="P128" i="1"/>
  <c r="P226" i="1"/>
  <c r="P142" i="1"/>
  <c r="P89" i="1"/>
  <c r="P338" i="1"/>
  <c r="P245" i="1"/>
  <c r="P134" i="1"/>
  <c r="P185" i="1"/>
  <c r="P321" i="1"/>
  <c r="P246" i="1"/>
  <c r="P36" i="1"/>
  <c r="P298" i="1"/>
  <c r="P215" i="1"/>
  <c r="P250" i="1"/>
  <c r="P41" i="1"/>
  <c r="P327" i="1"/>
  <c r="P80" i="1"/>
  <c r="P71" i="1"/>
  <c r="P335" i="1"/>
  <c r="P110" i="1"/>
  <c r="P100" i="1"/>
  <c r="P203" i="1"/>
  <c r="P237" i="1"/>
  <c r="P149" i="1"/>
  <c r="P35" i="1"/>
  <c r="P269" i="1"/>
  <c r="P47" i="1"/>
  <c r="P233" i="1"/>
  <c r="P40" i="1"/>
  <c r="P242" i="1"/>
  <c r="P347" i="1"/>
  <c r="P261" i="1"/>
  <c r="P147" i="1"/>
  <c r="P290" i="1"/>
  <c r="P301" i="1"/>
  <c r="P85" i="1"/>
  <c r="P141" i="1"/>
  <c r="P56" i="1"/>
  <c r="P344" i="1"/>
  <c r="P30" i="1"/>
  <c r="P153" i="1"/>
  <c r="P27" i="1"/>
  <c r="P352" i="1"/>
  <c r="P117" i="1"/>
  <c r="P164" i="1"/>
  <c r="P221" i="1"/>
  <c r="P58" i="1"/>
  <c r="P43" i="1"/>
  <c r="P186" i="1"/>
  <c r="P322" i="1"/>
  <c r="P109" i="1"/>
  <c r="P309" i="1"/>
  <c r="P277" i="1"/>
  <c r="P247" i="1"/>
  <c r="P326" i="1"/>
  <c r="P359" i="1"/>
  <c r="P145" i="1"/>
  <c r="P57" i="1"/>
  <c r="P116" i="1"/>
  <c r="P252" i="1"/>
  <c r="P193" i="1"/>
  <c r="P255" i="1"/>
  <c r="P256" i="1"/>
  <c r="P304" i="1"/>
  <c r="P211" i="1"/>
  <c r="P90" i="1"/>
  <c r="P349" i="1"/>
  <c r="P48" i="1"/>
  <c r="P92" i="1"/>
  <c r="P192" i="1"/>
  <c r="P39" i="1"/>
  <c r="P195" i="1"/>
  <c r="P24" i="1"/>
  <c r="P223" i="1"/>
  <c r="P96" i="1"/>
  <c r="P75" i="1"/>
  <c r="P174" i="1"/>
  <c r="P158" i="1"/>
  <c r="P70" i="1"/>
  <c r="P122" i="1"/>
  <c r="P79" i="1"/>
  <c r="P279" i="1"/>
  <c r="P353" i="1"/>
  <c r="P12" i="1"/>
  <c r="P224" i="1"/>
  <c r="P318" i="1"/>
  <c r="P18" i="1"/>
  <c r="P311" i="1"/>
  <c r="P167" i="1"/>
  <c r="P325" i="1"/>
  <c r="P52" i="1"/>
  <c r="P306" i="1"/>
  <c r="P196" i="1"/>
  <c r="P166" i="1"/>
  <c r="P266" i="1"/>
  <c r="P34" i="1"/>
  <c r="P334" i="1"/>
  <c r="P268" i="1"/>
  <c r="P28" i="1"/>
  <c r="P107" i="1"/>
  <c r="P95" i="1"/>
  <c r="P345" i="1"/>
  <c r="P33" i="1"/>
  <c r="P350" i="1"/>
  <c r="P190" i="1"/>
  <c r="P152" i="1"/>
  <c r="P300" i="1"/>
  <c r="P83" i="1"/>
  <c r="P78" i="1"/>
  <c r="P336" i="1"/>
  <c r="P114" i="1"/>
  <c r="P280" i="1"/>
  <c r="P259" i="1"/>
  <c r="P99" i="1"/>
  <c r="P310" i="1"/>
  <c r="P181" i="1"/>
  <c r="P94" i="1"/>
  <c r="P68" i="1"/>
  <c r="P232" i="1"/>
  <c r="P219" i="1"/>
  <c r="P295" i="1"/>
  <c r="P227" i="1"/>
  <c r="P11" i="1"/>
  <c r="P206" i="1"/>
  <c r="P253" i="1"/>
  <c r="P88" i="1"/>
  <c r="P82" i="1"/>
  <c r="P154" i="1"/>
  <c r="P140" i="1"/>
  <c r="P276" i="1"/>
  <c r="P169" i="1"/>
  <c r="P165" i="1"/>
  <c r="P98" i="1"/>
  <c r="P21" i="1"/>
  <c r="P175" i="1"/>
  <c r="P20" i="1"/>
  <c r="P13" i="1"/>
  <c r="P228" i="1"/>
  <c r="P130" i="1"/>
  <c r="P138" i="1"/>
  <c r="P60" i="1"/>
  <c r="P274" i="1"/>
  <c r="P119" i="1"/>
  <c r="P263" i="1"/>
  <c r="P214" i="1"/>
  <c r="P184" i="1"/>
  <c r="P239" i="1"/>
  <c r="P50" i="1"/>
  <c r="P249" i="1"/>
  <c r="P115" i="1"/>
  <c r="P293" i="1"/>
  <c r="P126" i="1"/>
  <c r="P213" i="1"/>
  <c r="P362" i="1"/>
  <c r="P299" i="1"/>
  <c r="P144" i="1"/>
  <c r="P320" i="1"/>
  <c r="P332" i="1"/>
  <c r="P179" i="1"/>
  <c r="P151" i="1"/>
  <c r="P118" i="1"/>
  <c r="P16" i="1"/>
  <c r="P17" i="1"/>
  <c r="P29" i="1"/>
  <c r="P200" i="1"/>
  <c r="P323" i="1"/>
  <c r="P313" i="1"/>
  <c r="P25" i="1"/>
  <c r="P113" i="1"/>
  <c r="P163" i="1"/>
  <c r="P231" i="1"/>
  <c r="P182" i="1"/>
  <c r="P308" i="1"/>
  <c r="P157" i="1"/>
  <c r="P178" i="1"/>
  <c r="P137" i="1"/>
  <c r="P124" i="1"/>
  <c r="P76" i="1"/>
  <c r="P317" i="1"/>
  <c r="P62" i="1"/>
  <c r="P49" i="1"/>
  <c r="P105" i="1"/>
  <c r="P198" i="1"/>
  <c r="P45" i="1"/>
  <c r="P123" i="1"/>
  <c r="P286" i="1"/>
  <c r="P159" i="1"/>
  <c r="P324" i="1"/>
  <c r="P205" i="1"/>
  <c r="P216" i="1"/>
  <c r="P278" i="1"/>
  <c r="P143" i="1"/>
  <c r="P342" i="1"/>
  <c r="P61" i="1"/>
  <c r="P133" i="1"/>
  <c r="P254" i="1"/>
  <c r="P329" i="1"/>
  <c r="P291" i="1"/>
  <c r="P283" i="1"/>
  <c r="P236" i="1"/>
  <c r="P9" i="1"/>
  <c r="P8" i="1"/>
  <c r="P294" i="1"/>
  <c r="P172" i="1"/>
  <c r="P22" i="1"/>
  <c r="P10" i="1"/>
  <c r="P305" i="1"/>
  <c r="P351" i="1"/>
  <c r="P53" i="1"/>
  <c r="P176" i="1"/>
  <c r="P240" i="1"/>
  <c r="P289" i="1"/>
  <c r="P315" i="1"/>
  <c r="P15" i="1"/>
  <c r="P361" i="1"/>
  <c r="P248" i="1"/>
  <c r="P331" i="1"/>
  <c r="P108" i="1"/>
  <c r="P148" i="1"/>
  <c r="P360" i="1"/>
  <c r="P66" i="1"/>
  <c r="P319" i="1"/>
  <c r="P160" i="1"/>
  <c r="P260" i="1"/>
  <c r="P267" i="1"/>
  <c r="P136" i="1"/>
  <c r="P162" i="1"/>
  <c r="P139" i="1"/>
  <c r="P357" i="1"/>
  <c r="P316" i="1"/>
  <c r="P282" i="1"/>
  <c r="P341" i="1"/>
  <c r="P150" i="1"/>
  <c r="P106" i="1"/>
  <c r="P191" i="1"/>
  <c r="P121" i="1"/>
  <c r="P19" i="1"/>
  <c r="P225" i="1"/>
  <c r="P132" i="1"/>
  <c r="P44" i="1"/>
  <c r="P307" i="1"/>
  <c r="P170" i="1"/>
  <c r="P161" i="1"/>
  <c r="P101" i="1"/>
  <c r="P146" i="1"/>
  <c r="P65" i="1"/>
  <c r="P210" i="1"/>
  <c r="P26" i="1"/>
  <c r="P177" i="1"/>
  <c r="Q364" i="1"/>
</calcChain>
</file>

<file path=xl/sharedStrings.xml><?xml version="1.0" encoding="utf-8"?>
<sst xmlns="http://schemas.openxmlformats.org/spreadsheetml/2006/main" count="497" uniqueCount="446">
  <si>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</si>
  <si>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</si>
  <si>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</si>
  <si>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</si>
  <si>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</si>
  <si>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</si>
  <si>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</si>
  <si>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</si>
  <si>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</si>
  <si>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</si>
  <si>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</si>
  <si>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</si>
  <si>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</si>
  <si>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</si>
  <si>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</si>
  <si>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</si>
  <si>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</si>
  <si>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</si>
  <si>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</si>
  <si>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</si>
  <si>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</si>
  <si>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</si>
  <si>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</si>
  <si>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</si>
  <si>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</si>
  <si>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</si>
  <si>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</si>
  <si>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</si>
  <si>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</si>
  <si>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</si>
  <si>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</si>
  <si>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</si>
  <si>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</si>
  <si>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</si>
  <si>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</si>
  <si>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</si>
  <si>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</si>
  <si>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</si>
  <si>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</si>
  <si>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</si>
  <si>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</si>
  <si>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</si>
  <si>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</si>
  <si>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</si>
  <si>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</si>
  <si>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</si>
  <si>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</si>
  <si>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</si>
  <si>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</si>
  <si>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</si>
  <si>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</si>
  <si>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</si>
  <si>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</si>
  <si>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</si>
  <si>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</si>
  <si>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</si>
  <si>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</si>
  <si>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</si>
  <si>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</si>
  <si>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</si>
  <si>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</si>
  <si>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</si>
  <si>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</si>
  <si>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</si>
  <si>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</si>
  <si>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</si>
  <si>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</si>
  <si>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</si>
  <si>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</si>
  <si>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</si>
  <si>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</si>
  <si>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</si>
  <si>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</si>
  <si>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</si>
  <si>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</si>
  <si>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</si>
  <si>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</si>
  <si>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</si>
  <si>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</si>
  <si>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</si>
  <si>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</si>
  <si>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</si>
  <si>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</si>
  <si>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</si>
  <si>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</si>
  <si>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</si>
  <si>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</si>
  <si>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</si>
  <si>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</si>
  <si>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</si>
  <si>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</si>
  <si>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</si>
  <si>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</si>
  <si>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</si>
  <si>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</si>
  <si>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</si>
  <si>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</si>
  <si>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</si>
  <si>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</si>
  <si>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</si>
  <si>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</si>
  <si>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</si>
  <si>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</si>
  <si>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</si>
  <si>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</si>
  <si>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</si>
  <si>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</si>
  <si>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</si>
  <si>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</si>
  <si>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</si>
  <si>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</si>
  <si>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</si>
  <si>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</si>
  <si>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</si>
  <si>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</si>
  <si>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</si>
  <si>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</si>
  <si>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</si>
  <si>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</si>
  <si>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</si>
  <si>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</si>
  <si>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</si>
  <si>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</si>
  <si>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</si>
  <si>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</si>
  <si>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</si>
  <si>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</si>
  <si>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</si>
  <si>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</si>
  <si>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</si>
  <si>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</si>
  <si>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</si>
  <si>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</si>
  <si>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</si>
  <si>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</si>
  <si>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</si>
  <si>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</si>
  <si>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</si>
  <si>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</si>
  <si>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</si>
  <si>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</si>
  <si>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</si>
  <si>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</si>
  <si>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</si>
  <si>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</si>
  <si>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</si>
  <si>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</si>
  <si>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</si>
  <si>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</si>
  <si>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</si>
  <si>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</si>
  <si>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</si>
  <si>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</si>
  <si>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</si>
  <si>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</si>
  <si>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</si>
  <si>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</si>
  <si>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</si>
  <si>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</si>
  <si>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</si>
  <si>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</si>
  <si>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</si>
  <si>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</si>
  <si>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</si>
  <si>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</si>
  <si>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</si>
  <si>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</si>
  <si>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</si>
  <si>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</si>
  <si>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</si>
  <si>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</si>
  <si>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</si>
  <si>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</si>
  <si>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</si>
  <si>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</si>
  <si>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</si>
  <si>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</si>
  <si>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</si>
  <si>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</si>
  <si>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</si>
  <si>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</si>
  <si>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</si>
  <si>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</si>
  <si>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</si>
  <si>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</si>
  <si>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</si>
  <si>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</si>
  <si>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</si>
  <si>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</si>
  <si>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</si>
  <si>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</si>
  <si>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</si>
  <si>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</si>
  <si>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</si>
  <si>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</si>
  <si>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</si>
  <si>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</si>
  <si>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</si>
  <si>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</si>
  <si>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</si>
  <si>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</si>
  <si>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</si>
  <si>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</si>
  <si>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</si>
  <si>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</si>
  <si>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</si>
  <si>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</si>
  <si>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</si>
  <si>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</si>
  <si>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</si>
  <si>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</si>
  <si>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</si>
  <si>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</si>
  <si>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</si>
  <si>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</si>
  <si>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</si>
  <si>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</si>
  <si>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</si>
  <si>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</si>
  <si>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</si>
  <si>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</si>
  <si>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</si>
  <si>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</si>
  <si>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</si>
  <si>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</si>
  <si>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</si>
  <si>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</si>
  <si>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</si>
  <si>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</si>
  <si>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</si>
  <si>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</si>
  <si>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</si>
  <si>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</si>
  <si>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</si>
  <si>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</si>
  <si>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</si>
  <si>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</si>
  <si>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</si>
  <si>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</si>
  <si>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</si>
  <si>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</si>
  <si>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</si>
  <si>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</si>
  <si>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</si>
  <si>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</si>
  <si>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</si>
  <si>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</si>
  <si>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</si>
  <si>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</si>
  <si>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</si>
  <si>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</si>
  <si>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</si>
  <si>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</si>
  <si>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</si>
  <si>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</si>
  <si>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</si>
  <si>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</si>
  <si>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</si>
  <si>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</si>
  <si>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</si>
  <si>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</si>
  <si>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</si>
  <si>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</si>
  <si>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</si>
  <si>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</si>
  <si>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</si>
  <si>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</si>
  <si>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</si>
  <si>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</si>
  <si>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</si>
  <si>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</si>
  <si>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</si>
  <si>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</si>
  <si>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</si>
  <si>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</si>
  <si>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</si>
  <si>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</si>
  <si>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</si>
  <si>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</si>
  <si>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</si>
  <si>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</si>
  <si>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</si>
  <si>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</si>
  <si>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</si>
  <si>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</si>
  <si>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</si>
  <si>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</si>
  <si>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</si>
  <si>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</si>
  <si>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</si>
  <si>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</si>
  <si>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</si>
  <si>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</si>
  <si>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</si>
  <si>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</si>
  <si>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</si>
  <si>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</si>
  <si>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</si>
  <si>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</si>
  <si>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</si>
  <si>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</si>
  <si>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</si>
  <si>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</si>
  <si>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</si>
  <si>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</si>
  <si>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</si>
  <si>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</si>
  <si>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</si>
  <si>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</si>
  <si>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</si>
  <si>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</si>
  <si>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</si>
  <si>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</si>
  <si>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</si>
  <si>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</si>
  <si>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</si>
  <si>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</si>
  <si>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</si>
  <si>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</si>
  <si>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</si>
  <si>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</si>
  <si>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</si>
  <si>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</si>
  <si>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</si>
  <si>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</si>
  <si>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</si>
  <si>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</si>
  <si>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</si>
  <si>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</si>
  <si>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</si>
  <si>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</si>
  <si>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</si>
  <si>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</si>
  <si>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</si>
  <si>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</si>
  <si>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</si>
  <si>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</si>
  <si>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</si>
  <si>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</si>
  <si>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</si>
  <si>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</si>
  <si>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</si>
  <si>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</si>
  <si>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</si>
  <si>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</si>
  <si>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</si>
  <si>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</si>
  <si>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</si>
  <si>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</si>
  <si>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</si>
  <si>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</si>
  <si>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</si>
  <si>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</si>
  <si>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</si>
  <si>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</si>
  <si>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</si>
  <si>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</si>
  <si>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</si>
  <si>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</si>
  <si>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</si>
  <si>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</si>
  <si>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</si>
  <si>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</si>
  <si>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</si>
  <si>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</si>
  <si>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</si>
  <si>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</si>
  <si>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</si>
  <si>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</si>
  <si>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</si>
  <si>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</si>
  <si>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</si>
  <si>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</si>
  <si>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</si>
  <si>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</si>
  <si>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</si>
  <si>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</si>
  <si>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</si>
  <si>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</si>
  <si>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</si>
  <si>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</si>
  <si>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</si>
  <si>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</si>
  <si>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</si>
  <si>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</si>
  <si>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</si>
  <si>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</si>
  <si>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</si>
  <si>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</si>
  <si>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</si>
  <si>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</si>
  <si>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</si>
  <si>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</si>
  <si>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</si>
  <si>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</si>
  <si>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</si>
  <si>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</si>
  <si>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</si>
  <si>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</si>
  <si>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</si>
  <si>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</si>
  <si>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</si>
  <si>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</si>
  <si>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</si>
  <si>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</si>
  <si>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</si>
  <si>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</si>
  <si>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</si>
  <si>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</si>
  <si>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</si>
  <si>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</si>
  <si>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</si>
  <si>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</si>
  <si>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</si>
  <si>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</si>
  <si>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</si>
  <si>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</si>
  <si>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</si>
  <si>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</si>
  <si>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</si>
  <si>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</si>
  <si>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</si>
  <si>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</si>
  <si>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2022</t>
  </si>
  <si>
    <t>Anslag NB2023</t>
  </si>
  <si>
    <t>Bø*</t>
  </si>
  <si>
    <t>Korreksjon av inntektsutjevning</t>
  </si>
  <si>
    <t>for lavere skattesats formue</t>
  </si>
  <si>
    <t>Anslag Budsjettvedtak-23</t>
  </si>
  <si>
    <t>endring 22-23</t>
  </si>
  <si>
    <t>Skatter 2023</t>
  </si>
  <si>
    <t>Netto utjevn. 23</t>
  </si>
  <si>
    <t>Endring fra 2022</t>
  </si>
  <si>
    <t>Skatt 2023</t>
  </si>
  <si>
    <t>Skatt og netto skatteutjevning 2023</t>
  </si>
  <si>
    <t>2023   2)</t>
  </si>
  <si>
    <t>Folketall 1.1.2023</t>
  </si>
  <si>
    <t>1.1.2023</t>
  </si>
  <si>
    <t>Anslag NB2024</t>
  </si>
  <si>
    <t>X</t>
  </si>
  <si>
    <t>Kommuner</t>
  </si>
  <si>
    <t>Fylkeskommuner</t>
  </si>
  <si>
    <t>Kommunesektoren samlet</t>
  </si>
  <si>
    <t>Anslag RNB2023</t>
  </si>
  <si>
    <t>Jan-juni</t>
  </si>
  <si>
    <t>Utbetales/trekkes ved 8. termin rammetilskudd i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</si>
</sst>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1"/>
      <name val="Times New Roman"/>
      <family val="1"/>
    </font>
    <font>
      <i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rgb="FFFFFF00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5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8" fontId="25" fillId="0" borderId="4" xfId="1" applyNumberFormat="1" applyFont="1" applyBorder="1"/>
    <xf numFmtId="167" fontId="29" fillId="0" borderId="4" xfId="5" applyNumberFormat="1" applyFont="1" applyBorder="1"/>
    <xf numFmtId="3" fontId="25" fillId="0" borderId="4" xfId="2" applyNumberFormat="1" applyFont="1" applyBorder="1"/>
    <xf numFmtId="3" fontId="30" fillId="0" borderId="4" xfId="2" applyNumberFormat="1" applyFont="1" applyBorder="1"/>
    <xf numFmtId="164" fontId="29" fillId="0" borderId="4" xfId="0" applyNumberFormat="1" applyFont="1" applyBorder="1"/>
    <xf numFmtId="3" fontId="29" fillId="2" borderId="4" xfId="0" applyNumberFormat="1" applyFont="1" applyFill="1" applyBorder="1"/>
    <xf numFmtId="3" fontId="32" fillId="2" borderId="0" xfId="3" applyNumberFormat="1" applyFont="1" applyFill="1" applyBorder="1"/>
    <xf numFmtId="4" fontId="32" fillId="2" borderId="0" xfId="1" applyNumberFormat="1" applyFont="1" applyFill="1" applyBorder="1"/>
    <xf numFmtId="10" fontId="28" fillId="0" borderId="0" xfId="0" applyNumberFormat="1" applyFont="1"/>
    <xf numFmtId="0" fontId="33" fillId="2" borderId="0" xfId="0" applyFont="1" applyFill="1" applyAlignment="1">
      <alignment horizontal="right"/>
    </xf>
    <xf numFmtId="0" fontId="32" fillId="2" borderId="0" xfId="2" applyFont="1" applyFill="1"/>
    <xf numFmtId="167" fontId="32" fillId="2" borderId="0" xfId="5" applyNumberFormat="1" applyFont="1" applyFill="1"/>
    <xf numFmtId="0" fontId="33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0" fontId="16" fillId="0" borderId="10" xfId="0" applyFont="1" applyBorder="1" applyAlignment="1">
      <alignment horizontal="center"/>
    </xf>
    <xf numFmtId="0" fontId="16" fillId="0" borderId="9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5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6" fillId="0" borderId="0" xfId="11" applyNumberFormat="1" applyFont="1"/>
    <xf numFmtId="164" fontId="37" fillId="0" borderId="0" xfId="0" applyNumberFormat="1" applyFont="1"/>
    <xf numFmtId="167" fontId="36" fillId="0" borderId="0" xfId="5" applyNumberFormat="1" applyFont="1"/>
    <xf numFmtId="164" fontId="19" fillId="0" borderId="0" xfId="1" applyNumberFormat="1" applyFont="1" applyBorder="1"/>
    <xf numFmtId="164" fontId="38" fillId="0" borderId="0" xfId="1" applyNumberFormat="1" applyFont="1" applyBorder="1"/>
    <xf numFmtId="164" fontId="36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9" fillId="0" borderId="0" xfId="0" applyFont="1"/>
    <xf numFmtId="3" fontId="39" fillId="0" borderId="0" xfId="0" applyNumberFormat="1" applyFont="1"/>
    <xf numFmtId="0" fontId="40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1" fillId="0" borderId="0" xfId="0" applyNumberFormat="1" applyFont="1" applyAlignment="1">
      <alignment horizontal="right"/>
    </xf>
    <xf numFmtId="164" fontId="42" fillId="0" borderId="0" xfId="11" applyNumberFormat="1" applyFont="1" applyFill="1" applyAlignment="1">
      <alignment horizontal="right"/>
    </xf>
    <xf numFmtId="164" fontId="42" fillId="0" borderId="0" xfId="0" applyNumberFormat="1" applyFont="1" applyAlignment="1">
      <alignment horizontal="right"/>
    </xf>
    <xf numFmtId="164" fontId="42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2" fillId="2" borderId="0" xfId="0" applyFont="1" applyFill="1"/>
    <xf numFmtId="3" fontId="34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1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49" fontId="6" fillId="5" borderId="0" xfId="3" quotePrefix="1" applyNumberFormat="1" applyFont="1" applyFill="1" applyBorder="1" applyAlignment="1">
      <alignment horizontal="center"/>
    </xf>
    <xf numFmtId="3" fontId="11" fillId="0" borderId="0" xfId="7" applyNumberFormat="1" applyFont="1" applyAlignment="1">
      <alignment horizontal="right" indent="1"/>
    </xf>
    <xf numFmtId="170" fontId="29" fillId="0" borderId="0" xfId="1" applyNumberFormat="1" applyFont="1" applyFill="1"/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0" fontId="8" fillId="12" borderId="3" xfId="2" applyFont="1" applyFill="1" applyBorder="1" applyAlignment="1">
      <alignment horizontal="center"/>
    </xf>
    <xf numFmtId="3" fontId="43" fillId="0" borderId="0" xfId="1" applyNumberFormat="1" applyFont="1"/>
    <xf numFmtId="0" fontId="34" fillId="0" borderId="1" xfId="0" applyFont="1" applyBorder="1" applyAlignment="1">
      <alignment horizontal="center"/>
    </xf>
    <xf numFmtId="0" fontId="17" fillId="12" borderId="8" xfId="2" applyFont="1" applyFill="1" applyBorder="1" applyAlignment="1">
      <alignment horizontal="center"/>
    </xf>
    <xf numFmtId="0" fontId="17" fillId="12" borderId="3" xfId="2" applyFont="1" applyFill="1" applyBorder="1" applyAlignment="1">
      <alignment horizontal="center"/>
    </xf>
    <xf numFmtId="164" fontId="16" fillId="0" borderId="15" xfId="0" applyNumberFormat="1" applyFont="1" applyBorder="1"/>
    <xf numFmtId="164" fontId="7" fillId="0" borderId="0" xfId="7" applyNumberFormat="1" applyFont="1" applyFill="1"/>
    <xf numFmtId="0" fontId="26" fillId="12" borderId="3" xfId="2" applyFont="1" applyFill="1" applyBorder="1" applyAlignment="1">
      <alignment horizontal="center"/>
    </xf>
    <xf numFmtId="167" fontId="28" fillId="0" borderId="0" xfId="0" applyNumberFormat="1" applyFont="1"/>
    <xf numFmtId="167" fontId="0" fillId="0" borderId="11" xfId="5" applyNumberFormat="1" applyFont="1" applyBorder="1"/>
    <xf numFmtId="170" fontId="29" fillId="0" borderId="4" xfId="1" applyNumberFormat="1" applyFont="1" applyFill="1" applyBorder="1"/>
    <xf numFmtId="3" fontId="44" fillId="0" borderId="0" xfId="0" applyNumberFormat="1" applyFont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34" fillId="13" borderId="1" xfId="0" applyFont="1" applyFill="1" applyBorder="1" applyAlignment="1">
      <alignment horizontal="center"/>
    </xf>
    <xf numFmtId="0" fontId="34" fillId="1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komm!$F$31:$F$56</c:f>
              <c:numCache>
                <c:formatCode>0%</c:formatCode>
                <c:ptCount val="26"/>
                <c:pt idx="0">
                  <c:v>0.83449193634680363</c:v>
                </c:pt>
                <c:pt idx="1">
                  <c:v>0.91399454265954627</c:v>
                </c:pt>
                <c:pt idx="2">
                  <c:v>0.95538975404945137</c:v>
                </c:pt>
                <c:pt idx="3">
                  <c:v>0.82910057858395303</c:v>
                </c:pt>
                <c:pt idx="4">
                  <c:v>0.97637967354214061</c:v>
                </c:pt>
                <c:pt idx="5">
                  <c:v>1.0151443374494407</c:v>
                </c:pt>
                <c:pt idx="6">
                  <c:v>0.89680386085618913</c:v>
                </c:pt>
                <c:pt idx="7">
                  <c:v>0.72257724433972004</c:v>
                </c:pt>
                <c:pt idx="8">
                  <c:v>0.79692963638438019</c:v>
                </c:pt>
                <c:pt idx="9">
                  <c:v>0.85263527298294095</c:v>
                </c:pt>
                <c:pt idx="10">
                  <c:v>0.72774759143322498</c:v>
                </c:pt>
                <c:pt idx="11">
                  <c:v>0.77396303930841692</c:v>
                </c:pt>
                <c:pt idx="12">
                  <c:v>0.91820769804650193</c:v>
                </c:pt>
                <c:pt idx="13">
                  <c:v>0.83569402301704887</c:v>
                </c:pt>
                <c:pt idx="14">
                  <c:v>0.87826672096920166</c:v>
                </c:pt>
                <c:pt idx="15">
                  <c:v>0.81836165302074892</c:v>
                </c:pt>
                <c:pt idx="16">
                  <c:v>0.88426902380396888</c:v>
                </c:pt>
                <c:pt idx="17">
                  <c:v>0.68577383827329064</c:v>
                </c:pt>
                <c:pt idx="18">
                  <c:v>0.71092313628972736</c:v>
                </c:pt>
                <c:pt idx="19">
                  <c:v>0.95600187691941385</c:v>
                </c:pt>
                <c:pt idx="20">
                  <c:v>0.79262971597558074</c:v>
                </c:pt>
                <c:pt idx="21">
                  <c:v>0.76708527072066535</c:v>
                </c:pt>
                <c:pt idx="22">
                  <c:v>0.85565546448155438</c:v>
                </c:pt>
                <c:pt idx="23">
                  <c:v>0.74452080939971443</c:v>
                </c:pt>
                <c:pt idx="24">
                  <c:v>0.98179928228600155</c:v>
                </c:pt>
                <c:pt idx="25">
                  <c:v>0.75435764540384109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komm!$P$31:$P$56</c:f>
              <c:numCache>
                <c:formatCode>0.0\ %</c:formatCode>
                <c:ptCount val="26"/>
                <c:pt idx="0">
                  <c:v>0.94091491397907578</c:v>
                </c:pt>
                <c:pt idx="1">
                  <c:v>0.94976603065564236</c:v>
                </c:pt>
                <c:pt idx="2">
                  <c:v>0.96632411521160422</c:v>
                </c:pt>
                <c:pt idx="3">
                  <c:v>0.94064534609093331</c:v>
                </c:pt>
                <c:pt idx="4">
                  <c:v>0.97023185790684829</c:v>
                </c:pt>
                <c:pt idx="5">
                  <c:v>0.99022594857160029</c:v>
                </c:pt>
                <c:pt idx="6">
                  <c:v>0.94403051020454509</c:v>
                </c:pt>
                <c:pt idx="7">
                  <c:v>0.93531917937872144</c:v>
                </c:pt>
                <c:pt idx="8">
                  <c:v>0.93903679898095449</c:v>
                </c:pt>
                <c:pt idx="9">
                  <c:v>0.94182208081088259</c:v>
                </c:pt>
                <c:pt idx="10">
                  <c:v>0.93557769673339686</c:v>
                </c:pt>
                <c:pt idx="11">
                  <c:v>0.9378884691271564</c:v>
                </c:pt>
                <c:pt idx="12">
                  <c:v>0.95145129281042473</c:v>
                </c:pt>
                <c:pt idx="13">
                  <c:v>0.94097501831258801</c:v>
                </c:pt>
                <c:pt idx="14">
                  <c:v>0.94310365321019562</c:v>
                </c:pt>
                <c:pt idx="15">
                  <c:v>0.94010839981277305</c:v>
                </c:pt>
                <c:pt idx="16">
                  <c:v>0.94340376835193429</c:v>
                </c:pt>
                <c:pt idx="17">
                  <c:v>0.93347900907540016</c:v>
                </c:pt>
                <c:pt idx="18">
                  <c:v>0.93473647397622195</c:v>
                </c:pt>
                <c:pt idx="19">
                  <c:v>0.96656896435958939</c:v>
                </c:pt>
                <c:pt idx="20">
                  <c:v>0.93882180296051465</c:v>
                </c:pt>
                <c:pt idx="21">
                  <c:v>0.93754458069776869</c:v>
                </c:pt>
                <c:pt idx="22">
                  <c:v>0.94197309038581323</c:v>
                </c:pt>
                <c:pt idx="23">
                  <c:v>0.93641635763172137</c:v>
                </c:pt>
                <c:pt idx="24">
                  <c:v>0.97688792650622436</c:v>
                </c:pt>
                <c:pt idx="25">
                  <c:v>0.93690819943192749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komm!$F$324:$F$362</c:f>
              <c:numCache>
                <c:formatCode>0%</c:formatCode>
                <c:ptCount val="39"/>
                <c:pt idx="0">
                  <c:v>0.94516249781515904</c:v>
                </c:pt>
                <c:pt idx="1">
                  <c:v>0.84325326586196536</c:v>
                </c:pt>
                <c:pt idx="2">
                  <c:v>0.83836373797550434</c:v>
                </c:pt>
                <c:pt idx="3">
                  <c:v>0.69690712894923346</c:v>
                </c:pt>
                <c:pt idx="4">
                  <c:v>0.78902400108809267</c:v>
                </c:pt>
                <c:pt idx="5">
                  <c:v>0.91222074631117833</c:v>
                </c:pt>
                <c:pt idx="6">
                  <c:v>0.6539067133223645</c:v>
                </c:pt>
                <c:pt idx="7">
                  <c:v>0.75619130342106222</c:v>
                </c:pt>
                <c:pt idx="8">
                  <c:v>0.973935354259024</c:v>
                </c:pt>
                <c:pt idx="9">
                  <c:v>1.0414601730562354</c:v>
                </c:pt>
                <c:pt idx="10">
                  <c:v>0.55829698997498578</c:v>
                </c:pt>
                <c:pt idx="11">
                  <c:v>1.0060491350003722</c:v>
                </c:pt>
                <c:pt idx="12">
                  <c:v>0.70900140329549177</c:v>
                </c:pt>
                <c:pt idx="13">
                  <c:v>0.85500021130879567</c:v>
                </c:pt>
                <c:pt idx="14">
                  <c:v>0.7589664495726729</c:v>
                </c:pt>
                <c:pt idx="15">
                  <c:v>0.67061118125901309</c:v>
                </c:pt>
                <c:pt idx="16">
                  <c:v>0.85675582092444102</c:v>
                </c:pt>
                <c:pt idx="17">
                  <c:v>0.68156278541392123</c:v>
                </c:pt>
                <c:pt idx="18">
                  <c:v>0.78014356194762735</c:v>
                </c:pt>
                <c:pt idx="19">
                  <c:v>0.66088121862820626</c:v>
                </c:pt>
                <c:pt idx="20">
                  <c:v>0.78354052929427764</c:v>
                </c:pt>
                <c:pt idx="21">
                  <c:v>0.70662102362016455</c:v>
                </c:pt>
                <c:pt idx="22">
                  <c:v>0.71695960400214476</c:v>
                </c:pt>
                <c:pt idx="23">
                  <c:v>0.7330814892818257</c:v>
                </c:pt>
                <c:pt idx="24">
                  <c:v>0.78565450464716158</c:v>
                </c:pt>
                <c:pt idx="25">
                  <c:v>0.57493410914750864</c:v>
                </c:pt>
                <c:pt idx="26">
                  <c:v>0.69503040172079333</c:v>
                </c:pt>
                <c:pt idx="27">
                  <c:v>0.70216435783628062</c:v>
                </c:pt>
                <c:pt idx="28">
                  <c:v>0.8625680896776784</c:v>
                </c:pt>
                <c:pt idx="29">
                  <c:v>0.83381083306606085</c:v>
                </c:pt>
                <c:pt idx="30">
                  <c:v>0.75635958412572646</c:v>
                </c:pt>
                <c:pt idx="31">
                  <c:v>0.68848120220131248</c:v>
                </c:pt>
                <c:pt idx="32">
                  <c:v>0.9043315699649439</c:v>
                </c:pt>
                <c:pt idx="33">
                  <c:v>0.68151963379909608</c:v>
                </c:pt>
                <c:pt idx="34">
                  <c:v>0.79185272018878838</c:v>
                </c:pt>
                <c:pt idx="35">
                  <c:v>0.7326291725406765</c:v>
                </c:pt>
                <c:pt idx="36">
                  <c:v>0.69414864606207982</c:v>
                </c:pt>
                <c:pt idx="37">
                  <c:v>0.77521505534125201</c:v>
                </c:pt>
                <c:pt idx="38">
                  <c:v>0.79202984527028919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0.96223321271788731</c:v>
                </c:pt>
                <c:pt idx="1">
                  <c:v>0.94135298045483362</c:v>
                </c:pt>
                <c:pt idx="2">
                  <c:v>0.94110850406051072</c:v>
                </c:pt>
                <c:pt idx="3">
                  <c:v>0.93403567360919726</c:v>
                </c:pt>
                <c:pt idx="4">
                  <c:v>0.9386415172161402</c:v>
                </c:pt>
                <c:pt idx="5">
                  <c:v>0.94905651211629516</c:v>
                </c:pt>
                <c:pt idx="6">
                  <c:v>0.93188565282785396</c:v>
                </c:pt>
                <c:pt idx="7">
                  <c:v>0.93699988233278853</c:v>
                </c:pt>
                <c:pt idx="8">
                  <c:v>0.97374235529543351</c:v>
                </c:pt>
                <c:pt idx="9">
                  <c:v>1.0007522828143181</c:v>
                </c:pt>
                <c:pt idx="10">
                  <c:v>0.92710516666048481</c:v>
                </c:pt>
                <c:pt idx="11">
                  <c:v>0.9865878675919727</c:v>
                </c:pt>
                <c:pt idx="12">
                  <c:v>0.93464038732651034</c:v>
                </c:pt>
                <c:pt idx="13">
                  <c:v>0.94194032772717551</c:v>
                </c:pt>
                <c:pt idx="14">
                  <c:v>0.93713863964036925</c:v>
                </c:pt>
                <c:pt idx="15">
                  <c:v>0.93272087622468636</c:v>
                </c:pt>
                <c:pt idx="16">
                  <c:v>0.94202810820795757</c:v>
                </c:pt>
                <c:pt idx="17">
                  <c:v>0.93326845643243161</c:v>
                </c:pt>
                <c:pt idx="18">
                  <c:v>0.938197495259117</c:v>
                </c:pt>
                <c:pt idx="19">
                  <c:v>0.93223437809314591</c:v>
                </c:pt>
                <c:pt idx="20">
                  <c:v>0.93836734362644947</c:v>
                </c:pt>
                <c:pt idx="21">
                  <c:v>0.9345213683427438</c:v>
                </c:pt>
                <c:pt idx="22">
                  <c:v>0.93503829736184274</c:v>
                </c:pt>
                <c:pt idx="23">
                  <c:v>0.935844391625827</c:v>
                </c:pt>
                <c:pt idx="24">
                  <c:v>0.93847304239409357</c:v>
                </c:pt>
                <c:pt idx="25">
                  <c:v>0.92793702261911093</c:v>
                </c:pt>
                <c:pt idx="26">
                  <c:v>0.93394183724777535</c:v>
                </c:pt>
                <c:pt idx="27">
                  <c:v>0.93429853505354954</c:v>
                </c:pt>
                <c:pt idx="28">
                  <c:v>0.94231872164561947</c:v>
                </c:pt>
                <c:pt idx="29">
                  <c:v>0.94088085881503869</c:v>
                </c:pt>
                <c:pt idx="30">
                  <c:v>0.93700829636802185</c:v>
                </c:pt>
                <c:pt idx="31">
                  <c:v>0.9336143772718013</c:v>
                </c:pt>
                <c:pt idx="32">
                  <c:v>0.94590084157780152</c:v>
                </c:pt>
                <c:pt idx="33">
                  <c:v>0.93326629885169043</c:v>
                </c:pt>
                <c:pt idx="34">
                  <c:v>0.93878295317117499</c:v>
                </c:pt>
                <c:pt idx="35">
                  <c:v>0.93582177578876946</c:v>
                </c:pt>
                <c:pt idx="36">
                  <c:v>0.93389774946483961</c:v>
                </c:pt>
                <c:pt idx="37">
                  <c:v>0.93795106992879818</c:v>
                </c:pt>
                <c:pt idx="38">
                  <c:v>0.93879180942525009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tabellalle!$C$24:$C$38</c:f>
              <c:numCache>
                <c:formatCode>0.0\ %</c:formatCode>
                <c:ptCount val="15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tabellalle!$D$24:$D$38</c:f>
              <c:numCache>
                <c:formatCode>0.0\ %</c:formatCode>
                <c:ptCount val="15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12">
                  <c:v>-9.0983014273880544E-2</c:v>
                </c:pt>
                <c:pt idx="13">
                  <c:v>-9.1096216887295994E-2</c:v>
                </c:pt>
                <c:pt idx="14">
                  <c:v>-7.3309822267459399E-2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tabellalle!$G$24:$G$38</c:f>
              <c:numCache>
                <c:formatCode>0.0\ %</c:formatCode>
                <c:ptCount val="15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tabellalle!$H$24:$H$38</c:f>
              <c:numCache>
                <c:formatCode>0.0\ %</c:formatCode>
                <c:ptCount val="15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12">
                  <c:v>-9.4506949272057647E-2</c:v>
                </c:pt>
                <c:pt idx="13">
                  <c:v>-9.6414431535053302E-2</c:v>
                </c:pt>
                <c:pt idx="14">
                  <c:v>-9.194867894286346E-2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2022-2023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12">
                  <c:v>-9.0983014273880544E-2</c:v>
                </c:pt>
                <c:pt idx="13">
                  <c:v>-9.1096216887295994E-2</c:v>
                </c:pt>
                <c:pt idx="14">
                  <c:v>-7.3309822267459399E-2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12">
                  <c:v>-9.4506949272057647E-2</c:v>
                </c:pt>
                <c:pt idx="13">
                  <c:v>-9.6414431535053302E-2</c:v>
                </c:pt>
                <c:pt idx="14">
                  <c:v>-9.194867894286346E-2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0.91145339216988686</c:v>
                </c:pt>
                <c:pt idx="1">
                  <c:v>1.2824501084145612</c:v>
                </c:pt>
                <c:pt idx="2">
                  <c:v>0.95835747594145881</c:v>
                </c:pt>
                <c:pt idx="3">
                  <c:v>0.98825072802638525</c:v>
                </c:pt>
                <c:pt idx="4">
                  <c:v>0.79958061777604483</c:v>
                </c:pt>
                <c:pt idx="5">
                  <c:v>0.88812232926971679</c:v>
                </c:pt>
                <c:pt idx="6">
                  <c:v>0.87996567772956535</c:v>
                </c:pt>
                <c:pt idx="7">
                  <c:v>0.79088037581631654</c:v>
                </c:pt>
                <c:pt idx="8">
                  <c:v>0.91150114446033015</c:v>
                </c:pt>
                <c:pt idx="9">
                  <c:v>0.97751950187636683</c:v>
                </c:pt>
                <c:pt idx="10">
                  <c:v>0.82195863020697135</c:v>
                </c:pt>
                <c:pt idx="11">
                  <c:v>1.2466800172798267</c:v>
                </c:pt>
                <c:pt idx="12">
                  <c:v>1.0596983546480683</c:v>
                </c:pt>
                <c:pt idx="13">
                  <c:v>0.84626914863693059</c:v>
                </c:pt>
                <c:pt idx="14">
                  <c:v>1.2999845374647614</c:v>
                </c:pt>
                <c:pt idx="15">
                  <c:v>1.4745010832885499</c:v>
                </c:pt>
                <c:pt idx="16">
                  <c:v>1.0056468661362072</c:v>
                </c:pt>
                <c:pt idx="17">
                  <c:v>0.87256583238793028</c:v>
                </c:pt>
                <c:pt idx="18">
                  <c:v>0.85337367162221611</c:v>
                </c:pt>
                <c:pt idx="19">
                  <c:v>0.87193953981764849</c:v>
                </c:pt>
                <c:pt idx="20">
                  <c:v>0.82113911052565913</c:v>
                </c:pt>
                <c:pt idx="21">
                  <c:v>0.9073506454723429</c:v>
                </c:pt>
                <c:pt idx="22">
                  <c:v>1.0498575356826294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0.94874957045977848</c:v>
                </c:pt>
                <c:pt idx="1">
                  <c:v>1.0971482569576483</c:v>
                </c:pt>
                <c:pt idx="2">
                  <c:v>0.96751120396840717</c:v>
                </c:pt>
                <c:pt idx="3">
                  <c:v>0.9794685048023779</c:v>
                </c:pt>
                <c:pt idx="4">
                  <c:v>0.93916934805053764</c:v>
                </c:pt>
                <c:pt idx="5">
                  <c:v>0.94359643362522128</c:v>
                </c:pt>
                <c:pt idx="6">
                  <c:v>0.94318860104821411</c:v>
                </c:pt>
                <c:pt idx="7">
                  <c:v>0.9387343359525514</c:v>
                </c:pt>
                <c:pt idx="8">
                  <c:v>0.94876867137595589</c:v>
                </c:pt>
                <c:pt idx="9">
                  <c:v>0.97517601434237056</c:v>
                </c:pt>
                <c:pt idx="10">
                  <c:v>0.94028824867208427</c:v>
                </c:pt>
                <c:pt idx="11">
                  <c:v>1.0828402205037544</c:v>
                </c:pt>
                <c:pt idx="12">
                  <c:v>1.0080475554510511</c:v>
                </c:pt>
                <c:pt idx="13">
                  <c:v>0.94150377459358203</c:v>
                </c:pt>
                <c:pt idx="14">
                  <c:v>1.1041620285777283</c:v>
                </c:pt>
                <c:pt idx="15">
                  <c:v>1.1739686469072439</c:v>
                </c:pt>
                <c:pt idx="16">
                  <c:v>0.9864269600463067</c:v>
                </c:pt>
                <c:pt idx="17">
                  <c:v>0.94281860878113199</c:v>
                </c:pt>
                <c:pt idx="18">
                  <c:v>0.94185900074284667</c:v>
                </c:pt>
                <c:pt idx="19">
                  <c:v>0.94278729415261797</c:v>
                </c:pt>
                <c:pt idx="20">
                  <c:v>0.94024727268801878</c:v>
                </c:pt>
                <c:pt idx="21">
                  <c:v>0.94710847178076096</c:v>
                </c:pt>
                <c:pt idx="22">
                  <c:v>1.0041112278648756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komm!$F$57:$F$97</c:f>
              <c:numCache>
                <c:formatCode>0%</c:formatCode>
                <c:ptCount val="41"/>
                <c:pt idx="0">
                  <c:v>0.92426790209839216</c:v>
                </c:pt>
                <c:pt idx="1">
                  <c:v>0.84930432403797718</c:v>
                </c:pt>
                <c:pt idx="2">
                  <c:v>0.87545629468239783</c:v>
                </c:pt>
                <c:pt idx="3">
                  <c:v>0.73704696546005477</c:v>
                </c:pt>
                <c:pt idx="4">
                  <c:v>0.85036524577089245</c:v>
                </c:pt>
                <c:pt idx="5">
                  <c:v>0.78270309258664705</c:v>
                </c:pt>
                <c:pt idx="6">
                  <c:v>0.78355020149742505</c:v>
                </c:pt>
                <c:pt idx="7">
                  <c:v>0.83569608612367852</c:v>
                </c:pt>
                <c:pt idx="8">
                  <c:v>0.7587811786975418</c:v>
                </c:pt>
                <c:pt idx="9">
                  <c:v>0.63034566908984901</c:v>
                </c:pt>
                <c:pt idx="10">
                  <c:v>0.76881149879529431</c:v>
                </c:pt>
                <c:pt idx="11">
                  <c:v>0.70970435436880097</c:v>
                </c:pt>
                <c:pt idx="12">
                  <c:v>0.69290607137501459</c:v>
                </c:pt>
                <c:pt idx="13">
                  <c:v>0.99852675956402104</c:v>
                </c:pt>
                <c:pt idx="14">
                  <c:v>0.76731050442821092</c:v>
                </c:pt>
                <c:pt idx="15">
                  <c:v>1.0323991451240886</c:v>
                </c:pt>
                <c:pt idx="16">
                  <c:v>0.83174984313515921</c:v>
                </c:pt>
                <c:pt idx="17">
                  <c:v>1.3649114337028114</c:v>
                </c:pt>
                <c:pt idx="18">
                  <c:v>0.85885566663984814</c:v>
                </c:pt>
                <c:pt idx="19">
                  <c:v>0.76551575160124385</c:v>
                </c:pt>
                <c:pt idx="20">
                  <c:v>0.94874924342178346</c:v>
                </c:pt>
                <c:pt idx="21">
                  <c:v>0.81818996309147463</c:v>
                </c:pt>
                <c:pt idx="22">
                  <c:v>0.89615193229677703</c:v>
                </c:pt>
                <c:pt idx="23">
                  <c:v>0.71420502602660196</c:v>
                </c:pt>
                <c:pt idx="24">
                  <c:v>0.84134553004169121</c:v>
                </c:pt>
                <c:pt idx="25">
                  <c:v>1.0936600871441917</c:v>
                </c:pt>
                <c:pt idx="26">
                  <c:v>0.77247182559526828</c:v>
                </c:pt>
                <c:pt idx="27">
                  <c:v>0.71093215089108897</c:v>
                </c:pt>
                <c:pt idx="28">
                  <c:v>0.73736383225141533</c:v>
                </c:pt>
                <c:pt idx="29">
                  <c:v>1.028510153959048</c:v>
                </c:pt>
                <c:pt idx="30">
                  <c:v>0.92772601299735158</c:v>
                </c:pt>
                <c:pt idx="31">
                  <c:v>0.85453900475631228</c:v>
                </c:pt>
                <c:pt idx="32">
                  <c:v>0.80671742438008409</c:v>
                </c:pt>
                <c:pt idx="33">
                  <c:v>0.88732218628642778</c:v>
                </c:pt>
                <c:pt idx="34">
                  <c:v>0.86597642147426901</c:v>
                </c:pt>
                <c:pt idx="35">
                  <c:v>1.0780174876383293</c:v>
                </c:pt>
                <c:pt idx="36">
                  <c:v>0.843914586857338</c:v>
                </c:pt>
                <c:pt idx="37">
                  <c:v>0.8263395990608241</c:v>
                </c:pt>
                <c:pt idx="38">
                  <c:v>0.84130350246661556</c:v>
                </c:pt>
                <c:pt idx="39">
                  <c:v>0.94762989321958091</c:v>
                </c:pt>
                <c:pt idx="40">
                  <c:v>0.86964429003480703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komm!$P$57:$P$97</c:f>
              <c:numCache>
                <c:formatCode>0.0\ %</c:formatCode>
                <c:ptCount val="41"/>
                <c:pt idx="0">
                  <c:v>0.95387537443118076</c:v>
                </c:pt>
                <c:pt idx="1">
                  <c:v>0.94165553336363472</c:v>
                </c:pt>
                <c:pt idx="2">
                  <c:v>0.94296313189585557</c:v>
                </c:pt>
                <c:pt idx="3">
                  <c:v>0.93604266543473846</c:v>
                </c:pt>
                <c:pt idx="4">
                  <c:v>0.94170857945028008</c:v>
                </c:pt>
                <c:pt idx="5">
                  <c:v>0.93832547179106807</c:v>
                </c:pt>
                <c:pt idx="6">
                  <c:v>0.93836782723660683</c:v>
                </c:pt>
                <c:pt idx="7">
                  <c:v>0.94097512146791951</c:v>
                </c:pt>
                <c:pt idx="8">
                  <c:v>0.93712937609661273</c:v>
                </c:pt>
                <c:pt idx="9">
                  <c:v>0.93070760061622793</c:v>
                </c:pt>
                <c:pt idx="10">
                  <c:v>0.9376308921015003</c:v>
                </c:pt>
                <c:pt idx="11">
                  <c:v>0.93467553488017574</c:v>
                </c:pt>
                <c:pt idx="12">
                  <c:v>0.9338356207304862</c:v>
                </c:pt>
                <c:pt idx="13">
                  <c:v>0.98357891741743242</c:v>
                </c:pt>
                <c:pt idx="14">
                  <c:v>0.93755584238314615</c:v>
                </c:pt>
                <c:pt idx="15">
                  <c:v>0.99712787164145911</c:v>
                </c:pt>
                <c:pt idx="16">
                  <c:v>0.94077780931849342</c:v>
                </c:pt>
                <c:pt idx="17">
                  <c:v>1.1301327870729483</c:v>
                </c:pt>
                <c:pt idx="18">
                  <c:v>0.94213310049372778</c:v>
                </c:pt>
                <c:pt idx="19">
                  <c:v>0.93746610474179781</c:v>
                </c:pt>
                <c:pt idx="20">
                  <c:v>0.96366791096053739</c:v>
                </c:pt>
                <c:pt idx="21">
                  <c:v>0.94009981531630948</c:v>
                </c:pt>
                <c:pt idx="22">
                  <c:v>0.94399791377657427</c:v>
                </c:pt>
                <c:pt idx="23">
                  <c:v>0.93490056846306568</c:v>
                </c:pt>
                <c:pt idx="24">
                  <c:v>0.94125759366382022</c:v>
                </c:pt>
                <c:pt idx="25">
                  <c:v>1.0216322484495004</c:v>
                </c:pt>
                <c:pt idx="26">
                  <c:v>0.93781390844149892</c:v>
                </c:pt>
                <c:pt idx="27">
                  <c:v>0.93473692470628977</c:v>
                </c:pt>
                <c:pt idx="28">
                  <c:v>0.93605850877430641</c:v>
                </c:pt>
                <c:pt idx="29">
                  <c:v>0.99557227517544322</c:v>
                </c:pt>
                <c:pt idx="30">
                  <c:v>0.95525861879076446</c:v>
                </c:pt>
                <c:pt idx="31">
                  <c:v>0.94191726739955151</c:v>
                </c:pt>
                <c:pt idx="32">
                  <c:v>0.93952618838073976</c:v>
                </c:pt>
                <c:pt idx="33">
                  <c:v>0.94355642647605686</c:v>
                </c:pt>
                <c:pt idx="34">
                  <c:v>0.94248913823544922</c:v>
                </c:pt>
                <c:pt idx="35">
                  <c:v>0.9301828066149922</c:v>
                </c:pt>
                <c:pt idx="36">
                  <c:v>0.94138604650460245</c:v>
                </c:pt>
                <c:pt idx="37">
                  <c:v>0.94050729711477676</c:v>
                </c:pt>
                <c:pt idx="38">
                  <c:v>0.94125549228506633</c:v>
                </c:pt>
                <c:pt idx="39">
                  <c:v>0.96322017087965606</c:v>
                </c:pt>
                <c:pt idx="40">
                  <c:v>0.94267253166347598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komm!$F$98:$F$148</c:f>
              <c:numCache>
                <c:formatCode>0%</c:formatCode>
                <c:ptCount val="51"/>
                <c:pt idx="0">
                  <c:v>0.73665012177457112</c:v>
                </c:pt>
                <c:pt idx="1">
                  <c:v>0.90223305976550583</c:v>
                </c:pt>
                <c:pt idx="2">
                  <c:v>0.76343744754924736</c:v>
                </c:pt>
                <c:pt idx="3">
                  <c:v>0.81028478285403083</c:v>
                </c:pt>
                <c:pt idx="4">
                  <c:v>0.89722357873912251</c:v>
                </c:pt>
                <c:pt idx="5">
                  <c:v>0.96088170994320588</c:v>
                </c:pt>
                <c:pt idx="6">
                  <c:v>0.8334812204984231</c:v>
                </c:pt>
                <c:pt idx="7">
                  <c:v>1.0227987517171622</c:v>
                </c:pt>
                <c:pt idx="8">
                  <c:v>0.7779529774122611</c:v>
                </c:pt>
                <c:pt idx="9">
                  <c:v>0.77834566355421109</c:v>
                </c:pt>
                <c:pt idx="10">
                  <c:v>0.84242327486063662</c:v>
                </c:pt>
                <c:pt idx="11">
                  <c:v>0.78263939093560508</c:v>
                </c:pt>
                <c:pt idx="12">
                  <c:v>0.75995130955844103</c:v>
                </c:pt>
                <c:pt idx="13">
                  <c:v>0.7577159423406058</c:v>
                </c:pt>
                <c:pt idx="14">
                  <c:v>0.77610981942861679</c:v>
                </c:pt>
                <c:pt idx="15">
                  <c:v>0.90314523927522727</c:v>
                </c:pt>
                <c:pt idx="16">
                  <c:v>1.0843452253833272</c:v>
                </c:pt>
                <c:pt idx="17">
                  <c:v>0.89018985366419345</c:v>
                </c:pt>
                <c:pt idx="18">
                  <c:v>1.1919553481641487</c:v>
                </c:pt>
                <c:pt idx="19">
                  <c:v>1.0392934521827906</c:v>
                </c:pt>
                <c:pt idx="20">
                  <c:v>1.7502078135150023</c:v>
                </c:pt>
                <c:pt idx="21">
                  <c:v>1.3753609067375021</c:v>
                </c:pt>
                <c:pt idx="22">
                  <c:v>0.76491673267085025</c:v>
                </c:pt>
                <c:pt idx="23">
                  <c:v>0.9342501064394686</c:v>
                </c:pt>
                <c:pt idx="24">
                  <c:v>0.7901465326771101</c:v>
                </c:pt>
                <c:pt idx="25">
                  <c:v>0.95963662941515537</c:v>
                </c:pt>
                <c:pt idx="26">
                  <c:v>0.95734613143411307</c:v>
                </c:pt>
                <c:pt idx="27">
                  <c:v>1.0226809523349534</c:v>
                </c:pt>
                <c:pt idx="28">
                  <c:v>1.049849689612502</c:v>
                </c:pt>
                <c:pt idx="29">
                  <c:v>0.86455287158116134</c:v>
                </c:pt>
                <c:pt idx="30">
                  <c:v>0.78758456201663851</c:v>
                </c:pt>
                <c:pt idx="31">
                  <c:v>0.76665087150962641</c:v>
                </c:pt>
                <c:pt idx="32">
                  <c:v>0.77447239198306661</c:v>
                </c:pt>
                <c:pt idx="33">
                  <c:v>0.72912242229020841</c:v>
                </c:pt>
                <c:pt idx="34">
                  <c:v>1.0890096168532135</c:v>
                </c:pt>
                <c:pt idx="35">
                  <c:v>1.0430311357663766</c:v>
                </c:pt>
                <c:pt idx="36">
                  <c:v>1.031075593831053</c:v>
                </c:pt>
                <c:pt idx="37">
                  <c:v>1.031412232720609</c:v>
                </c:pt>
                <c:pt idx="38">
                  <c:v>1.3494542613093077</c:v>
                </c:pt>
                <c:pt idx="39">
                  <c:v>1.000965365735403</c:v>
                </c:pt>
                <c:pt idx="40">
                  <c:v>1.6285234103669615</c:v>
                </c:pt>
                <c:pt idx="41">
                  <c:v>0.91303741498877622</c:v>
                </c:pt>
                <c:pt idx="42">
                  <c:v>1.0079948837715154</c:v>
                </c:pt>
                <c:pt idx="43">
                  <c:v>0.79391453011120128</c:v>
                </c:pt>
                <c:pt idx="44">
                  <c:v>0.87445325569813004</c:v>
                </c:pt>
                <c:pt idx="45">
                  <c:v>1.0777518368104828</c:v>
                </c:pt>
                <c:pt idx="46">
                  <c:v>0.89966239829861838</c:v>
                </c:pt>
                <c:pt idx="47">
                  <c:v>0.91320884762409404</c:v>
                </c:pt>
                <c:pt idx="48">
                  <c:v>1.3258573895533992</c:v>
                </c:pt>
                <c:pt idx="49">
                  <c:v>0.80613830492486593</c:v>
                </c:pt>
                <c:pt idx="50">
                  <c:v>0.79686179396565782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komm!$P$98:$P$148</c:f>
              <c:numCache>
                <c:formatCode>0.0\ %</c:formatCode>
                <c:ptCount val="51"/>
                <c:pt idx="0">
                  <c:v>0.93602282325046404</c:v>
                </c:pt>
                <c:pt idx="1">
                  <c:v>0.94506143749802607</c:v>
                </c:pt>
                <c:pt idx="2">
                  <c:v>0.93736218953919792</c:v>
                </c:pt>
                <c:pt idx="3">
                  <c:v>0.93970455630443728</c:v>
                </c:pt>
                <c:pt idx="4">
                  <c:v>0.94405149609869188</c:v>
                </c:pt>
                <c:pt idx="5">
                  <c:v>0.96852089756910631</c:v>
                </c:pt>
                <c:pt idx="6">
                  <c:v>0.94086437818665669</c:v>
                </c:pt>
                <c:pt idx="7">
                  <c:v>0.99328771427868867</c:v>
                </c:pt>
                <c:pt idx="8">
                  <c:v>0.93808796603234845</c:v>
                </c:pt>
                <c:pt idx="9">
                  <c:v>0.93810760033944629</c:v>
                </c:pt>
                <c:pt idx="10">
                  <c:v>0.94131148090476735</c:v>
                </c:pt>
                <c:pt idx="11">
                  <c:v>0.93832228670851603</c:v>
                </c:pt>
                <c:pt idx="12">
                  <c:v>0.93718788263965769</c:v>
                </c:pt>
                <c:pt idx="13">
                  <c:v>0.93707611427876614</c:v>
                </c:pt>
                <c:pt idx="14">
                  <c:v>0.9379958081331663</c:v>
                </c:pt>
                <c:pt idx="15">
                  <c:v>0.9454263093019144</c:v>
                </c:pt>
                <c:pt idx="16">
                  <c:v>1.0179063037451546</c:v>
                </c:pt>
                <c:pt idx="17">
                  <c:v>0.94369980984494539</c:v>
                </c:pt>
                <c:pt idx="18">
                  <c:v>1.0609503528574833</c:v>
                </c:pt>
                <c:pt idx="19">
                  <c:v>0.99988559446493996</c:v>
                </c:pt>
                <c:pt idx="20">
                  <c:v>1.2842513389978247</c:v>
                </c:pt>
                <c:pt idx="21">
                  <c:v>1.1343125762868247</c:v>
                </c:pt>
                <c:pt idx="22">
                  <c:v>0.93743615379527823</c:v>
                </c:pt>
                <c:pt idx="23">
                  <c:v>0.9578682561676114</c:v>
                </c:pt>
                <c:pt idx="24">
                  <c:v>0.93869764379559106</c:v>
                </c:pt>
                <c:pt idx="25">
                  <c:v>0.96802286535788584</c:v>
                </c:pt>
                <c:pt idx="26">
                  <c:v>0.96710666616546881</c:v>
                </c:pt>
                <c:pt idx="27">
                  <c:v>0.99324059452580504</c:v>
                </c:pt>
                <c:pt idx="28">
                  <c:v>1.0041080894368244</c:v>
                </c:pt>
                <c:pt idx="29">
                  <c:v>0.94241796074079365</c:v>
                </c:pt>
                <c:pt idx="30">
                  <c:v>0.93856954526256764</c:v>
                </c:pt>
                <c:pt idx="31">
                  <c:v>0.93752286073721691</c:v>
                </c:pt>
                <c:pt idx="32">
                  <c:v>0.93791393676088897</c:v>
                </c:pt>
                <c:pt idx="33">
                  <c:v>0.93564643827624594</c:v>
                </c:pt>
                <c:pt idx="34">
                  <c:v>1.0197720603331091</c:v>
                </c:pt>
                <c:pt idx="35">
                  <c:v>1.0013806678983743</c:v>
                </c:pt>
                <c:pt idx="36">
                  <c:v>0.99659845112424505</c:v>
                </c:pt>
                <c:pt idx="37">
                  <c:v>0.99673310668006765</c:v>
                </c:pt>
                <c:pt idx="38">
                  <c:v>1.1239499181155468</c:v>
                </c:pt>
                <c:pt idx="39">
                  <c:v>0.98455435988598472</c:v>
                </c:pt>
                <c:pt idx="40">
                  <c:v>1.2355775777386082</c:v>
                </c:pt>
                <c:pt idx="41">
                  <c:v>0.9493831795873342</c:v>
                </c:pt>
                <c:pt idx="42">
                  <c:v>0.98736616710043001</c:v>
                </c:pt>
                <c:pt idx="43">
                  <c:v>0.93888604366729578</c:v>
                </c:pt>
                <c:pt idx="44">
                  <c:v>0.94291297994664225</c:v>
                </c:pt>
                <c:pt idx="45">
                  <c:v>1.0152689483160169</c:v>
                </c:pt>
                <c:pt idx="46">
                  <c:v>0.94417343707666657</c:v>
                </c:pt>
                <c:pt idx="47">
                  <c:v>0.94945175264146153</c:v>
                </c:pt>
                <c:pt idx="48">
                  <c:v>1.1145111694131837</c:v>
                </c:pt>
                <c:pt idx="49">
                  <c:v>0.939497232407979</c:v>
                </c:pt>
                <c:pt idx="50">
                  <c:v>0.93903340686001857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komm!$F$195:$F$217</c:f>
              <c:numCache>
                <c:formatCode>0%</c:formatCode>
                <c:ptCount val="23"/>
                <c:pt idx="0">
                  <c:v>0.77892359464709282</c:v>
                </c:pt>
                <c:pt idx="1">
                  <c:v>0.86485668002274807</c:v>
                </c:pt>
                <c:pt idx="2">
                  <c:v>0.94431244728321395</c:v>
                </c:pt>
                <c:pt idx="3">
                  <c:v>0.87083109993740515</c:v>
                </c:pt>
                <c:pt idx="4">
                  <c:v>0.89317300324270155</c:v>
                </c:pt>
                <c:pt idx="5">
                  <c:v>0.8510829685448944</c:v>
                </c:pt>
                <c:pt idx="6">
                  <c:v>0.79092193317762938</c:v>
                </c:pt>
                <c:pt idx="7">
                  <c:v>0.79071404984700222</c:v>
                </c:pt>
                <c:pt idx="8">
                  <c:v>0.99915445669804304</c:v>
                </c:pt>
                <c:pt idx="9">
                  <c:v>0.84492810033466703</c:v>
                </c:pt>
                <c:pt idx="10">
                  <c:v>0.86280310218781897</c:v>
                </c:pt>
                <c:pt idx="11">
                  <c:v>0.83485164450905103</c:v>
                </c:pt>
                <c:pt idx="12">
                  <c:v>0.68856115370016679</c:v>
                </c:pt>
                <c:pt idx="13">
                  <c:v>0.7577669611356338</c:v>
                </c:pt>
                <c:pt idx="14">
                  <c:v>0.70896838993250522</c:v>
                </c:pt>
                <c:pt idx="15">
                  <c:v>1.2974156701355175</c:v>
                </c:pt>
                <c:pt idx="16">
                  <c:v>1.0328639397266757</c:v>
                </c:pt>
                <c:pt idx="17">
                  <c:v>0.85877574948826418</c:v>
                </c:pt>
                <c:pt idx="18">
                  <c:v>0.84304612151838731</c:v>
                </c:pt>
                <c:pt idx="19">
                  <c:v>0.93877796904241084</c:v>
                </c:pt>
                <c:pt idx="20">
                  <c:v>0.91491950919614384</c:v>
                </c:pt>
                <c:pt idx="21">
                  <c:v>1.3331180128913513</c:v>
                </c:pt>
                <c:pt idx="22">
                  <c:v>1.4381086973768171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0.93813649689409007</c:v>
                </c:pt>
                <c:pt idx="1">
                  <c:v>0.94243315116287296</c:v>
                </c:pt>
                <c:pt idx="2">
                  <c:v>0.96189319250510918</c:v>
                </c:pt>
                <c:pt idx="3">
                  <c:v>0.94273187215860588</c:v>
                </c:pt>
                <c:pt idx="4">
                  <c:v>0.9438489673238708</c:v>
                </c:pt>
                <c:pt idx="5">
                  <c:v>0.94174446558898028</c:v>
                </c:pt>
                <c:pt idx="6">
                  <c:v>0.93873641382061701</c:v>
                </c:pt>
                <c:pt idx="7">
                  <c:v>0.93872601965408575</c:v>
                </c:pt>
                <c:pt idx="8">
                  <c:v>0.98382999627104095</c:v>
                </c:pt>
                <c:pt idx="9">
                  <c:v>0.94143672217846897</c:v>
                </c:pt>
                <c:pt idx="10">
                  <c:v>0.94233047227112654</c:v>
                </c:pt>
                <c:pt idx="11">
                  <c:v>0.94093289938718816</c:v>
                </c:pt>
                <c:pt idx="12">
                  <c:v>0.93361837484674393</c:v>
                </c:pt>
                <c:pt idx="13">
                  <c:v>0.93707866521851724</c:v>
                </c:pt>
                <c:pt idx="14">
                  <c:v>0.93463873665836095</c:v>
                </c:pt>
                <c:pt idx="15">
                  <c:v>1.1031344816460307</c:v>
                </c:pt>
                <c:pt idx="16">
                  <c:v>0.99731378948249383</c:v>
                </c:pt>
                <c:pt idx="17">
                  <c:v>0.94212910463614896</c:v>
                </c:pt>
                <c:pt idx="18">
                  <c:v>0.94134262323765516</c:v>
                </c:pt>
                <c:pt idx="19">
                  <c:v>0.95967940120878825</c:v>
                </c:pt>
                <c:pt idx="20">
                  <c:v>0.95013601727028119</c:v>
                </c:pt>
                <c:pt idx="21">
                  <c:v>1.1174154187483643</c:v>
                </c:pt>
                <c:pt idx="22">
                  <c:v>1.1594116925425504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komm!$F$149:$F$194</c:f>
              <c:numCache>
                <c:formatCode>0%</c:formatCode>
                <c:ptCount val="46"/>
                <c:pt idx="0">
                  <c:v>0.80672363748973086</c:v>
                </c:pt>
                <c:pt idx="1">
                  <c:v>0.87808334685075418</c:v>
                </c:pt>
                <c:pt idx="2">
                  <c:v>0.88593833070273043</c:v>
                </c:pt>
                <c:pt idx="3">
                  <c:v>0.79995962259094278</c:v>
                </c:pt>
                <c:pt idx="4">
                  <c:v>0.75889803027417813</c:v>
                </c:pt>
                <c:pt idx="5">
                  <c:v>0.6748302826372341</c:v>
                </c:pt>
                <c:pt idx="6">
                  <c:v>0.73248419752652383</c:v>
                </c:pt>
                <c:pt idx="7">
                  <c:v>0.67655284983709274</c:v>
                </c:pt>
                <c:pt idx="8">
                  <c:v>0.76754808021518894</c:v>
                </c:pt>
                <c:pt idx="9">
                  <c:v>0.63079461601960252</c:v>
                </c:pt>
                <c:pt idx="10">
                  <c:v>0.74906174910003753</c:v>
                </c:pt>
                <c:pt idx="11">
                  <c:v>0.65037643640519283</c:v>
                </c:pt>
                <c:pt idx="12">
                  <c:v>0.65304959037533594</c:v>
                </c:pt>
                <c:pt idx="13">
                  <c:v>0.7474649959720846</c:v>
                </c:pt>
                <c:pt idx="14">
                  <c:v>0.80704152346930802</c:v>
                </c:pt>
                <c:pt idx="15">
                  <c:v>0.84296276753030952</c:v>
                </c:pt>
                <c:pt idx="16">
                  <c:v>0.68528093064308593</c:v>
                </c:pt>
                <c:pt idx="17">
                  <c:v>0.77971619890752863</c:v>
                </c:pt>
                <c:pt idx="18">
                  <c:v>0.60717273646155878</c:v>
                </c:pt>
                <c:pt idx="19">
                  <c:v>0.65428207667535321</c:v>
                </c:pt>
                <c:pt idx="20">
                  <c:v>0.74864838118562438</c:v>
                </c:pt>
                <c:pt idx="21">
                  <c:v>0.75655244554621193</c:v>
                </c:pt>
                <c:pt idx="22">
                  <c:v>0.69322447950927402</c:v>
                </c:pt>
                <c:pt idx="23">
                  <c:v>0.71498513458346014</c:v>
                </c:pt>
                <c:pt idx="24">
                  <c:v>0.68976828872496343</c:v>
                </c:pt>
                <c:pt idx="25">
                  <c:v>0.78938071023650092</c:v>
                </c:pt>
                <c:pt idx="26">
                  <c:v>1.0046364498376341</c:v>
                </c:pt>
                <c:pt idx="27">
                  <c:v>0.7045745151108721</c:v>
                </c:pt>
                <c:pt idx="28">
                  <c:v>0.72252271911829113</c:v>
                </c:pt>
                <c:pt idx="29">
                  <c:v>0.90842744166994072</c:v>
                </c:pt>
                <c:pt idx="30">
                  <c:v>0.63068775877682293</c:v>
                </c:pt>
                <c:pt idx="31">
                  <c:v>0.84128359883305981</c:v>
                </c:pt>
                <c:pt idx="32">
                  <c:v>0.79593760158272442</c:v>
                </c:pt>
                <c:pt idx="33">
                  <c:v>0.89955959673845476</c:v>
                </c:pt>
                <c:pt idx="34">
                  <c:v>0.79998867600517087</c:v>
                </c:pt>
                <c:pt idx="35">
                  <c:v>0.75828150344824308</c:v>
                </c:pt>
                <c:pt idx="36">
                  <c:v>0.70601663358892264</c:v>
                </c:pt>
                <c:pt idx="37">
                  <c:v>0.83951097040025169</c:v>
                </c:pt>
                <c:pt idx="38">
                  <c:v>0.63258971673710251</c:v>
                </c:pt>
                <c:pt idx="39">
                  <c:v>0.68135392820942409</c:v>
                </c:pt>
                <c:pt idx="40">
                  <c:v>0.82625181193671471</c:v>
                </c:pt>
                <c:pt idx="41">
                  <c:v>0.73732225617196456</c:v>
                </c:pt>
                <c:pt idx="42">
                  <c:v>0.83085172607576585</c:v>
                </c:pt>
                <c:pt idx="43">
                  <c:v>0.93141981748280123</c:v>
                </c:pt>
                <c:pt idx="44">
                  <c:v>0.90571651943012488</c:v>
                </c:pt>
                <c:pt idx="45">
                  <c:v>0.99910386372685955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0.9395264990362221</c:v>
                </c:pt>
                <c:pt idx="1">
                  <c:v>0.94309448450427336</c:v>
                </c:pt>
                <c:pt idx="2">
                  <c:v>0.94348723369687215</c:v>
                </c:pt>
                <c:pt idx="3">
                  <c:v>0.93918829829128259</c:v>
                </c:pt>
                <c:pt idx="4">
                  <c:v>0.93713521867544436</c:v>
                </c:pt>
                <c:pt idx="5">
                  <c:v>0.93293183129359736</c:v>
                </c:pt>
                <c:pt idx="6">
                  <c:v>0.93581452703806178</c:v>
                </c:pt>
                <c:pt idx="7">
                  <c:v>0.93301795965359013</c:v>
                </c:pt>
                <c:pt idx="8">
                  <c:v>0.93756772117249498</c:v>
                </c:pt>
                <c:pt idx="9">
                  <c:v>0.93073004796271575</c:v>
                </c:pt>
                <c:pt idx="10">
                  <c:v>0.93664340461673756</c:v>
                </c:pt>
                <c:pt idx="11">
                  <c:v>0.93170913898199537</c:v>
                </c:pt>
                <c:pt idx="12">
                  <c:v>0.93184279668050229</c:v>
                </c:pt>
                <c:pt idx="13">
                  <c:v>0.93656356696033982</c:v>
                </c:pt>
                <c:pt idx="14">
                  <c:v>0.93954239333520084</c:v>
                </c:pt>
                <c:pt idx="15">
                  <c:v>0.94133845553825113</c:v>
                </c:pt>
                <c:pt idx="16">
                  <c:v>0.93345436369388979</c:v>
                </c:pt>
                <c:pt idx="17">
                  <c:v>0.93817612710711207</c:v>
                </c:pt>
                <c:pt idx="18">
                  <c:v>0.92954895398481341</c:v>
                </c:pt>
                <c:pt idx="19">
                  <c:v>0.93190442099550319</c:v>
                </c:pt>
                <c:pt idx="20">
                  <c:v>0.93662273622101677</c:v>
                </c:pt>
                <c:pt idx="21">
                  <c:v>0.93701793943904621</c:v>
                </c:pt>
                <c:pt idx="22">
                  <c:v>0.93385154113719948</c:v>
                </c:pt>
                <c:pt idx="23">
                  <c:v>0.93493957389090865</c:v>
                </c:pt>
                <c:pt idx="24">
                  <c:v>0.93367873159798376</c:v>
                </c:pt>
                <c:pt idx="25">
                  <c:v>0.93865935267356093</c:v>
                </c:pt>
                <c:pt idx="26">
                  <c:v>0.98602279352687749</c:v>
                </c:pt>
                <c:pt idx="27">
                  <c:v>0.9344190429172794</c:v>
                </c:pt>
                <c:pt idx="28">
                  <c:v>0.93531645311765021</c:v>
                </c:pt>
                <c:pt idx="29">
                  <c:v>0.94753919025980005</c:v>
                </c:pt>
                <c:pt idx="30">
                  <c:v>0.93072470510057681</c:v>
                </c:pt>
                <c:pt idx="31">
                  <c:v>0.94125449710338871</c:v>
                </c:pt>
                <c:pt idx="32">
                  <c:v>0.93898719724087198</c:v>
                </c:pt>
                <c:pt idx="33">
                  <c:v>0.94416829699865867</c:v>
                </c:pt>
                <c:pt idx="34">
                  <c:v>0.9391897509619942</c:v>
                </c:pt>
                <c:pt idx="35">
                  <c:v>0.93710439233414777</c:v>
                </c:pt>
                <c:pt idx="36">
                  <c:v>0.93449114884118167</c:v>
                </c:pt>
                <c:pt idx="37">
                  <c:v>0.9411658656817482</c:v>
                </c:pt>
                <c:pt idx="38">
                  <c:v>0.9308198029985908</c:v>
                </c:pt>
                <c:pt idx="39">
                  <c:v>0.93325801357220661</c:v>
                </c:pt>
                <c:pt idx="40">
                  <c:v>0.94050290775857137</c:v>
                </c:pt>
                <c:pt idx="41">
                  <c:v>0.93605642997033378</c:v>
                </c:pt>
                <c:pt idx="42">
                  <c:v>0.94073290346552374</c:v>
                </c:pt>
                <c:pt idx="43">
                  <c:v>0.95673614058494427</c:v>
                </c:pt>
                <c:pt idx="44">
                  <c:v>0.94645482136387382</c:v>
                </c:pt>
                <c:pt idx="45">
                  <c:v>0.98380975908256763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komm!$F$218:$F$242</c:f>
              <c:numCache>
                <c:formatCode>0%</c:formatCode>
                <c:ptCount val="25"/>
                <c:pt idx="0">
                  <c:v>0.80480997074483762</c:v>
                </c:pt>
                <c:pt idx="1">
                  <c:v>0.81301556861387103</c:v>
                </c:pt>
                <c:pt idx="2">
                  <c:v>0.79520020253617385</c:v>
                </c:pt>
                <c:pt idx="3">
                  <c:v>0.83720833693309626</c:v>
                </c:pt>
                <c:pt idx="4">
                  <c:v>0.75637358361808038</c:v>
                </c:pt>
                <c:pt idx="5">
                  <c:v>0.76467890584332621</c:v>
                </c:pt>
                <c:pt idx="6">
                  <c:v>0.79857807163320471</c:v>
                </c:pt>
                <c:pt idx="7">
                  <c:v>0.62722920482471878</c:v>
                </c:pt>
                <c:pt idx="8">
                  <c:v>0.65709934854548036</c:v>
                </c:pt>
                <c:pt idx="9">
                  <c:v>0.73002415916029739</c:v>
                </c:pt>
                <c:pt idx="10">
                  <c:v>0.71757165463707728</c:v>
                </c:pt>
                <c:pt idx="11">
                  <c:v>0.87923290013099931</c:v>
                </c:pt>
                <c:pt idx="12">
                  <c:v>0.65760513479550076</c:v>
                </c:pt>
                <c:pt idx="13">
                  <c:v>0.81535444198091922</c:v>
                </c:pt>
                <c:pt idx="14">
                  <c:v>0.77413951345857435</c:v>
                </c:pt>
                <c:pt idx="15">
                  <c:v>0.66727335160995571</c:v>
                </c:pt>
                <c:pt idx="16">
                  <c:v>0.85661870006258456</c:v>
                </c:pt>
                <c:pt idx="17">
                  <c:v>1.5356436685114165</c:v>
                </c:pt>
                <c:pt idx="18">
                  <c:v>3.4332910452828398</c:v>
                </c:pt>
                <c:pt idx="19">
                  <c:v>0.66752727393210165</c:v>
                </c:pt>
                <c:pt idx="20">
                  <c:v>1.7336497481704745</c:v>
                </c:pt>
                <c:pt idx="21">
                  <c:v>0.71062072123107489</c:v>
                </c:pt>
                <c:pt idx="22">
                  <c:v>0.73627842757503204</c:v>
                </c:pt>
                <c:pt idx="23">
                  <c:v>0.93785153742003868</c:v>
                </c:pt>
                <c:pt idx="24">
                  <c:v>2.2509931997795238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0.93943081569897757</c:v>
                </c:pt>
                <c:pt idx="1">
                  <c:v>0.9398410955924289</c:v>
                </c:pt>
                <c:pt idx="2">
                  <c:v>0.93895032728854444</c:v>
                </c:pt>
                <c:pt idx="3">
                  <c:v>0.94105073400839057</c:v>
                </c:pt>
                <c:pt idx="4">
                  <c:v>0.93700899634263946</c:v>
                </c:pt>
                <c:pt idx="5">
                  <c:v>0.93742426245390198</c:v>
                </c:pt>
                <c:pt idx="6">
                  <c:v>0.93911922074339571</c:v>
                </c:pt>
                <c:pt idx="7">
                  <c:v>0.93055177740297168</c:v>
                </c:pt>
                <c:pt idx="8">
                  <c:v>0.93204528458900959</c:v>
                </c:pt>
                <c:pt idx="9">
                  <c:v>0.93569152511975051</c:v>
                </c:pt>
                <c:pt idx="10">
                  <c:v>0.93506889989358932</c:v>
                </c:pt>
                <c:pt idx="11">
                  <c:v>0.94315196216828567</c:v>
                </c:pt>
                <c:pt idx="12">
                  <c:v>0.93207057390151071</c:v>
                </c:pt>
                <c:pt idx="13">
                  <c:v>0.93995803926078147</c:v>
                </c:pt>
                <c:pt idx="14">
                  <c:v>0.93789729283466428</c:v>
                </c:pt>
                <c:pt idx="15">
                  <c:v>0.9325539847422335</c:v>
                </c:pt>
                <c:pt idx="16">
                  <c:v>0.94202125216486476</c:v>
                </c:pt>
                <c:pt idx="17">
                  <c:v>1.1984256809963902</c:v>
                </c:pt>
                <c:pt idx="18">
                  <c:v>1.957484631704959</c:v>
                </c:pt>
                <c:pt idx="19">
                  <c:v>0.93256668085834071</c:v>
                </c:pt>
                <c:pt idx="20">
                  <c:v>1.2776281128600138</c:v>
                </c:pt>
                <c:pt idx="21">
                  <c:v>0.93472135322328942</c:v>
                </c:pt>
                <c:pt idx="22">
                  <c:v>0.9360042385404872</c:v>
                </c:pt>
                <c:pt idx="23">
                  <c:v>0.95930882855983923</c:v>
                </c:pt>
                <c:pt idx="24">
                  <c:v>1.4845654935036332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komm!$F$243:$F$285</c:f>
              <c:numCache>
                <c:formatCode>0%</c:formatCode>
                <c:ptCount val="43"/>
                <c:pt idx="0">
                  <c:v>1.0502001928167279</c:v>
                </c:pt>
                <c:pt idx="1">
                  <c:v>0.93523533340802012</c:v>
                </c:pt>
                <c:pt idx="2">
                  <c:v>0.82603809798776517</c:v>
                </c:pt>
                <c:pt idx="3">
                  <c:v>0.75043640846041793</c:v>
                </c:pt>
                <c:pt idx="4">
                  <c:v>0.90038350792051047</c:v>
                </c:pt>
                <c:pt idx="5">
                  <c:v>0.93243455205367265</c:v>
                </c:pt>
                <c:pt idx="6">
                  <c:v>0.82915616229203815</c:v>
                </c:pt>
                <c:pt idx="7">
                  <c:v>0.99880766033083435</c:v>
                </c:pt>
                <c:pt idx="8">
                  <c:v>0.96355250083198918</c:v>
                </c:pt>
                <c:pt idx="9">
                  <c:v>1.0209155177306815</c:v>
                </c:pt>
                <c:pt idx="10">
                  <c:v>2.5660095294260623</c:v>
                </c:pt>
                <c:pt idx="11">
                  <c:v>1.1493642068684082</c:v>
                </c:pt>
                <c:pt idx="12">
                  <c:v>0.85865829319021991</c:v>
                </c:pt>
                <c:pt idx="13">
                  <c:v>0.86327705960618928</c:v>
                </c:pt>
                <c:pt idx="14">
                  <c:v>0.83775778232690445</c:v>
                </c:pt>
                <c:pt idx="15">
                  <c:v>0.86666110260719142</c:v>
                </c:pt>
                <c:pt idx="16">
                  <c:v>1.6287132926707584</c:v>
                </c:pt>
                <c:pt idx="17">
                  <c:v>0.8719064301513918</c:v>
                </c:pt>
                <c:pt idx="18">
                  <c:v>0.80256762456930564</c:v>
                </c:pt>
                <c:pt idx="19">
                  <c:v>0.88851126771440336</c:v>
                </c:pt>
                <c:pt idx="20">
                  <c:v>2.9052600668938751</c:v>
                </c:pt>
                <c:pt idx="21">
                  <c:v>0.7540048431827463</c:v>
                </c:pt>
                <c:pt idx="22">
                  <c:v>0.82199977665309043</c:v>
                </c:pt>
                <c:pt idx="23">
                  <c:v>1.2100715884532394</c:v>
                </c:pt>
                <c:pt idx="24">
                  <c:v>0.80569002655985311</c:v>
                </c:pt>
                <c:pt idx="25">
                  <c:v>1.224732776120198</c:v>
                </c:pt>
                <c:pt idx="26">
                  <c:v>1.1070284737820262</c:v>
                </c:pt>
                <c:pt idx="27">
                  <c:v>0.99454936699357444</c:v>
                </c:pt>
                <c:pt idx="28">
                  <c:v>0.89989277315784655</c:v>
                </c:pt>
                <c:pt idx="29">
                  <c:v>1.0268096366002375</c:v>
                </c:pt>
                <c:pt idx="30">
                  <c:v>1.06412937926221</c:v>
                </c:pt>
                <c:pt idx="31">
                  <c:v>0.82054173690958343</c:v>
                </c:pt>
                <c:pt idx="32">
                  <c:v>1.7926502118288405</c:v>
                </c:pt>
                <c:pt idx="33">
                  <c:v>1.1272030778188347</c:v>
                </c:pt>
                <c:pt idx="34">
                  <c:v>1.1240697616086173</c:v>
                </c:pt>
                <c:pt idx="35">
                  <c:v>1.0729591293983451</c:v>
                </c:pt>
                <c:pt idx="36">
                  <c:v>0.88231481760141084</c:v>
                </c:pt>
                <c:pt idx="37">
                  <c:v>0.84927764317379084</c:v>
                </c:pt>
                <c:pt idx="38">
                  <c:v>0.92301877556748879</c:v>
                </c:pt>
                <c:pt idx="39">
                  <c:v>0.99531933581111609</c:v>
                </c:pt>
                <c:pt idx="40">
                  <c:v>0.80309811282307708</c:v>
                </c:pt>
                <c:pt idx="41">
                  <c:v>0.79176613776372395</c:v>
                </c:pt>
                <c:pt idx="42">
                  <c:v>0.78539552401870238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1.0042482907185153</c:v>
                </c:pt>
                <c:pt idx="1">
                  <c:v>0.95826234695503165</c:v>
                </c:pt>
                <c:pt idx="2">
                  <c:v>0.94049222206112382</c:v>
                </c:pt>
                <c:pt idx="3">
                  <c:v>0.93671213758475635</c:v>
                </c:pt>
                <c:pt idx="4">
                  <c:v>0.9443216167600279</c:v>
                </c:pt>
                <c:pt idx="5">
                  <c:v>0.95714203441329271</c:v>
                </c:pt>
                <c:pt idx="6">
                  <c:v>0.94064812527633745</c:v>
                </c:pt>
                <c:pt idx="7">
                  <c:v>0.98369127772415754</c:v>
                </c:pt>
                <c:pt idx="8">
                  <c:v>0.9695892139246195</c:v>
                </c:pt>
                <c:pt idx="9">
                  <c:v>0.99253442068409647</c:v>
                </c:pt>
                <c:pt idx="10">
                  <c:v>1.6105720253622486</c:v>
                </c:pt>
                <c:pt idx="11">
                  <c:v>1.0439138963391872</c:v>
                </c:pt>
                <c:pt idx="12">
                  <c:v>0.94212323182124658</c:v>
                </c:pt>
                <c:pt idx="13">
                  <c:v>0.94235417014204492</c:v>
                </c:pt>
                <c:pt idx="14">
                  <c:v>0.9410782062780807</c:v>
                </c:pt>
                <c:pt idx="15">
                  <c:v>0.94252337229209515</c:v>
                </c:pt>
                <c:pt idx="16">
                  <c:v>1.2356535306601271</c:v>
                </c:pt>
                <c:pt idx="17">
                  <c:v>0.9427856386693052</c:v>
                </c:pt>
                <c:pt idx="18">
                  <c:v>0.93931869839020066</c:v>
                </c:pt>
                <c:pt idx="19">
                  <c:v>0.94361588054745571</c:v>
                </c:pt>
                <c:pt idx="20">
                  <c:v>1.7462722403493736</c:v>
                </c:pt>
                <c:pt idx="21">
                  <c:v>0.93689055932087273</c:v>
                </c:pt>
                <c:pt idx="22">
                  <c:v>0.94029030599439023</c:v>
                </c:pt>
                <c:pt idx="23">
                  <c:v>1.0681968489731197</c:v>
                </c:pt>
                <c:pt idx="24">
                  <c:v>0.93947481848972825</c:v>
                </c:pt>
                <c:pt idx="25">
                  <c:v>1.0740613240399028</c:v>
                </c:pt>
                <c:pt idx="26">
                  <c:v>1.0269796031046343</c:v>
                </c:pt>
                <c:pt idx="27">
                  <c:v>0.98198796038925362</c:v>
                </c:pt>
                <c:pt idx="28">
                  <c:v>0.94418495581962791</c:v>
                </c:pt>
                <c:pt idx="29">
                  <c:v>0.99489206823191889</c:v>
                </c:pt>
                <c:pt idx="30">
                  <c:v>1.0098199652967077</c:v>
                </c:pt>
                <c:pt idx="31">
                  <c:v>0.94021740400721487</c:v>
                </c:pt>
                <c:pt idx="32">
                  <c:v>1.3012282983233601</c:v>
                </c:pt>
                <c:pt idx="33">
                  <c:v>1.0350494447193579</c:v>
                </c:pt>
                <c:pt idx="34">
                  <c:v>1.0337961182352706</c:v>
                </c:pt>
                <c:pt idx="35">
                  <c:v>1.0133518653511622</c:v>
                </c:pt>
                <c:pt idx="36">
                  <c:v>0.94330605804180623</c:v>
                </c:pt>
                <c:pt idx="37">
                  <c:v>0.94165419932042527</c:v>
                </c:pt>
                <c:pt idx="38">
                  <c:v>0.95337572381881919</c:v>
                </c:pt>
                <c:pt idx="39">
                  <c:v>0.98229594791627017</c:v>
                </c:pt>
                <c:pt idx="40">
                  <c:v>0.93934522280288946</c:v>
                </c:pt>
                <c:pt idx="41">
                  <c:v>0.93877862404992174</c:v>
                </c:pt>
                <c:pt idx="42">
                  <c:v>0.93846009336267067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komm!$F$286:$F$323</c:f>
              <c:numCache>
                <c:formatCode>0%</c:formatCode>
                <c:ptCount val="38"/>
                <c:pt idx="0">
                  <c:v>0.99403254125482898</c:v>
                </c:pt>
                <c:pt idx="1">
                  <c:v>0.72316121015146928</c:v>
                </c:pt>
                <c:pt idx="2">
                  <c:v>0.74744108065653192</c:v>
                </c:pt>
                <c:pt idx="3">
                  <c:v>2.8387579225821171</c:v>
                </c:pt>
                <c:pt idx="4">
                  <c:v>0.77873589378403019</c:v>
                </c:pt>
                <c:pt idx="5">
                  <c:v>0.8140316420018272</c:v>
                </c:pt>
                <c:pt idx="6">
                  <c:v>0.77217606880209733</c:v>
                </c:pt>
                <c:pt idx="7">
                  <c:v>0.7741978793976354</c:v>
                </c:pt>
                <c:pt idx="8">
                  <c:v>0.66170087719824122</c:v>
                </c:pt>
                <c:pt idx="9">
                  <c:v>0.66243666294851666</c:v>
                </c:pt>
                <c:pt idx="10">
                  <c:v>0.76045345475517889</c:v>
                </c:pt>
                <c:pt idx="11">
                  <c:v>0.73346748342010692</c:v>
                </c:pt>
                <c:pt idx="12">
                  <c:v>0.90560163995032505</c:v>
                </c:pt>
                <c:pt idx="13">
                  <c:v>0.76360131669773734</c:v>
                </c:pt>
                <c:pt idx="14">
                  <c:v>1.7221233242072991</c:v>
                </c:pt>
                <c:pt idx="15">
                  <c:v>0.79514174810034599</c:v>
                </c:pt>
                <c:pt idx="16">
                  <c:v>0.76429088438553272</c:v>
                </c:pt>
                <c:pt idx="17">
                  <c:v>0.69696435711120219</c:v>
                </c:pt>
                <c:pt idx="18">
                  <c:v>0.74573025770385637</c:v>
                </c:pt>
                <c:pt idx="19">
                  <c:v>0.70132547053362804</c:v>
                </c:pt>
                <c:pt idx="20">
                  <c:v>0.7208566339892305</c:v>
                </c:pt>
                <c:pt idx="21">
                  <c:v>0.79858012891520624</c:v>
                </c:pt>
                <c:pt idx="22">
                  <c:v>0.97943378715568774</c:v>
                </c:pt>
                <c:pt idx="23">
                  <c:v>1.288476443422399</c:v>
                </c:pt>
                <c:pt idx="24">
                  <c:v>0.77859908544032097</c:v>
                </c:pt>
                <c:pt idx="25">
                  <c:v>0.59455676101047417</c:v>
                </c:pt>
                <c:pt idx="26">
                  <c:v>0.71776163718971464</c:v>
                </c:pt>
                <c:pt idx="27">
                  <c:v>0.97966265338216085</c:v>
                </c:pt>
                <c:pt idx="28">
                  <c:v>0.73292790003202846</c:v>
                </c:pt>
                <c:pt idx="29">
                  <c:v>0.76286518932688185</c:v>
                </c:pt>
                <c:pt idx="30">
                  <c:v>0.67250036171698346</c:v>
                </c:pt>
                <c:pt idx="31">
                  <c:v>0.83967076438436072</c:v>
                </c:pt>
                <c:pt idx="32">
                  <c:v>0.80988463560630597</c:v>
                </c:pt>
                <c:pt idx="33">
                  <c:v>0.74712072926502349</c:v>
                </c:pt>
                <c:pt idx="34">
                  <c:v>0.79254416283197271</c:v>
                </c:pt>
                <c:pt idx="35">
                  <c:v>0.75201999116792351</c:v>
                </c:pt>
                <c:pt idx="36">
                  <c:v>1.1041771080404517</c:v>
                </c:pt>
                <c:pt idx="37">
                  <c:v>0.7588497605740766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0.98178123009375529</c:v>
                </c:pt>
                <c:pt idx="1">
                  <c:v>0.93534837766930912</c:v>
                </c:pt>
                <c:pt idx="2">
                  <c:v>0.93656237119456198</c:v>
                </c:pt>
                <c:pt idx="3">
                  <c:v>1.7196713826246706</c:v>
                </c:pt>
                <c:pt idx="4">
                  <c:v>0.93812711185093711</c:v>
                </c:pt>
                <c:pt idx="5">
                  <c:v>0.93989189926182704</c:v>
                </c:pt>
                <c:pt idx="6">
                  <c:v>0.93779912060184034</c:v>
                </c:pt>
                <c:pt idx="7">
                  <c:v>0.93790021113161737</c:v>
                </c:pt>
                <c:pt idx="8">
                  <c:v>0.93227536102164776</c:v>
                </c:pt>
                <c:pt idx="9">
                  <c:v>0.93231215030916137</c:v>
                </c:pt>
                <c:pt idx="10">
                  <c:v>0.93721298989949464</c:v>
                </c:pt>
                <c:pt idx="11">
                  <c:v>0.93586369133274105</c:v>
                </c:pt>
                <c:pt idx="12">
                  <c:v>0.9464088695719538</c:v>
                </c:pt>
                <c:pt idx="13">
                  <c:v>0.93737038299662245</c:v>
                </c:pt>
                <c:pt idx="14">
                  <c:v>1.2730175432747433</c:v>
                </c:pt>
                <c:pt idx="15">
                  <c:v>0.93894740456675307</c:v>
                </c:pt>
                <c:pt idx="16">
                  <c:v>0.9374048613810122</c:v>
                </c:pt>
                <c:pt idx="17">
                  <c:v>0.93403853501729572</c:v>
                </c:pt>
                <c:pt idx="18">
                  <c:v>0.93647683004692861</c:v>
                </c:pt>
                <c:pt idx="19">
                  <c:v>0.93425659068841682</c:v>
                </c:pt>
                <c:pt idx="20">
                  <c:v>0.93523314886119713</c:v>
                </c:pt>
                <c:pt idx="21">
                  <c:v>0.93911932360749595</c:v>
                </c:pt>
                <c:pt idx="22">
                  <c:v>0.97594172845409888</c:v>
                </c:pt>
                <c:pt idx="23">
                  <c:v>1.0995587909607833</c:v>
                </c:pt>
                <c:pt idx="24">
                  <c:v>0.93812027143375154</c:v>
                </c:pt>
                <c:pt idx="25">
                  <c:v>0.92891815521225918</c:v>
                </c:pt>
                <c:pt idx="26">
                  <c:v>0.93507839902122147</c:v>
                </c:pt>
                <c:pt idx="27">
                  <c:v>0.97603327494468806</c:v>
                </c:pt>
                <c:pt idx="28">
                  <c:v>0.93583671216333697</c:v>
                </c:pt>
                <c:pt idx="29">
                  <c:v>0.9373335766280797</c:v>
                </c:pt>
                <c:pt idx="30">
                  <c:v>0.93281533524758486</c:v>
                </c:pt>
                <c:pt idx="31">
                  <c:v>0.94117385538095366</c:v>
                </c:pt>
                <c:pt idx="32">
                  <c:v>0.93968454894205089</c:v>
                </c:pt>
                <c:pt idx="33">
                  <c:v>0.93654635362498651</c:v>
                </c:pt>
                <c:pt idx="34">
                  <c:v>0.93881752530333407</c:v>
                </c:pt>
                <c:pt idx="35">
                  <c:v>0.93679131672013183</c:v>
                </c:pt>
                <c:pt idx="36">
                  <c:v>1.0258390568080045</c:v>
                </c:pt>
                <c:pt idx="37">
                  <c:v>0.9371328051904394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93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93" workbookViewId="0" zoomToFit="1"/>
  </sheetViews>
  <sheetProtection content="1" objects="1"/>
  <pageMargins left="0.7" right="0.7" top="0.75" bottom="0.75" header="0.3" footer="0.3"/>
  <pageSetup paperSize="0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65740</xdr:colOff>
      <xdr:row>34</xdr:row>
      <xdr:rowOff>124573</xdr:rowOff>
    </xdr:from>
    <xdr:to>
      <xdr:col>36</xdr:col>
      <xdr:colOff>65740</xdr:colOff>
      <xdr:row>51</xdr:row>
      <xdr:rowOff>19798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79188</xdr:colOff>
      <xdr:row>55</xdr:row>
      <xdr:rowOff>82364</xdr:rowOff>
    </xdr:from>
    <xdr:to>
      <xdr:col>37</xdr:col>
      <xdr:colOff>757227</xdr:colOff>
      <xdr:row>73</xdr:row>
      <xdr:rowOff>177613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290793</xdr:colOff>
      <xdr:row>117</xdr:row>
      <xdr:rowOff>16913</xdr:rowOff>
    </xdr:from>
    <xdr:to>
      <xdr:col>40</xdr:col>
      <xdr:colOff>586067</xdr:colOff>
      <xdr:row>136</xdr:row>
      <xdr:rowOff>16913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321235</xdr:colOff>
      <xdr:row>194</xdr:row>
      <xdr:rowOff>388470</xdr:rowOff>
    </xdr:from>
    <xdr:to>
      <xdr:col>37</xdr:col>
      <xdr:colOff>16435</xdr:colOff>
      <xdr:row>214</xdr:row>
      <xdr:rowOff>89833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318621</xdr:colOff>
      <xdr:row>150</xdr:row>
      <xdr:rowOff>99171</xdr:rowOff>
    </xdr:from>
    <xdr:to>
      <xdr:col>38</xdr:col>
      <xdr:colOff>32871</xdr:colOff>
      <xdr:row>169</xdr:row>
      <xdr:rowOff>137270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552824</xdr:colOff>
      <xdr:row>219</xdr:row>
      <xdr:rowOff>164353</xdr:rowOff>
    </xdr:from>
    <xdr:to>
      <xdr:col>37</xdr:col>
      <xdr:colOff>248024</xdr:colOff>
      <xdr:row>239</xdr:row>
      <xdr:rowOff>82362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530411</xdr:colOff>
      <xdr:row>245</xdr:row>
      <xdr:rowOff>112059</xdr:rowOff>
    </xdr:from>
    <xdr:to>
      <xdr:col>38</xdr:col>
      <xdr:colOff>539230</xdr:colOff>
      <xdr:row>265</xdr:row>
      <xdr:rowOff>30069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351118</xdr:colOff>
      <xdr:row>288</xdr:row>
      <xdr:rowOff>171824</xdr:rowOff>
    </xdr:from>
    <xdr:to>
      <xdr:col>40</xdr:col>
      <xdr:colOff>471768</xdr:colOff>
      <xdr:row>308</xdr:row>
      <xdr:rowOff>89834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231589</xdr:colOff>
      <xdr:row>325</xdr:row>
      <xdr:rowOff>104588</xdr:rowOff>
    </xdr:from>
    <xdr:to>
      <xdr:col>37</xdr:col>
      <xdr:colOff>699019</xdr:colOff>
      <xdr:row>344</xdr:row>
      <xdr:rowOff>41648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47623</xdr:colOff>
      <xdr:row>19</xdr:row>
      <xdr:rowOff>20107</xdr:rowOff>
    </xdr:from>
    <xdr:to>
      <xdr:col>24</xdr:col>
      <xdr:colOff>127000</xdr:colOff>
      <xdr:row>41</xdr:row>
      <xdr:rowOff>52916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264583</xdr:colOff>
      <xdr:row>19</xdr:row>
      <xdr:rowOff>0</xdr:rowOff>
    </xdr:from>
    <xdr:to>
      <xdr:col>36</xdr:col>
      <xdr:colOff>211666</xdr:colOff>
      <xdr:row>41</xdr:row>
      <xdr:rowOff>11643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49516" cy="91153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3949516" cy="91153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8"/>
  <sheetViews>
    <sheetView zoomScale="85" zoomScaleNormal="85" workbookViewId="0">
      <pane xSplit="3" ySplit="6" topLeftCell="D96" activePane="bottomRight" state="frozen"/>
      <selection pane="topRight" activeCell="D1" sqref="D1"/>
      <selection pane="bottomLeft" activeCell="A7" sqref="A7"/>
      <selection pane="bottomRight" activeCell="J30" sqref="J30:J31"/>
    </sheetView>
  </sheetViews>
  <sheetFormatPr baseColWidth="10" defaultRowHeight="14.5" x14ac:dyDescent="0.35"/>
  <cols>
    <col min="1" max="1" width="4.7265625" customWidth="1"/>
    <col min="2" max="2" width="11.54296875" style="84" customWidth="1"/>
    <col min="3" max="3" width="18.453125" style="84" customWidth="1"/>
    <col min="4" max="4" width="17.26953125" style="84" bestFit="1" customWidth="1"/>
    <col min="5" max="5" width="14.453125" style="84" bestFit="1" customWidth="1"/>
    <col min="6" max="7" width="11.453125" style="84"/>
    <col min="8" max="8" width="14.453125" style="84" bestFit="1" customWidth="1"/>
    <col min="9" max="9" width="9.81640625" style="84" bestFit="1" customWidth="1"/>
    <col min="10" max="10" width="14" style="84" bestFit="1" customWidth="1"/>
    <col min="11" max="11" width="11.453125" style="84"/>
    <col min="12" max="12" width="13.7265625" style="84" bestFit="1" customWidth="1"/>
    <col min="13" max="13" width="17.81640625" style="84" bestFit="1" customWidth="1"/>
    <col min="14" max="14" width="17.26953125" style="84" bestFit="1" customWidth="1"/>
    <col min="15" max="15" width="13.81640625" style="84" bestFit="1" customWidth="1"/>
    <col min="16" max="16" width="11.453125" style="84"/>
    <col min="17" max="17" width="12.54296875" style="84" customWidth="1"/>
    <col min="18" max="18" width="14.81640625" style="84" customWidth="1"/>
    <col min="19" max="19" width="13.26953125" style="84" bestFit="1" customWidth="1"/>
    <col min="20" max="20" width="13" style="84" customWidth="1"/>
    <col min="21" max="21" width="16.54296875" style="84" customWidth="1"/>
    <col min="22" max="22" width="13.1796875" style="84" customWidth="1"/>
    <col min="24" max="24" width="17.26953125" style="84" bestFit="1" customWidth="1"/>
    <col min="25" max="25" width="13.81640625" style="84" bestFit="1" customWidth="1"/>
  </cols>
  <sheetData>
    <row r="1" spans="2:27" ht="29" x14ac:dyDescent="0.35">
      <c r="B1" s="67" t="s">
        <v>0</v>
      </c>
      <c r="C1" s="67" t="s">
        <v>1</v>
      </c>
      <c r="D1" s="228" t="s">
        <v>430</v>
      </c>
      <c r="E1" s="228"/>
      <c r="F1" s="228"/>
      <c r="G1" s="229" t="s">
        <v>379</v>
      </c>
      <c r="H1" s="229"/>
      <c r="I1" s="229" t="s">
        <v>2</v>
      </c>
      <c r="J1" s="229"/>
      <c r="K1" s="229"/>
      <c r="L1" s="229"/>
      <c r="M1" s="68" t="s">
        <v>431</v>
      </c>
      <c r="N1" s="230" t="s">
        <v>3</v>
      </c>
      <c r="O1" s="230"/>
      <c r="P1" s="230"/>
      <c r="Q1" s="69" t="s">
        <v>4</v>
      </c>
      <c r="R1" s="222" t="s">
        <v>432</v>
      </c>
      <c r="S1" s="222"/>
      <c r="T1" s="70" t="s">
        <v>5</v>
      </c>
      <c r="U1" s="71" t="s">
        <v>423</v>
      </c>
      <c r="V1" s="72" t="s">
        <v>423</v>
      </c>
      <c r="X1" t="s">
        <v>426</v>
      </c>
      <c r="Y1"/>
    </row>
    <row r="2" spans="2:27" x14ac:dyDescent="0.35">
      <c r="B2" s="179" t="s">
        <v>8</v>
      </c>
      <c r="C2" s="180"/>
      <c r="D2" s="223" t="s">
        <v>444</v>
      </c>
      <c r="E2" s="224"/>
      <c r="F2" s="224"/>
      <c r="G2" s="225" t="s">
        <v>9</v>
      </c>
      <c r="H2" s="225"/>
      <c r="I2" s="181" t="s">
        <v>10</v>
      </c>
      <c r="J2" s="181"/>
      <c r="K2" s="181"/>
      <c r="L2" s="181"/>
      <c r="M2" s="182" t="str">
        <f>D2</f>
        <v>Jan-juni</v>
      </c>
      <c r="N2" s="226" t="str">
        <f>D2</f>
        <v>Jan-juni</v>
      </c>
      <c r="O2" s="227"/>
      <c r="P2" s="227"/>
      <c r="Q2" s="183" t="str">
        <f>RIGHT(N2,5)</f>
        <v>-juni</v>
      </c>
      <c r="R2" s="231" t="s">
        <v>381</v>
      </c>
      <c r="S2" s="231"/>
      <c r="T2" s="73" t="s">
        <v>11</v>
      </c>
      <c r="U2" s="76" t="str">
        <f>D2</f>
        <v>Jan-juni</v>
      </c>
      <c r="V2" s="74" t="str">
        <f>U2</f>
        <v>Jan-juni</v>
      </c>
      <c r="X2" t="s">
        <v>427</v>
      </c>
      <c r="Y2"/>
    </row>
    <row r="3" spans="2:27" x14ac:dyDescent="0.35">
      <c r="B3" s="184" t="s">
        <v>12</v>
      </c>
      <c r="C3" s="185"/>
      <c r="D3" s="177"/>
      <c r="E3" s="177"/>
      <c r="F3" s="75" t="s">
        <v>13</v>
      </c>
      <c r="G3" s="227" t="s">
        <v>14</v>
      </c>
      <c r="H3" s="227"/>
      <c r="I3" s="181" t="s">
        <v>15</v>
      </c>
      <c r="J3" s="181"/>
      <c r="K3" s="181" t="s">
        <v>16</v>
      </c>
      <c r="L3" s="181"/>
      <c r="M3" s="182" t="s">
        <v>17</v>
      </c>
      <c r="N3" s="186" t="s">
        <v>18</v>
      </c>
      <c r="O3" s="181"/>
      <c r="P3" s="186" t="s">
        <v>19</v>
      </c>
      <c r="Q3" s="187" t="s">
        <v>435</v>
      </c>
      <c r="R3" s="178" t="s">
        <v>6</v>
      </c>
      <c r="S3" s="188" t="s">
        <v>7</v>
      </c>
      <c r="T3" s="167">
        <v>44927</v>
      </c>
      <c r="V3" s="74"/>
      <c r="X3" s="186"/>
      <c r="Y3" s="181"/>
    </row>
    <row r="4" spans="2:27" x14ac:dyDescent="0.35">
      <c r="B4" s="185"/>
      <c r="C4" s="77">
        <f>J366</f>
        <v>-303.21459755554503</v>
      </c>
      <c r="D4" s="189" t="s">
        <v>20</v>
      </c>
      <c r="E4" s="177" t="s">
        <v>21</v>
      </c>
      <c r="F4" s="177" t="s">
        <v>22</v>
      </c>
      <c r="G4" s="186" t="s">
        <v>23</v>
      </c>
      <c r="H4" s="186" t="s">
        <v>20</v>
      </c>
      <c r="I4" s="186" t="s">
        <v>21</v>
      </c>
      <c r="J4" s="186" t="s">
        <v>20</v>
      </c>
      <c r="K4" s="186" t="s">
        <v>21</v>
      </c>
      <c r="L4" s="186" t="s">
        <v>20</v>
      </c>
      <c r="M4" s="183" t="s">
        <v>20</v>
      </c>
      <c r="N4" s="186" t="s">
        <v>20</v>
      </c>
      <c r="O4" s="186" t="s">
        <v>21</v>
      </c>
      <c r="P4" s="186" t="s">
        <v>24</v>
      </c>
      <c r="Q4" s="183" t="s">
        <v>20</v>
      </c>
      <c r="R4" s="188" t="s">
        <v>25</v>
      </c>
      <c r="S4" s="188" t="s">
        <v>21</v>
      </c>
      <c r="T4" s="190"/>
      <c r="U4" s="78" t="s">
        <v>20</v>
      </c>
      <c r="V4" s="189" t="s">
        <v>21</v>
      </c>
      <c r="X4" s="186" t="s">
        <v>20</v>
      </c>
      <c r="Y4" s="186" t="s">
        <v>21</v>
      </c>
    </row>
    <row r="5" spans="2:27" x14ac:dyDescent="0.35">
      <c r="B5" s="79"/>
      <c r="C5" s="79"/>
      <c r="D5" s="217">
        <v>1</v>
      </c>
      <c r="E5" s="80">
        <v>2</v>
      </c>
      <c r="F5" s="80">
        <v>3</v>
      </c>
      <c r="G5" s="80">
        <v>4</v>
      </c>
      <c r="H5" s="80">
        <v>5</v>
      </c>
      <c r="I5" s="80">
        <v>6</v>
      </c>
      <c r="J5" s="80">
        <v>7</v>
      </c>
      <c r="K5" s="80">
        <v>8</v>
      </c>
      <c r="L5" s="80">
        <v>9</v>
      </c>
      <c r="M5" s="80">
        <v>10</v>
      </c>
      <c r="N5" s="80">
        <v>11</v>
      </c>
      <c r="O5" s="80">
        <v>12</v>
      </c>
      <c r="P5" s="80">
        <v>13</v>
      </c>
      <c r="Q5" s="217">
        <v>14</v>
      </c>
      <c r="R5" s="81">
        <v>15</v>
      </c>
      <c r="S5" s="81">
        <v>16</v>
      </c>
      <c r="T5" s="82">
        <v>17</v>
      </c>
      <c r="U5" s="217">
        <v>18</v>
      </c>
      <c r="V5" s="217">
        <v>19</v>
      </c>
      <c r="X5" s="80">
        <v>21</v>
      </c>
      <c r="Y5" s="80">
        <v>22</v>
      </c>
    </row>
    <row r="6" spans="2:27" ht="18.75" customHeight="1" x14ac:dyDescent="0.35">
      <c r="B6" s="83"/>
      <c r="S6" s="218"/>
    </row>
    <row r="7" spans="2:27" ht="22" customHeight="1" x14ac:dyDescent="0.35">
      <c r="B7" s="85">
        <v>301</v>
      </c>
      <c r="C7" s="85" t="s">
        <v>26</v>
      </c>
      <c r="D7" s="1">
        <v>19461036</v>
      </c>
      <c r="E7" s="85">
        <f>D7/T7*1000</f>
        <v>27447.137455450138</v>
      </c>
      <c r="F7" s="86">
        <f t="shared" ref="F7:F70" si="0">E7/E$364</f>
        <v>1.4369123440795359</v>
      </c>
      <c r="G7" s="191">
        <f t="shared" ref="G7:G70" si="1">($E$364+$Y$364-E7-Y7)*0.6</f>
        <v>-5006.5965036625939</v>
      </c>
      <c r="H7" s="191">
        <f>G7*T7/1000</f>
        <v>-3549862.1651674146</v>
      </c>
      <c r="I7" s="191">
        <f t="shared" ref="I7:I70" si="2">IF(E7+Y7&lt;(E$364+Y$364)*0.9,((E$364+Y$364)*0.9-E7-Y7)*0.35,0)</f>
        <v>0</v>
      </c>
      <c r="J7" s="87">
        <f t="shared" ref="J7:J70" si="3">I7*T7/1000</f>
        <v>0</v>
      </c>
      <c r="K7" s="191">
        <f>I7+J$366</f>
        <v>-303.21459755554503</v>
      </c>
      <c r="L7" s="87">
        <f t="shared" ref="L7:L70" si="4">K7*T7/1000</f>
        <v>-214990.36860699099</v>
      </c>
      <c r="M7" s="88">
        <f>+H7+L7</f>
        <v>-3764852.5337744057</v>
      </c>
      <c r="N7" s="88">
        <f>D7+M7</f>
        <v>15696183.466225594</v>
      </c>
      <c r="O7" s="88">
        <f>N7/T7*1000</f>
        <v>22137.326354231998</v>
      </c>
      <c r="P7" s="89">
        <f t="shared" ref="P7:P70" si="5">O7/O$364</f>
        <v>1.158933151223638</v>
      </c>
      <c r="Q7" s="199">
        <v>-455241.81029674131</v>
      </c>
      <c r="R7" s="89">
        <f>(D7-U7)/U7</f>
        <v>2.5776993932372427E-2</v>
      </c>
      <c r="S7" s="89">
        <f>(E7-V7)/V7</f>
        <v>1.2452715912865441E-2</v>
      </c>
      <c r="T7" s="91">
        <v>709037</v>
      </c>
      <c r="U7" s="194">
        <v>18971995</v>
      </c>
      <c r="V7" s="194">
        <v>27109.549931625959</v>
      </c>
      <c r="W7" s="201"/>
      <c r="X7" s="88">
        <v>0</v>
      </c>
      <c r="Y7" s="88">
        <f>X7*1000/T7</f>
        <v>0</v>
      </c>
      <c r="Z7" s="1"/>
      <c r="AA7" s="1"/>
    </row>
    <row r="8" spans="2:27" ht="25" customHeight="1" x14ac:dyDescent="0.35">
      <c r="B8" s="85">
        <v>1101</v>
      </c>
      <c r="C8" s="85" t="s">
        <v>27</v>
      </c>
      <c r="D8" s="1">
        <v>261343</v>
      </c>
      <c r="E8" s="85">
        <f t="shared" ref="E8:E71" si="6">D8/T8*1000</f>
        <v>17410.099260542269</v>
      </c>
      <c r="F8" s="86">
        <f t="shared" si="0"/>
        <v>0.91145339216988686</v>
      </c>
      <c r="G8" s="191">
        <f t="shared" si="1"/>
        <v>1015.626413282127</v>
      </c>
      <c r="H8" s="191">
        <f t="shared" ref="H8:H70" si="7">G8*T8/1000</f>
        <v>15245.568089778009</v>
      </c>
      <c r="I8" s="191">
        <f t="shared" si="2"/>
        <v>0</v>
      </c>
      <c r="J8" s="87">
        <f t="shared" si="3"/>
        <v>0</v>
      </c>
      <c r="K8" s="191">
        <f t="shared" ref="K8:K71" si="8">I8+J$366</f>
        <v>-303.21459755554503</v>
      </c>
      <c r="L8" s="87">
        <f t="shared" si="4"/>
        <v>-4551.5543239062863</v>
      </c>
      <c r="M8" s="88">
        <f t="shared" ref="M8:M71" si="9">+H8+L8</f>
        <v>10694.013765871723</v>
      </c>
      <c r="N8" s="88">
        <f t="shared" ref="N8:N71" si="10">D8+M8</f>
        <v>272037.0137658717</v>
      </c>
      <c r="O8" s="88">
        <f t="shared" ref="O8:O71" si="11">N8/T8*1000</f>
        <v>18122.511076268849</v>
      </c>
      <c r="P8" s="89">
        <f t="shared" si="5"/>
        <v>0.94874957045977848</v>
      </c>
      <c r="Q8" s="199">
        <v>584.96796787138192</v>
      </c>
      <c r="R8" s="89">
        <f t="shared" ref="R8:S71" si="12">(D8-U8)/U8</f>
        <v>-4.8509649866929773E-2</v>
      </c>
      <c r="S8" s="89">
        <f t="shared" si="12"/>
        <v>-5.8080967092303953E-2</v>
      </c>
      <c r="T8" s="91">
        <v>15011</v>
      </c>
      <c r="U8" s="194">
        <v>274667</v>
      </c>
      <c r="V8" s="194">
        <v>18483.647375504708</v>
      </c>
      <c r="W8" s="201"/>
      <c r="X8" s="88">
        <v>0</v>
      </c>
      <c r="Y8" s="88">
        <f t="shared" ref="Y8:Y71" si="13">X8*1000/T8</f>
        <v>0</v>
      </c>
    </row>
    <row r="9" spans="2:27" x14ac:dyDescent="0.35">
      <c r="B9" s="85">
        <v>1103</v>
      </c>
      <c r="C9" s="85" t="s">
        <v>28</v>
      </c>
      <c r="D9" s="1">
        <v>3576785</v>
      </c>
      <c r="E9" s="85">
        <f t="shared" si="6"/>
        <v>24496.681756853934</v>
      </c>
      <c r="F9" s="86">
        <f t="shared" si="0"/>
        <v>1.2824501084145612</v>
      </c>
      <c r="G9" s="191">
        <f t="shared" si="1"/>
        <v>-3236.3230845048715</v>
      </c>
      <c r="H9" s="191">
        <f t="shared" si="7"/>
        <v>-472538.76989164075</v>
      </c>
      <c r="I9" s="191">
        <f t="shared" si="2"/>
        <v>0</v>
      </c>
      <c r="J9" s="87">
        <f t="shared" si="3"/>
        <v>0</v>
      </c>
      <c r="K9" s="191">
        <f t="shared" si="8"/>
        <v>-303.21459755554503</v>
      </c>
      <c r="L9" s="87">
        <f t="shared" si="4"/>
        <v>-44272.666603682679</v>
      </c>
      <c r="M9" s="88">
        <f t="shared" si="9"/>
        <v>-516811.43649532343</v>
      </c>
      <c r="N9" s="88">
        <f t="shared" si="10"/>
        <v>3059973.5635046763</v>
      </c>
      <c r="O9" s="88">
        <f t="shared" si="11"/>
        <v>20957.144074793519</v>
      </c>
      <c r="P9" s="89">
        <f t="shared" si="5"/>
        <v>1.0971482569576483</v>
      </c>
      <c r="Q9" s="199">
        <v>-22972.793127914949</v>
      </c>
      <c r="R9" s="92">
        <f t="shared" si="12"/>
        <v>5.2907282070121894E-2</v>
      </c>
      <c r="S9" s="92">
        <f t="shared" si="12"/>
        <v>4.3446252736194943E-2</v>
      </c>
      <c r="T9" s="91">
        <v>146011</v>
      </c>
      <c r="U9" s="194">
        <v>3397056</v>
      </c>
      <c r="V9" s="194">
        <v>23476.706818982853</v>
      </c>
      <c r="W9" s="201"/>
      <c r="X9" s="88">
        <v>0</v>
      </c>
      <c r="Y9" s="88">
        <f t="shared" si="13"/>
        <v>0</v>
      </c>
      <c r="Z9" s="1"/>
      <c r="AA9" s="1"/>
    </row>
    <row r="10" spans="2:27" x14ac:dyDescent="0.35">
      <c r="B10" s="85">
        <v>1106</v>
      </c>
      <c r="C10" s="85" t="s">
        <v>29</v>
      </c>
      <c r="D10" s="1">
        <v>692975</v>
      </c>
      <c r="E10" s="85">
        <f>D10/T10*1000</f>
        <v>18306.036190727777</v>
      </c>
      <c r="F10" s="86">
        <f t="shared" si="0"/>
        <v>0.95835747594145881</v>
      </c>
      <c r="G10" s="191">
        <f t="shared" si="1"/>
        <v>478.06425517082243</v>
      </c>
      <c r="H10" s="191">
        <f t="shared" si="7"/>
        <v>18097.12237949148</v>
      </c>
      <c r="I10" s="191">
        <f t="shared" si="2"/>
        <v>0</v>
      </c>
      <c r="J10" s="87">
        <f t="shared" si="3"/>
        <v>0</v>
      </c>
      <c r="K10" s="191">
        <f t="shared" si="8"/>
        <v>-303.21459755554503</v>
      </c>
      <c r="L10" s="87">
        <f t="shared" si="4"/>
        <v>-11478.188590465157</v>
      </c>
      <c r="M10" s="88">
        <f t="shared" si="9"/>
        <v>6618.9337890263232</v>
      </c>
      <c r="N10" s="88">
        <f t="shared" si="10"/>
        <v>699593.93378902634</v>
      </c>
      <c r="O10" s="88">
        <f t="shared" si="11"/>
        <v>18480.885848343052</v>
      </c>
      <c r="P10" s="89">
        <f t="shared" si="5"/>
        <v>0.96751120396840717</v>
      </c>
      <c r="Q10" s="199">
        <v>-675.37548306098324</v>
      </c>
      <c r="R10" s="92">
        <f t="shared" si="12"/>
        <v>2.9178943991635578E-2</v>
      </c>
      <c r="S10" s="92">
        <f t="shared" si="12"/>
        <v>1.8004923492875559E-2</v>
      </c>
      <c r="T10" s="91">
        <v>37855</v>
      </c>
      <c r="U10" s="194">
        <v>673328</v>
      </c>
      <c r="V10" s="194">
        <v>17982.266851832068</v>
      </c>
      <c r="W10" s="201"/>
      <c r="X10" s="88">
        <v>0</v>
      </c>
      <c r="Y10" s="88">
        <f t="shared" si="13"/>
        <v>0</v>
      </c>
      <c r="Z10" s="1"/>
    </row>
    <row r="11" spans="2:27" x14ac:dyDescent="0.35">
      <c r="B11" s="85">
        <v>1108</v>
      </c>
      <c r="C11" s="85" t="s">
        <v>30</v>
      </c>
      <c r="D11" s="1">
        <v>1558262</v>
      </c>
      <c r="E11" s="85">
        <f t="shared" si="6"/>
        <v>18877.041236613848</v>
      </c>
      <c r="F11" s="86">
        <f t="shared" si="0"/>
        <v>0.98825072802638525</v>
      </c>
      <c r="G11" s="191">
        <f t="shared" si="1"/>
        <v>135.46122763917955</v>
      </c>
      <c r="H11" s="191">
        <f t="shared" si="7"/>
        <v>11182.053419158994</v>
      </c>
      <c r="I11" s="191">
        <f t="shared" si="2"/>
        <v>0</v>
      </c>
      <c r="J11" s="87">
        <f t="shared" si="3"/>
        <v>0</v>
      </c>
      <c r="K11" s="191">
        <f t="shared" si="8"/>
        <v>-303.21459755554503</v>
      </c>
      <c r="L11" s="87">
        <f t="shared" si="4"/>
        <v>-25029.758599015131</v>
      </c>
      <c r="M11" s="88">
        <f t="shared" si="9"/>
        <v>-13847.705179856137</v>
      </c>
      <c r="N11" s="88">
        <f t="shared" si="10"/>
        <v>1544414.2948201438</v>
      </c>
      <c r="O11" s="88">
        <f t="shared" si="11"/>
        <v>18709.287866697483</v>
      </c>
      <c r="P11" s="89">
        <f t="shared" si="5"/>
        <v>0.9794685048023779</v>
      </c>
      <c r="Q11" s="199">
        <v>9166.0396783590568</v>
      </c>
      <c r="R11" s="92">
        <f t="shared" si="12"/>
        <v>1.6258709790182426E-2</v>
      </c>
      <c r="S11" s="92">
        <f t="shared" si="12"/>
        <v>9.5598196795528879E-4</v>
      </c>
      <c r="T11" s="91">
        <v>82548</v>
      </c>
      <c r="U11" s="194">
        <v>1533332</v>
      </c>
      <c r="V11" s="194">
        <v>18859.012360863417</v>
      </c>
      <c r="W11" s="201"/>
      <c r="X11" s="88">
        <v>0</v>
      </c>
      <c r="Y11" s="88">
        <f t="shared" si="13"/>
        <v>0</v>
      </c>
      <c r="Z11" s="1"/>
      <c r="AA11" s="1"/>
    </row>
    <row r="12" spans="2:27" x14ac:dyDescent="0.35">
      <c r="B12" s="85">
        <v>1111</v>
      </c>
      <c r="C12" s="85" t="s">
        <v>31</v>
      </c>
      <c r="D12" s="1">
        <v>50768</v>
      </c>
      <c r="E12" s="85">
        <f t="shared" si="6"/>
        <v>15273.164861612515</v>
      </c>
      <c r="F12" s="86">
        <f t="shared" si="0"/>
        <v>0.79958061777604483</v>
      </c>
      <c r="G12" s="191">
        <f t="shared" si="1"/>
        <v>2297.7870526399793</v>
      </c>
      <c r="H12" s="191">
        <f t="shared" si="7"/>
        <v>7637.8441629752906</v>
      </c>
      <c r="I12" s="191">
        <f t="shared" si="2"/>
        <v>671.77743247955186</v>
      </c>
      <c r="J12" s="87">
        <f t="shared" si="3"/>
        <v>2232.9881855620306</v>
      </c>
      <c r="K12" s="191">
        <f t="shared" si="8"/>
        <v>368.56283492400684</v>
      </c>
      <c r="L12" s="87">
        <f t="shared" si="4"/>
        <v>1225.1028632873988</v>
      </c>
      <c r="M12" s="88">
        <f t="shared" si="9"/>
        <v>8862.9470262626892</v>
      </c>
      <c r="N12" s="88">
        <f t="shared" si="10"/>
        <v>59630.947026262686</v>
      </c>
      <c r="O12" s="88">
        <f t="shared" si="11"/>
        <v>17939.514749176498</v>
      </c>
      <c r="P12" s="89">
        <f t="shared" si="5"/>
        <v>0.93916934805053764</v>
      </c>
      <c r="Q12" s="199">
        <v>1218.8201660757795</v>
      </c>
      <c r="R12" s="92">
        <f t="shared" si="12"/>
        <v>6.5480188045668228E-2</v>
      </c>
      <c r="S12" s="92">
        <f t="shared" si="12"/>
        <v>5.1696900414511825E-2</v>
      </c>
      <c r="T12" s="91">
        <v>3324</v>
      </c>
      <c r="U12" s="194">
        <v>47648</v>
      </c>
      <c r="V12" s="194">
        <v>14522.401706796709</v>
      </c>
      <c r="W12" s="201"/>
      <c r="X12" s="88">
        <v>0</v>
      </c>
      <c r="Y12" s="88">
        <f t="shared" si="13"/>
        <v>0</v>
      </c>
      <c r="Z12" s="1"/>
      <c r="AA12" s="1"/>
    </row>
    <row r="13" spans="2:27" x14ac:dyDescent="0.35">
      <c r="B13" s="85">
        <v>1112</v>
      </c>
      <c r="C13" s="85" t="s">
        <v>32</v>
      </c>
      <c r="D13" s="1">
        <v>54388</v>
      </c>
      <c r="E13" s="85">
        <f t="shared" si="6"/>
        <v>16964.441671865254</v>
      </c>
      <c r="F13" s="86">
        <f t="shared" si="0"/>
        <v>0.88812232926971679</v>
      </c>
      <c r="G13" s="191">
        <f t="shared" si="1"/>
        <v>1283.0209664883362</v>
      </c>
      <c r="H13" s="191">
        <f t="shared" si="7"/>
        <v>4113.3652185616056</v>
      </c>
      <c r="I13" s="191">
        <f t="shared" si="2"/>
        <v>79.830548891093343</v>
      </c>
      <c r="J13" s="87">
        <f t="shared" si="3"/>
        <v>255.93673974484526</v>
      </c>
      <c r="K13" s="191">
        <f t="shared" si="8"/>
        <v>-223.38404866445168</v>
      </c>
      <c r="L13" s="87">
        <f t="shared" si="4"/>
        <v>-716.16926001823208</v>
      </c>
      <c r="M13" s="88">
        <f t="shared" si="9"/>
        <v>3397.1959585433733</v>
      </c>
      <c r="N13" s="88">
        <f t="shared" si="10"/>
        <v>57785.195958543372</v>
      </c>
      <c r="O13" s="88">
        <f t="shared" si="11"/>
        <v>18024.078589689136</v>
      </c>
      <c r="P13" s="89">
        <f t="shared" si="5"/>
        <v>0.94359643362522128</v>
      </c>
      <c r="Q13" s="199">
        <v>-1117.3876797716794</v>
      </c>
      <c r="R13" s="92">
        <f t="shared" si="12"/>
        <v>0.1464345186652895</v>
      </c>
      <c r="S13" s="92">
        <f t="shared" si="12"/>
        <v>0.13642199011799441</v>
      </c>
      <c r="T13" s="91">
        <v>3206</v>
      </c>
      <c r="U13" s="194">
        <v>47441</v>
      </c>
      <c r="V13" s="194">
        <v>14927.942101950914</v>
      </c>
      <c r="W13" s="201"/>
      <c r="X13" s="88">
        <v>0</v>
      </c>
      <c r="Y13" s="88">
        <f t="shared" si="13"/>
        <v>0</v>
      </c>
      <c r="Z13" s="1"/>
      <c r="AA13" s="1"/>
    </row>
    <row r="14" spans="2:27" x14ac:dyDescent="0.35">
      <c r="B14" s="85">
        <v>1114</v>
      </c>
      <c r="C14" s="85" t="s">
        <v>33</v>
      </c>
      <c r="D14" s="1">
        <v>47871</v>
      </c>
      <c r="E14" s="85">
        <f t="shared" si="6"/>
        <v>16808.637640449437</v>
      </c>
      <c r="F14" s="86">
        <f t="shared" si="0"/>
        <v>0.87996567772956535</v>
      </c>
      <c r="G14" s="191">
        <f t="shared" si="1"/>
        <v>1376.5033853378263</v>
      </c>
      <c r="H14" s="191">
        <f t="shared" si="7"/>
        <v>3920.2816414421295</v>
      </c>
      <c r="I14" s="191">
        <f t="shared" si="2"/>
        <v>134.36195988662928</v>
      </c>
      <c r="J14" s="87">
        <f t="shared" si="3"/>
        <v>382.6628617571202</v>
      </c>
      <c r="K14" s="191">
        <f t="shared" si="8"/>
        <v>-168.85263766891575</v>
      </c>
      <c r="L14" s="87">
        <f t="shared" si="4"/>
        <v>-480.89231208107208</v>
      </c>
      <c r="M14" s="88">
        <f t="shared" si="9"/>
        <v>3439.3893293610572</v>
      </c>
      <c r="N14" s="88">
        <f t="shared" si="10"/>
        <v>51310.38932936106</v>
      </c>
      <c r="O14" s="88">
        <f t="shared" si="11"/>
        <v>18016.288388118352</v>
      </c>
      <c r="P14" s="89">
        <f t="shared" si="5"/>
        <v>0.94318860104821411</v>
      </c>
      <c r="Q14" s="199">
        <v>-1762.4013137834504</v>
      </c>
      <c r="R14" s="92">
        <f t="shared" si="12"/>
        <v>-3.0735588896312945E-2</v>
      </c>
      <c r="S14" s="92">
        <f t="shared" si="12"/>
        <v>-5.0815153592632292E-2</v>
      </c>
      <c r="T14" s="91">
        <v>2848</v>
      </c>
      <c r="U14" s="194">
        <v>49389</v>
      </c>
      <c r="V14" s="194">
        <v>17708.497669415559</v>
      </c>
      <c r="W14" s="201"/>
      <c r="X14" s="88">
        <v>0</v>
      </c>
      <c r="Y14" s="88">
        <f t="shared" si="13"/>
        <v>0</v>
      </c>
      <c r="Z14" s="1"/>
      <c r="AA14" s="1"/>
    </row>
    <row r="15" spans="2:27" x14ac:dyDescent="0.35">
      <c r="B15" s="85">
        <v>1119</v>
      </c>
      <c r="C15" s="85" t="s">
        <v>34</v>
      </c>
      <c r="D15" s="1">
        <v>296837</v>
      </c>
      <c r="E15" s="85">
        <f t="shared" si="6"/>
        <v>15106.977454323376</v>
      </c>
      <c r="F15" s="86">
        <f t="shared" si="0"/>
        <v>0.79088037581631654</v>
      </c>
      <c r="G15" s="191">
        <f t="shared" si="1"/>
        <v>2397.4994970134626</v>
      </c>
      <c r="H15" s="191">
        <f t="shared" si="7"/>
        <v>47108.467616817528</v>
      </c>
      <c r="I15" s="191">
        <f t="shared" si="2"/>
        <v>729.9430250307505</v>
      </c>
      <c r="J15" s="87">
        <f t="shared" si="3"/>
        <v>14342.650498829216</v>
      </c>
      <c r="K15" s="191">
        <f t="shared" si="8"/>
        <v>426.72842747520548</v>
      </c>
      <c r="L15" s="87">
        <f t="shared" si="4"/>
        <v>8384.7868714603119</v>
      </c>
      <c r="M15" s="88">
        <f t="shared" si="9"/>
        <v>55493.254488277838</v>
      </c>
      <c r="N15" s="88">
        <f t="shared" si="10"/>
        <v>352330.25448827783</v>
      </c>
      <c r="O15" s="88">
        <f t="shared" si="11"/>
        <v>17931.205378812043</v>
      </c>
      <c r="P15" s="89">
        <f t="shared" si="5"/>
        <v>0.9387343359525514</v>
      </c>
      <c r="Q15" s="199">
        <v>511.47638183597155</v>
      </c>
      <c r="R15" s="92">
        <f t="shared" si="12"/>
        <v>3.5812739466943966E-2</v>
      </c>
      <c r="S15" s="92">
        <f t="shared" si="12"/>
        <v>1.7204062331627641E-2</v>
      </c>
      <c r="T15" s="91">
        <v>19649</v>
      </c>
      <c r="U15" s="194">
        <v>286574</v>
      </c>
      <c r="V15" s="194">
        <v>14851.471807628524</v>
      </c>
      <c r="W15" s="201"/>
      <c r="X15" s="88">
        <v>0</v>
      </c>
      <c r="Y15" s="88">
        <f t="shared" si="13"/>
        <v>0</v>
      </c>
      <c r="Z15" s="1"/>
      <c r="AA15" s="1"/>
    </row>
    <row r="16" spans="2:27" x14ac:dyDescent="0.35">
      <c r="B16" s="85">
        <v>1120</v>
      </c>
      <c r="C16" s="85" t="s">
        <v>35</v>
      </c>
      <c r="D16" s="1">
        <v>358928</v>
      </c>
      <c r="E16" s="85">
        <f t="shared" si="6"/>
        <v>17411.011399466406</v>
      </c>
      <c r="F16" s="86">
        <f t="shared" si="0"/>
        <v>0.91150114446033015</v>
      </c>
      <c r="G16" s="191">
        <f t="shared" si="1"/>
        <v>1015.0791299276447</v>
      </c>
      <c r="H16" s="191">
        <f t="shared" si="7"/>
        <v>20925.856263458394</v>
      </c>
      <c r="I16" s="191">
        <f t="shared" si="2"/>
        <v>0</v>
      </c>
      <c r="J16" s="87">
        <f t="shared" si="3"/>
        <v>0</v>
      </c>
      <c r="K16" s="191">
        <f t="shared" si="8"/>
        <v>-303.21459755554503</v>
      </c>
      <c r="L16" s="87">
        <f t="shared" si="4"/>
        <v>-6250.7689286075611</v>
      </c>
      <c r="M16" s="88">
        <f t="shared" si="9"/>
        <v>14675.087334850832</v>
      </c>
      <c r="N16" s="88">
        <f t="shared" si="10"/>
        <v>373603.0873348508</v>
      </c>
      <c r="O16" s="88">
        <f t="shared" si="11"/>
        <v>18122.875931838505</v>
      </c>
      <c r="P16" s="89">
        <f t="shared" si="5"/>
        <v>0.94876867137595589</v>
      </c>
      <c r="Q16" s="199">
        <v>966.97182450659784</v>
      </c>
      <c r="R16" s="92">
        <f t="shared" si="12"/>
        <v>4.504494012350891E-2</v>
      </c>
      <c r="S16" s="92">
        <f t="shared" si="12"/>
        <v>2.2131512379835412E-2</v>
      </c>
      <c r="T16" s="91">
        <v>20615</v>
      </c>
      <c r="U16" s="194">
        <v>343457</v>
      </c>
      <c r="V16" s="194">
        <v>17034.022714873779</v>
      </c>
      <c r="W16" s="201"/>
      <c r="X16" s="88">
        <v>0</v>
      </c>
      <c r="Y16" s="88">
        <f t="shared" si="13"/>
        <v>0</v>
      </c>
      <c r="Z16" s="1"/>
      <c r="AA16" s="1"/>
    </row>
    <row r="17" spans="2:27" x14ac:dyDescent="0.35">
      <c r="B17" s="85">
        <v>1121</v>
      </c>
      <c r="C17" s="85" t="s">
        <v>36</v>
      </c>
      <c r="D17" s="1">
        <v>369352</v>
      </c>
      <c r="E17" s="85">
        <f t="shared" si="6"/>
        <v>18672.059046559829</v>
      </c>
      <c r="F17" s="86">
        <f t="shared" si="0"/>
        <v>0.97751950187636683</v>
      </c>
      <c r="G17" s="191">
        <f t="shared" si="1"/>
        <v>258.45054167159105</v>
      </c>
      <c r="H17" s="191">
        <f t="shared" si="7"/>
        <v>5112.4101648057431</v>
      </c>
      <c r="I17" s="191">
        <f t="shared" si="2"/>
        <v>0</v>
      </c>
      <c r="J17" s="87">
        <f t="shared" si="3"/>
        <v>0</v>
      </c>
      <c r="K17" s="191">
        <f t="shared" si="8"/>
        <v>-303.21459755554503</v>
      </c>
      <c r="L17" s="87">
        <f t="shared" si="4"/>
        <v>-5997.8879542462364</v>
      </c>
      <c r="M17" s="88">
        <f t="shared" si="9"/>
        <v>-885.47778944049332</v>
      </c>
      <c r="N17" s="88">
        <f t="shared" si="10"/>
        <v>368466.52221055952</v>
      </c>
      <c r="O17" s="88">
        <f t="shared" si="11"/>
        <v>18627.294990675877</v>
      </c>
      <c r="P17" s="89">
        <f t="shared" si="5"/>
        <v>0.97517601434237056</v>
      </c>
      <c r="Q17" s="199">
        <v>1050.877674536237</v>
      </c>
      <c r="R17" s="92">
        <f t="shared" si="12"/>
        <v>3.2567981246927227E-3</v>
      </c>
      <c r="S17" s="92">
        <f t="shared" si="12"/>
        <v>-1.8450593291179443E-2</v>
      </c>
      <c r="T17" s="91">
        <v>19781</v>
      </c>
      <c r="U17" s="194">
        <v>368153</v>
      </c>
      <c r="V17" s="194">
        <v>19023.045522657983</v>
      </c>
      <c r="W17" s="201"/>
      <c r="X17" s="88">
        <v>0</v>
      </c>
      <c r="Y17" s="88">
        <f t="shared" si="13"/>
        <v>0</v>
      </c>
      <c r="Z17" s="1"/>
      <c r="AA17" s="1"/>
    </row>
    <row r="18" spans="2:27" x14ac:dyDescent="0.35">
      <c r="B18" s="85">
        <v>1122</v>
      </c>
      <c r="C18" s="85" t="s">
        <v>37</v>
      </c>
      <c r="D18" s="1">
        <v>193149</v>
      </c>
      <c r="E18" s="85">
        <f t="shared" si="6"/>
        <v>15700.617785725897</v>
      </c>
      <c r="F18" s="86">
        <f t="shared" si="0"/>
        <v>0.82195863020697135</v>
      </c>
      <c r="G18" s="191">
        <f t="shared" si="1"/>
        <v>2041.31529817195</v>
      </c>
      <c r="H18" s="191">
        <f t="shared" si="7"/>
        <v>25112.260798111329</v>
      </c>
      <c r="I18" s="191">
        <f t="shared" si="2"/>
        <v>522.16890903986814</v>
      </c>
      <c r="J18" s="87">
        <f t="shared" si="3"/>
        <v>6423.7219190084579</v>
      </c>
      <c r="K18" s="191">
        <f t="shared" si="8"/>
        <v>218.95431148432311</v>
      </c>
      <c r="L18" s="87">
        <f t="shared" si="4"/>
        <v>2693.5759398801429</v>
      </c>
      <c r="M18" s="88">
        <f t="shared" si="9"/>
        <v>27805.836737991471</v>
      </c>
      <c r="N18" s="88">
        <f t="shared" si="10"/>
        <v>220954.83673799149</v>
      </c>
      <c r="O18" s="88">
        <f t="shared" si="11"/>
        <v>17960.887395382171</v>
      </c>
      <c r="P18" s="89">
        <f t="shared" si="5"/>
        <v>0.94028824867208427</v>
      </c>
      <c r="Q18" s="199">
        <v>3238.7916916559043</v>
      </c>
      <c r="R18" s="92">
        <f t="shared" si="12"/>
        <v>1.5713001088551282E-2</v>
      </c>
      <c r="S18" s="92">
        <f t="shared" si="12"/>
        <v>1.594408730711708E-3</v>
      </c>
      <c r="T18" s="91">
        <v>12302</v>
      </c>
      <c r="U18" s="194">
        <v>190161</v>
      </c>
      <c r="V18" s="194">
        <v>15675.624433270134</v>
      </c>
      <c r="W18" s="201"/>
      <c r="X18" s="88">
        <v>0</v>
      </c>
      <c r="Y18" s="88">
        <f t="shared" si="13"/>
        <v>0</v>
      </c>
      <c r="Z18" s="1"/>
      <c r="AA18" s="1"/>
    </row>
    <row r="19" spans="2:27" x14ac:dyDescent="0.35">
      <c r="B19" s="85">
        <v>1124</v>
      </c>
      <c r="C19" s="85" t="s">
        <v>38</v>
      </c>
      <c r="D19" s="1">
        <v>674277</v>
      </c>
      <c r="E19" s="85">
        <f t="shared" si="6"/>
        <v>23813.420448525518</v>
      </c>
      <c r="F19" s="86">
        <f t="shared" si="0"/>
        <v>1.2466800172798267</v>
      </c>
      <c r="G19" s="191">
        <f t="shared" si="1"/>
        <v>-2826.3662995078221</v>
      </c>
      <c r="H19" s="191">
        <f t="shared" si="7"/>
        <v>-80028.561770563974</v>
      </c>
      <c r="I19" s="191">
        <f t="shared" si="2"/>
        <v>0</v>
      </c>
      <c r="J19" s="87">
        <f t="shared" si="3"/>
        <v>0</v>
      </c>
      <c r="K19" s="191">
        <f t="shared" si="8"/>
        <v>-303.21459755554503</v>
      </c>
      <c r="L19" s="87">
        <f t="shared" si="4"/>
        <v>-8585.521329785257</v>
      </c>
      <c r="M19" s="88">
        <f t="shared" si="9"/>
        <v>-88614.083100349235</v>
      </c>
      <c r="N19" s="88">
        <f t="shared" si="10"/>
        <v>585662.91689965082</v>
      </c>
      <c r="O19" s="88">
        <f t="shared" si="11"/>
        <v>20683.839551462152</v>
      </c>
      <c r="P19" s="89">
        <f t="shared" si="5"/>
        <v>1.0828402205037544</v>
      </c>
      <c r="Q19" s="199">
        <v>-2484.3948963907606</v>
      </c>
      <c r="R19" s="92">
        <f t="shared" si="12"/>
        <v>3.3010586306742452E-2</v>
      </c>
      <c r="S19" s="92">
        <f t="shared" si="12"/>
        <v>5.757931954945443E-3</v>
      </c>
      <c r="T19" s="91">
        <v>28315</v>
      </c>
      <c r="U19" s="194">
        <v>652730</v>
      </c>
      <c r="V19" s="194">
        <v>23677.089378990131</v>
      </c>
      <c r="W19" s="201"/>
      <c r="X19" s="88">
        <v>0</v>
      </c>
      <c r="Y19" s="88">
        <f t="shared" si="13"/>
        <v>0</v>
      </c>
      <c r="Z19" s="1"/>
      <c r="AA19" s="1"/>
    </row>
    <row r="20" spans="2:27" x14ac:dyDescent="0.35">
      <c r="B20" s="85">
        <v>1127</v>
      </c>
      <c r="C20" s="85" t="s">
        <v>39</v>
      </c>
      <c r="D20" s="1">
        <v>236242</v>
      </c>
      <c r="E20" s="85">
        <f t="shared" si="6"/>
        <v>20241.795904378374</v>
      </c>
      <c r="F20" s="86">
        <f t="shared" si="0"/>
        <v>1.0596983546480683</v>
      </c>
      <c r="G20" s="191">
        <f t="shared" si="1"/>
        <v>-683.39157301953594</v>
      </c>
      <c r="H20" s="191">
        <f t="shared" si="7"/>
        <v>-7975.863048711004</v>
      </c>
      <c r="I20" s="191">
        <f t="shared" si="2"/>
        <v>0</v>
      </c>
      <c r="J20" s="87">
        <f t="shared" si="3"/>
        <v>0</v>
      </c>
      <c r="K20" s="191">
        <f t="shared" si="8"/>
        <v>-303.21459755554503</v>
      </c>
      <c r="L20" s="87">
        <f t="shared" si="4"/>
        <v>-3538.8175680707659</v>
      </c>
      <c r="M20" s="88">
        <f t="shared" si="9"/>
        <v>-11514.68061678177</v>
      </c>
      <c r="N20" s="88">
        <f t="shared" si="10"/>
        <v>224727.31938321824</v>
      </c>
      <c r="O20" s="88">
        <f t="shared" si="11"/>
        <v>19255.189733803294</v>
      </c>
      <c r="P20" s="89">
        <f t="shared" si="5"/>
        <v>1.0080475554510511</v>
      </c>
      <c r="Q20" s="199">
        <v>1451.2844416112603</v>
      </c>
      <c r="R20" s="92">
        <f t="shared" si="12"/>
        <v>2.9901954373253468E-2</v>
      </c>
      <c r="S20" s="92">
        <f t="shared" si="12"/>
        <v>1.075289053133802E-2</v>
      </c>
      <c r="T20" s="91">
        <v>11671</v>
      </c>
      <c r="U20" s="194">
        <v>229383</v>
      </c>
      <c r="V20" s="194">
        <v>20026.453640649554</v>
      </c>
      <c r="W20" s="201"/>
      <c r="X20" s="88">
        <v>0</v>
      </c>
      <c r="Y20" s="88">
        <f t="shared" si="13"/>
        <v>0</v>
      </c>
      <c r="Z20" s="1"/>
      <c r="AA20" s="1"/>
    </row>
    <row r="21" spans="2:27" x14ac:dyDescent="0.35">
      <c r="B21" s="85">
        <v>1130</v>
      </c>
      <c r="C21" s="85" t="s">
        <v>40</v>
      </c>
      <c r="D21" s="1">
        <v>217807</v>
      </c>
      <c r="E21" s="85">
        <f t="shared" si="6"/>
        <v>16164.984414427789</v>
      </c>
      <c r="F21" s="86">
        <f t="shared" si="0"/>
        <v>0.84626914863693059</v>
      </c>
      <c r="G21" s="191">
        <f t="shared" si="1"/>
        <v>1762.6953209508151</v>
      </c>
      <c r="H21" s="191">
        <f t="shared" si="7"/>
        <v>23750.556754491285</v>
      </c>
      <c r="I21" s="191">
        <f t="shared" si="2"/>
        <v>359.64058899420615</v>
      </c>
      <c r="J21" s="87">
        <f t="shared" si="3"/>
        <v>4845.797296107934</v>
      </c>
      <c r="K21" s="191">
        <f t="shared" si="8"/>
        <v>56.425991438661129</v>
      </c>
      <c r="L21" s="87">
        <f t="shared" si="4"/>
        <v>760.28380864452004</v>
      </c>
      <c r="M21" s="88">
        <f t="shared" si="9"/>
        <v>24510.840563135804</v>
      </c>
      <c r="N21" s="88">
        <f t="shared" si="10"/>
        <v>242317.8405631358</v>
      </c>
      <c r="O21" s="88">
        <f t="shared" si="11"/>
        <v>17984.105726817263</v>
      </c>
      <c r="P21" s="89">
        <f t="shared" si="5"/>
        <v>0.94150377459358203</v>
      </c>
      <c r="Q21" s="199">
        <v>4498.239957191603</v>
      </c>
      <c r="R21" s="92">
        <f t="shared" si="12"/>
        <v>2.0928837265986069E-2</v>
      </c>
      <c r="S21" s="93">
        <f t="shared" si="12"/>
        <v>5.3201582933875505E-3</v>
      </c>
      <c r="T21" s="91">
        <v>13474</v>
      </c>
      <c r="U21" s="194">
        <v>213342</v>
      </c>
      <c r="V21" s="194">
        <v>16079.439252336449</v>
      </c>
      <c r="W21" s="201"/>
      <c r="X21" s="88">
        <v>0</v>
      </c>
      <c r="Y21" s="88">
        <f t="shared" si="13"/>
        <v>0</v>
      </c>
      <c r="Z21" s="1"/>
      <c r="AA21" s="1"/>
    </row>
    <row r="22" spans="2:27" x14ac:dyDescent="0.35">
      <c r="B22" s="85">
        <v>1133</v>
      </c>
      <c r="C22" s="85" t="s">
        <v>41</v>
      </c>
      <c r="D22" s="1">
        <v>65034</v>
      </c>
      <c r="E22" s="85">
        <f t="shared" si="6"/>
        <v>24831.615120274913</v>
      </c>
      <c r="F22" s="86">
        <f t="shared" si="0"/>
        <v>1.2999845374647614</v>
      </c>
      <c r="G22" s="191">
        <f t="shared" si="1"/>
        <v>-3437.2831025574596</v>
      </c>
      <c r="H22" s="191">
        <f t="shared" si="7"/>
        <v>-9002.2444455979876</v>
      </c>
      <c r="I22" s="191">
        <f t="shared" si="2"/>
        <v>0</v>
      </c>
      <c r="J22" s="87">
        <f t="shared" si="3"/>
        <v>0</v>
      </c>
      <c r="K22" s="191">
        <f t="shared" si="8"/>
        <v>-303.21459755554503</v>
      </c>
      <c r="L22" s="87">
        <f t="shared" si="4"/>
        <v>-794.11903099797246</v>
      </c>
      <c r="M22" s="88">
        <f t="shared" si="9"/>
        <v>-9796.3634765959596</v>
      </c>
      <c r="N22" s="88">
        <f t="shared" si="10"/>
        <v>55237.636523404042</v>
      </c>
      <c r="O22" s="88">
        <f t="shared" si="11"/>
        <v>21091.117420161911</v>
      </c>
      <c r="P22" s="89">
        <f t="shared" si="5"/>
        <v>1.1041620285777283</v>
      </c>
      <c r="Q22" s="199">
        <v>-211.08995351042176</v>
      </c>
      <c r="R22" s="92">
        <f t="shared" si="12"/>
        <v>3.4518961567828965E-2</v>
      </c>
      <c r="S22" s="93">
        <f t="shared" si="12"/>
        <v>9.4350844325271428E-4</v>
      </c>
      <c r="T22" s="91">
        <v>2619</v>
      </c>
      <c r="U22" s="194">
        <v>62864</v>
      </c>
      <c r="V22" s="194">
        <v>24808.208366219413</v>
      </c>
      <c r="W22" s="201"/>
      <c r="X22" s="88">
        <v>0</v>
      </c>
      <c r="Y22" s="88">
        <f t="shared" si="13"/>
        <v>0</v>
      </c>
      <c r="Z22" s="1"/>
      <c r="AA22" s="1"/>
    </row>
    <row r="23" spans="2:27" x14ac:dyDescent="0.35">
      <c r="B23" s="85">
        <v>1134</v>
      </c>
      <c r="C23" s="85" t="s">
        <v>42</v>
      </c>
      <c r="D23" s="1">
        <v>107450</v>
      </c>
      <c r="E23" s="85">
        <f t="shared" si="6"/>
        <v>28165.137614678897</v>
      </c>
      <c r="F23" s="86">
        <f t="shared" si="0"/>
        <v>1.4745010832885499</v>
      </c>
      <c r="G23" s="191">
        <f t="shared" si="1"/>
        <v>-5437.3965991998493</v>
      </c>
      <c r="H23" s="191">
        <f t="shared" si="7"/>
        <v>-20743.668025947427</v>
      </c>
      <c r="I23" s="191">
        <f t="shared" si="2"/>
        <v>0</v>
      </c>
      <c r="J23" s="87">
        <f t="shared" si="3"/>
        <v>0</v>
      </c>
      <c r="K23" s="191">
        <f t="shared" si="8"/>
        <v>-303.21459755554503</v>
      </c>
      <c r="L23" s="87">
        <f t="shared" si="4"/>
        <v>-1156.7636896744043</v>
      </c>
      <c r="M23" s="88">
        <f t="shared" si="9"/>
        <v>-21900.431715621831</v>
      </c>
      <c r="N23" s="88">
        <f t="shared" si="10"/>
        <v>85549.568284378169</v>
      </c>
      <c r="O23" s="88">
        <f t="shared" si="11"/>
        <v>22424.526417923506</v>
      </c>
      <c r="P23" s="89">
        <f t="shared" si="5"/>
        <v>1.1739686469072439</v>
      </c>
      <c r="Q23" s="199">
        <v>-92.918966262790491</v>
      </c>
      <c r="R23" s="92">
        <f t="shared" si="12"/>
        <v>1.5336350836742986E-2</v>
      </c>
      <c r="S23" s="92">
        <f t="shared" si="12"/>
        <v>7.0859112886591932E-3</v>
      </c>
      <c r="T23" s="91">
        <v>3815</v>
      </c>
      <c r="U23" s="194">
        <v>105827</v>
      </c>
      <c r="V23" s="194">
        <v>27966.966173361525</v>
      </c>
      <c r="W23" s="201"/>
      <c r="X23" s="88">
        <v>0</v>
      </c>
      <c r="Y23" s="88">
        <f t="shared" si="13"/>
        <v>0</v>
      </c>
      <c r="Z23" s="1"/>
      <c r="AA23" s="1"/>
    </row>
    <row r="24" spans="2:27" x14ac:dyDescent="0.35">
      <c r="B24" s="85">
        <v>1135</v>
      </c>
      <c r="C24" s="85" t="s">
        <v>43</v>
      </c>
      <c r="D24" s="1">
        <v>87268</v>
      </c>
      <c r="E24" s="85">
        <f t="shared" si="6"/>
        <v>19209.333039841513</v>
      </c>
      <c r="F24" s="86">
        <f t="shared" si="0"/>
        <v>1.0056468661362072</v>
      </c>
      <c r="G24" s="191">
        <f t="shared" si="1"/>
        <v>-63.913854297419306</v>
      </c>
      <c r="H24" s="191">
        <f t="shared" si="7"/>
        <v>-290.36064007317589</v>
      </c>
      <c r="I24" s="191">
        <f t="shared" si="2"/>
        <v>0</v>
      </c>
      <c r="J24" s="87">
        <f t="shared" si="3"/>
        <v>0</v>
      </c>
      <c r="K24" s="191">
        <f t="shared" si="8"/>
        <v>-303.21459755554503</v>
      </c>
      <c r="L24" s="87">
        <f t="shared" si="4"/>
        <v>-1377.5039166948411</v>
      </c>
      <c r="M24" s="88">
        <f t="shared" si="9"/>
        <v>-1667.8645567680169</v>
      </c>
      <c r="N24" s="88">
        <f t="shared" si="10"/>
        <v>85600.135443231979</v>
      </c>
      <c r="O24" s="88">
        <f t="shared" si="11"/>
        <v>18842.204587988548</v>
      </c>
      <c r="P24" s="89">
        <f t="shared" si="5"/>
        <v>0.9864269600463067</v>
      </c>
      <c r="Q24" s="199">
        <v>1227.1416346705553</v>
      </c>
      <c r="R24" s="92">
        <f t="shared" si="12"/>
        <v>-1.3196132752869339E-2</v>
      </c>
      <c r="S24" s="92">
        <f t="shared" si="12"/>
        <v>-1.7105987388671473E-2</v>
      </c>
      <c r="T24" s="91">
        <v>4543</v>
      </c>
      <c r="U24" s="194">
        <v>88435</v>
      </c>
      <c r="V24" s="194">
        <v>19543.646408839781</v>
      </c>
      <c r="W24" s="201"/>
      <c r="X24" s="88">
        <v>0</v>
      </c>
      <c r="Y24" s="88">
        <f t="shared" si="13"/>
        <v>0</v>
      </c>
      <c r="Z24" s="1"/>
      <c r="AA24" s="1"/>
    </row>
    <row r="25" spans="2:27" x14ac:dyDescent="0.35">
      <c r="B25" s="85">
        <v>1144</v>
      </c>
      <c r="C25" s="85" t="s">
        <v>44</v>
      </c>
      <c r="D25" s="1">
        <v>8917</v>
      </c>
      <c r="E25" s="85">
        <f t="shared" si="6"/>
        <v>16667.289719626169</v>
      </c>
      <c r="F25" s="86">
        <f t="shared" si="0"/>
        <v>0.87256583238793028</v>
      </c>
      <c r="G25" s="191">
        <f t="shared" si="1"/>
        <v>1461.3121378317867</v>
      </c>
      <c r="H25" s="191">
        <f t="shared" si="7"/>
        <v>781.80199374000586</v>
      </c>
      <c r="I25" s="191">
        <f t="shared" si="2"/>
        <v>183.8337321747729</v>
      </c>
      <c r="J25" s="87">
        <f t="shared" si="3"/>
        <v>98.351046713503493</v>
      </c>
      <c r="K25" s="191">
        <f t="shared" si="8"/>
        <v>-119.38086538077212</v>
      </c>
      <c r="L25" s="87">
        <f t="shared" si="4"/>
        <v>-63.868762978713086</v>
      </c>
      <c r="M25" s="88">
        <f t="shared" si="9"/>
        <v>717.93323076129275</v>
      </c>
      <c r="N25" s="88">
        <f t="shared" si="10"/>
        <v>9634.9332307612931</v>
      </c>
      <c r="O25" s="88">
        <f t="shared" si="11"/>
        <v>18009.220992077182</v>
      </c>
      <c r="P25" s="89">
        <f t="shared" si="5"/>
        <v>0.94281860878113199</v>
      </c>
      <c r="Q25" s="199">
        <v>258.60040278295406</v>
      </c>
      <c r="R25" s="92">
        <f t="shared" si="12"/>
        <v>2.5767859197055102E-2</v>
      </c>
      <c r="S25" s="92">
        <f t="shared" si="12"/>
        <v>2.7599819814202869E-3</v>
      </c>
      <c r="T25" s="91">
        <v>535</v>
      </c>
      <c r="U25" s="194">
        <v>8693</v>
      </c>
      <c r="V25" s="194">
        <v>16621.414913957935</v>
      </c>
      <c r="W25" s="201"/>
      <c r="X25" s="88">
        <v>0</v>
      </c>
      <c r="Y25" s="88">
        <f t="shared" si="13"/>
        <v>0</v>
      </c>
      <c r="Z25" s="1"/>
      <c r="AA25" s="1"/>
    </row>
    <row r="26" spans="2:27" x14ac:dyDescent="0.35">
      <c r="B26" s="85">
        <v>1145</v>
      </c>
      <c r="C26" s="85" t="s">
        <v>45</v>
      </c>
      <c r="D26" s="1">
        <v>14149</v>
      </c>
      <c r="E26" s="85">
        <f t="shared" si="6"/>
        <v>16300.69124423963</v>
      </c>
      <c r="F26" s="86">
        <f t="shared" si="0"/>
        <v>0.85337367162221611</v>
      </c>
      <c r="G26" s="191">
        <f t="shared" si="1"/>
        <v>1681.2712230637105</v>
      </c>
      <c r="H26" s="191">
        <f t="shared" si="7"/>
        <v>1459.3434216193007</v>
      </c>
      <c r="I26" s="191">
        <f t="shared" si="2"/>
        <v>312.14319856006176</v>
      </c>
      <c r="J26" s="87">
        <f t="shared" si="3"/>
        <v>270.94029635013362</v>
      </c>
      <c r="K26" s="191">
        <f t="shared" si="8"/>
        <v>8.9286010045167359</v>
      </c>
      <c r="L26" s="87">
        <f t="shared" si="4"/>
        <v>7.7500256719205263</v>
      </c>
      <c r="M26" s="88">
        <f t="shared" si="9"/>
        <v>1467.0934472912213</v>
      </c>
      <c r="N26" s="88">
        <f t="shared" si="10"/>
        <v>15616.093447291221</v>
      </c>
      <c r="O26" s="88">
        <f t="shared" si="11"/>
        <v>17990.891068307861</v>
      </c>
      <c r="P26" s="89">
        <f t="shared" si="5"/>
        <v>0.94185900074284667</v>
      </c>
      <c r="Q26" s="199">
        <v>61.300933860944269</v>
      </c>
      <c r="R26" s="92">
        <f t="shared" si="12"/>
        <v>-7.395771974605668E-2</v>
      </c>
      <c r="S26" s="92">
        <f t="shared" si="12"/>
        <v>-8.7827016570136432E-2</v>
      </c>
      <c r="T26" s="91">
        <v>868</v>
      </c>
      <c r="U26" s="194">
        <v>15279</v>
      </c>
      <c r="V26" s="194">
        <v>17870.175438596489</v>
      </c>
      <c r="W26" s="201"/>
      <c r="X26" s="88">
        <v>0</v>
      </c>
      <c r="Y26" s="88">
        <f t="shared" si="13"/>
        <v>0</v>
      </c>
      <c r="Z26" s="1"/>
      <c r="AA26" s="1"/>
    </row>
    <row r="27" spans="2:27" x14ac:dyDescent="0.35">
      <c r="B27" s="85">
        <v>1146</v>
      </c>
      <c r="C27" s="85" t="s">
        <v>46</v>
      </c>
      <c r="D27" s="1">
        <v>189954</v>
      </c>
      <c r="E27" s="85">
        <f t="shared" si="6"/>
        <v>16655.326611135468</v>
      </c>
      <c r="F27" s="86">
        <f t="shared" si="0"/>
        <v>0.87193953981764849</v>
      </c>
      <c r="G27" s="191">
        <f t="shared" si="1"/>
        <v>1468.4900029262076</v>
      </c>
      <c r="H27" s="191">
        <f t="shared" si="7"/>
        <v>16748.128483373399</v>
      </c>
      <c r="I27" s="191">
        <f t="shared" si="2"/>
        <v>188.02082014651842</v>
      </c>
      <c r="J27" s="87">
        <f t="shared" si="3"/>
        <v>2144.3774537710428</v>
      </c>
      <c r="K27" s="191">
        <f t="shared" si="8"/>
        <v>-115.19377740902661</v>
      </c>
      <c r="L27" s="87">
        <f t="shared" si="4"/>
        <v>-1313.7850313499484</v>
      </c>
      <c r="M27" s="88">
        <f t="shared" si="9"/>
        <v>15434.343452023451</v>
      </c>
      <c r="N27" s="88">
        <f t="shared" si="10"/>
        <v>205388.34345202346</v>
      </c>
      <c r="O27" s="88">
        <f t="shared" si="11"/>
        <v>18008.622836652648</v>
      </c>
      <c r="P27" s="89">
        <f t="shared" si="5"/>
        <v>0.94278729415261797</v>
      </c>
      <c r="Q27" s="199">
        <v>2341.3875583917707</v>
      </c>
      <c r="R27" s="92">
        <f t="shared" si="12"/>
        <v>6.5441211536729207E-3</v>
      </c>
      <c r="S27" s="92">
        <f t="shared" si="12"/>
        <v>-4.2229444123723855E-3</v>
      </c>
      <c r="T27" s="91">
        <v>11405</v>
      </c>
      <c r="U27" s="194">
        <v>188719</v>
      </c>
      <c r="V27" s="194">
        <v>16725.959407958875</v>
      </c>
      <c r="W27" s="201"/>
      <c r="X27" s="88">
        <v>0</v>
      </c>
      <c r="Y27" s="88">
        <f t="shared" si="13"/>
        <v>0</v>
      </c>
      <c r="Z27" s="1"/>
      <c r="AA27" s="1"/>
    </row>
    <row r="28" spans="2:27" x14ac:dyDescent="0.35">
      <c r="B28" s="85">
        <v>1149</v>
      </c>
      <c r="C28" s="85" t="s">
        <v>47</v>
      </c>
      <c r="D28" s="1">
        <v>672932</v>
      </c>
      <c r="E28" s="85">
        <f t="shared" si="6"/>
        <v>15684.963755448336</v>
      </c>
      <c r="F28" s="86">
        <f t="shared" si="0"/>
        <v>0.82113911052565913</v>
      </c>
      <c r="G28" s="191">
        <f t="shared" si="1"/>
        <v>2050.7077163384865</v>
      </c>
      <c r="H28" s="191">
        <f t="shared" si="7"/>
        <v>87981.513154070097</v>
      </c>
      <c r="I28" s="191">
        <f t="shared" si="2"/>
        <v>527.64781963701455</v>
      </c>
      <c r="J28" s="87">
        <f t="shared" si="3"/>
        <v>22637.674405886835</v>
      </c>
      <c r="K28" s="191">
        <f t="shared" si="8"/>
        <v>224.43322208146952</v>
      </c>
      <c r="L28" s="87">
        <f t="shared" si="4"/>
        <v>9628.8585269612868</v>
      </c>
      <c r="M28" s="88">
        <f t="shared" si="9"/>
        <v>97610.371681031378</v>
      </c>
      <c r="N28" s="88">
        <f t="shared" si="10"/>
        <v>770542.37168103142</v>
      </c>
      <c r="O28" s="88">
        <f t="shared" si="11"/>
        <v>17960.104693868296</v>
      </c>
      <c r="P28" s="89">
        <f t="shared" si="5"/>
        <v>0.94024727268801878</v>
      </c>
      <c r="Q28" s="199">
        <v>17897.102206723532</v>
      </c>
      <c r="R28" s="92">
        <f t="shared" si="12"/>
        <v>6.9148374567079129E-4</v>
      </c>
      <c r="S28" s="92">
        <f t="shared" si="12"/>
        <v>-7.7519891377158144E-3</v>
      </c>
      <c r="T28" s="91">
        <v>42903</v>
      </c>
      <c r="U28" s="194">
        <v>672467</v>
      </c>
      <c r="V28" s="194">
        <v>15807.503349709692</v>
      </c>
      <c r="W28" s="201"/>
      <c r="X28" s="88">
        <v>0</v>
      </c>
      <c r="Y28" s="88">
        <f t="shared" si="13"/>
        <v>0</v>
      </c>
      <c r="Z28" s="1"/>
      <c r="AA28" s="1"/>
    </row>
    <row r="29" spans="2:27" x14ac:dyDescent="0.35">
      <c r="B29" s="85">
        <v>1151</v>
      </c>
      <c r="C29" s="85" t="s">
        <v>48</v>
      </c>
      <c r="D29" s="1">
        <v>3605</v>
      </c>
      <c r="E29" s="85">
        <f t="shared" si="6"/>
        <v>17331.73076923077</v>
      </c>
      <c r="F29" s="86">
        <f t="shared" si="0"/>
        <v>0.9073506454723429</v>
      </c>
      <c r="G29" s="191">
        <f t="shared" si="1"/>
        <v>1062.6475080690266</v>
      </c>
      <c r="H29" s="191">
        <f t="shared" si="7"/>
        <v>221.03068167835752</v>
      </c>
      <c r="I29" s="191">
        <f t="shared" si="2"/>
        <v>0</v>
      </c>
      <c r="J29" s="87">
        <f t="shared" si="3"/>
        <v>0</v>
      </c>
      <c r="K29" s="191">
        <f t="shared" si="8"/>
        <v>-303.21459755554503</v>
      </c>
      <c r="L29" s="87">
        <f t="shared" si="4"/>
        <v>-63.068636291553368</v>
      </c>
      <c r="M29" s="88">
        <f t="shared" si="9"/>
        <v>157.96204538680416</v>
      </c>
      <c r="N29" s="88">
        <f t="shared" si="10"/>
        <v>3762.9620453868042</v>
      </c>
      <c r="O29" s="88">
        <f t="shared" si="11"/>
        <v>18091.163679744252</v>
      </c>
      <c r="P29" s="89">
        <f t="shared" si="5"/>
        <v>0.94710847178076096</v>
      </c>
      <c r="Q29" s="199">
        <v>104.16017169524</v>
      </c>
      <c r="R29" s="92">
        <f t="shared" si="12"/>
        <v>0.11748295102293863</v>
      </c>
      <c r="S29" s="92">
        <f t="shared" si="12"/>
        <v>1.0032667270732825E-2</v>
      </c>
      <c r="T29" s="91">
        <v>208</v>
      </c>
      <c r="U29" s="194">
        <v>3226</v>
      </c>
      <c r="V29" s="194">
        <v>17159.574468085109</v>
      </c>
      <c r="W29" s="201"/>
      <c r="X29" s="88">
        <v>0</v>
      </c>
      <c r="Y29" s="88">
        <f t="shared" si="13"/>
        <v>0</v>
      </c>
      <c r="Z29" s="1"/>
      <c r="AA29" s="1"/>
    </row>
    <row r="30" spans="2:27" x14ac:dyDescent="0.35">
      <c r="B30" s="85">
        <v>1160</v>
      </c>
      <c r="C30" s="85" t="s">
        <v>49</v>
      </c>
      <c r="D30" s="1">
        <v>177356</v>
      </c>
      <c r="E30" s="85">
        <f t="shared" si="6"/>
        <v>20053.821800090456</v>
      </c>
      <c r="F30" s="86">
        <f t="shared" si="0"/>
        <v>1.0498575356826294</v>
      </c>
      <c r="G30" s="191">
        <f t="shared" si="1"/>
        <v>-570.60711044678533</v>
      </c>
      <c r="H30" s="191">
        <f t="shared" si="7"/>
        <v>-5046.4492847913689</v>
      </c>
      <c r="I30" s="191">
        <f t="shared" si="2"/>
        <v>0</v>
      </c>
      <c r="J30" s="87">
        <f t="shared" si="3"/>
        <v>0</v>
      </c>
      <c r="K30" s="191">
        <f t="shared" si="8"/>
        <v>-303.21459755554503</v>
      </c>
      <c r="L30" s="87">
        <f t="shared" si="4"/>
        <v>-2681.6299007812404</v>
      </c>
      <c r="M30" s="88">
        <f t="shared" si="9"/>
        <v>-7728.0791855726093</v>
      </c>
      <c r="N30" s="88">
        <f t="shared" si="10"/>
        <v>169627.9208144274</v>
      </c>
      <c r="O30" s="88">
        <f t="shared" si="11"/>
        <v>19180.000092088128</v>
      </c>
      <c r="P30" s="89">
        <f t="shared" si="5"/>
        <v>1.0041112278648756</v>
      </c>
      <c r="Q30" s="199">
        <v>-4213.7857765735453</v>
      </c>
      <c r="R30" s="92">
        <f t="shared" si="12"/>
        <v>-0.11459680197293209</v>
      </c>
      <c r="S30" s="92">
        <f t="shared" si="12"/>
        <v>-0.12150462882321116</v>
      </c>
      <c r="T30" s="91">
        <v>8844</v>
      </c>
      <c r="U30" s="194">
        <v>200311</v>
      </c>
      <c r="V30" s="194">
        <v>22827.464387464388</v>
      </c>
      <c r="W30" s="201"/>
      <c r="X30" s="88">
        <v>0</v>
      </c>
      <c r="Y30" s="88">
        <f t="shared" si="13"/>
        <v>0</v>
      </c>
      <c r="Z30" s="1"/>
      <c r="AA30" s="1"/>
    </row>
    <row r="31" spans="2:27" ht="28" customHeight="1" x14ac:dyDescent="0.35">
      <c r="B31" s="85">
        <v>1505</v>
      </c>
      <c r="C31" s="85" t="s">
        <v>50</v>
      </c>
      <c r="D31" s="1">
        <v>385095</v>
      </c>
      <c r="E31" s="85">
        <f t="shared" si="6"/>
        <v>15940.02235191854</v>
      </c>
      <c r="F31" s="86">
        <f t="shared" si="0"/>
        <v>0.83449193634680363</v>
      </c>
      <c r="G31" s="191">
        <f t="shared" si="1"/>
        <v>1897.6725584563642</v>
      </c>
      <c r="H31" s="191">
        <f t="shared" si="7"/>
        <v>45845.871339747304</v>
      </c>
      <c r="I31" s="191">
        <f t="shared" si="2"/>
        <v>438.3773108724431</v>
      </c>
      <c r="J31" s="87">
        <f t="shared" si="3"/>
        <v>10590.757453367352</v>
      </c>
      <c r="K31" s="191">
        <f t="shared" si="8"/>
        <v>135.16271331689808</v>
      </c>
      <c r="L31" s="87">
        <f t="shared" si="4"/>
        <v>3265.3959910229405</v>
      </c>
      <c r="M31" s="88">
        <f t="shared" si="9"/>
        <v>49111.267330770243</v>
      </c>
      <c r="N31" s="88">
        <f t="shared" si="10"/>
        <v>434206.26733077026</v>
      </c>
      <c r="O31" s="88">
        <f t="shared" si="11"/>
        <v>17972.857623691802</v>
      </c>
      <c r="P31" s="89">
        <f t="shared" si="5"/>
        <v>0.94091491397907578</v>
      </c>
      <c r="Q31" s="199">
        <v>6772.7601510904788</v>
      </c>
      <c r="R31" s="92">
        <f t="shared" si="12"/>
        <v>-7.862002397521523E-4</v>
      </c>
      <c r="S31" s="92">
        <f t="shared" si="12"/>
        <v>-6.8247454926596406E-3</v>
      </c>
      <c r="T31" s="91">
        <v>24159</v>
      </c>
      <c r="U31" s="194">
        <v>385398</v>
      </c>
      <c r="V31" s="194">
        <v>16049.556490234454</v>
      </c>
      <c r="W31" s="201"/>
      <c r="X31" s="88">
        <v>0</v>
      </c>
      <c r="Y31" s="88">
        <f t="shared" si="13"/>
        <v>0</v>
      </c>
      <c r="Z31" s="1"/>
      <c r="AA31" s="1"/>
    </row>
    <row r="32" spans="2:27" x14ac:dyDescent="0.35">
      <c r="B32" s="85">
        <v>1506</v>
      </c>
      <c r="C32" s="85" t="s">
        <v>51</v>
      </c>
      <c r="D32" s="1">
        <v>566463</v>
      </c>
      <c r="E32" s="85">
        <f t="shared" si="6"/>
        <v>17458.638969364481</v>
      </c>
      <c r="F32" s="86">
        <f t="shared" si="0"/>
        <v>0.91399454265954627</v>
      </c>
      <c r="G32" s="191">
        <f t="shared" si="1"/>
        <v>986.50258798879941</v>
      </c>
      <c r="H32" s="191">
        <f t="shared" si="7"/>
        <v>32008.062969884584</v>
      </c>
      <c r="I32" s="191">
        <f t="shared" si="2"/>
        <v>0</v>
      </c>
      <c r="J32" s="87">
        <f t="shared" si="3"/>
        <v>0</v>
      </c>
      <c r="K32" s="191">
        <f t="shared" si="8"/>
        <v>-303.21459755554503</v>
      </c>
      <c r="L32" s="87">
        <f t="shared" si="4"/>
        <v>-9838.1008322872149</v>
      </c>
      <c r="M32" s="88">
        <f t="shared" si="9"/>
        <v>22169.962137597369</v>
      </c>
      <c r="N32" s="88">
        <f t="shared" si="10"/>
        <v>588632.96213759738</v>
      </c>
      <c r="O32" s="88">
        <f t="shared" si="11"/>
        <v>18141.926959797736</v>
      </c>
      <c r="P32" s="89">
        <f t="shared" si="5"/>
        <v>0.94976603065564236</v>
      </c>
      <c r="Q32" s="199">
        <v>3823.7333212680896</v>
      </c>
      <c r="R32" s="92">
        <f t="shared" si="12"/>
        <v>1.1557328599923927E-2</v>
      </c>
      <c r="S32" s="92">
        <f t="shared" si="12"/>
        <v>-2.2851004791110659E-3</v>
      </c>
      <c r="T32" s="91">
        <v>32446</v>
      </c>
      <c r="U32" s="194">
        <v>559991</v>
      </c>
      <c r="V32" s="194">
        <v>17498.62508593213</v>
      </c>
      <c r="W32" s="201"/>
      <c r="X32" s="88">
        <v>0</v>
      </c>
      <c r="Y32" s="88">
        <f t="shared" si="13"/>
        <v>0</v>
      </c>
      <c r="Z32" s="1"/>
      <c r="AA32" s="1"/>
    </row>
    <row r="33" spans="2:27" x14ac:dyDescent="0.35">
      <c r="B33" s="85">
        <v>1507</v>
      </c>
      <c r="C33" s="85" t="s">
        <v>52</v>
      </c>
      <c r="D33" s="1">
        <v>1232196</v>
      </c>
      <c r="E33" s="85">
        <f t="shared" si="6"/>
        <v>18249.348341232228</v>
      </c>
      <c r="F33" s="86">
        <f t="shared" si="0"/>
        <v>0.95538975404945137</v>
      </c>
      <c r="G33" s="191">
        <f t="shared" si="1"/>
        <v>512.07696486815178</v>
      </c>
      <c r="H33" s="191">
        <f t="shared" si="7"/>
        <v>34575.436667897608</v>
      </c>
      <c r="I33" s="191">
        <f t="shared" si="2"/>
        <v>0</v>
      </c>
      <c r="J33" s="87">
        <f t="shared" si="3"/>
        <v>0</v>
      </c>
      <c r="K33" s="191">
        <f t="shared" si="8"/>
        <v>-303.21459755554503</v>
      </c>
      <c r="L33" s="87">
        <f t="shared" si="4"/>
        <v>-20473.0496269504</v>
      </c>
      <c r="M33" s="88">
        <f t="shared" si="9"/>
        <v>14102.387040947207</v>
      </c>
      <c r="N33" s="88">
        <f t="shared" si="10"/>
        <v>1246298.3870409471</v>
      </c>
      <c r="O33" s="88">
        <f t="shared" si="11"/>
        <v>18458.210708544833</v>
      </c>
      <c r="P33" s="89">
        <f t="shared" si="5"/>
        <v>0.96632411521160422</v>
      </c>
      <c r="Q33" s="199">
        <v>1004.9172733778905</v>
      </c>
      <c r="R33" s="92">
        <f t="shared" si="12"/>
        <v>9.1331680103255899E-3</v>
      </c>
      <c r="S33" s="92">
        <f t="shared" si="12"/>
        <v>3.0652167927278694E-3</v>
      </c>
      <c r="T33" s="91">
        <v>67520</v>
      </c>
      <c r="U33" s="194">
        <v>1221044</v>
      </c>
      <c r="V33" s="194">
        <v>18193.581071013501</v>
      </c>
      <c r="W33" s="201"/>
      <c r="X33" s="88">
        <v>0</v>
      </c>
      <c r="Y33" s="88">
        <f t="shared" si="13"/>
        <v>0</v>
      </c>
      <c r="Z33" s="1"/>
      <c r="AA33" s="1"/>
    </row>
    <row r="34" spans="2:27" x14ac:dyDescent="0.35">
      <c r="B34" s="85">
        <v>1511</v>
      </c>
      <c r="C34" s="85" t="s">
        <v>53</v>
      </c>
      <c r="D34" s="1">
        <v>47717</v>
      </c>
      <c r="E34" s="85">
        <f t="shared" si="6"/>
        <v>15837.039495519417</v>
      </c>
      <c r="F34" s="86">
        <f t="shared" si="0"/>
        <v>0.82910057858395303</v>
      </c>
      <c r="G34" s="191">
        <f t="shared" si="1"/>
        <v>1959.4622722958381</v>
      </c>
      <c r="H34" s="191">
        <f t="shared" si="7"/>
        <v>5903.8598264273596</v>
      </c>
      <c r="I34" s="191">
        <f t="shared" si="2"/>
        <v>474.42131061213621</v>
      </c>
      <c r="J34" s="87">
        <f t="shared" si="3"/>
        <v>1429.4314088743665</v>
      </c>
      <c r="K34" s="191">
        <f t="shared" si="8"/>
        <v>171.20671305659118</v>
      </c>
      <c r="L34" s="87">
        <f t="shared" si="4"/>
        <v>515.84582643950921</v>
      </c>
      <c r="M34" s="88">
        <f t="shared" si="9"/>
        <v>6419.7056528668691</v>
      </c>
      <c r="N34" s="88">
        <f t="shared" si="10"/>
        <v>54136.705652866869</v>
      </c>
      <c r="O34" s="88">
        <f t="shared" si="11"/>
        <v>17967.708480871846</v>
      </c>
      <c r="P34" s="89">
        <f t="shared" si="5"/>
        <v>0.94064534609093331</v>
      </c>
      <c r="Q34" s="199">
        <v>887.965165579516</v>
      </c>
      <c r="R34" s="92">
        <f t="shared" si="12"/>
        <v>-2.4551289913733187E-2</v>
      </c>
      <c r="S34" s="92">
        <f t="shared" si="12"/>
        <v>-1.4191396544081284E-2</v>
      </c>
      <c r="T34" s="91">
        <v>3013</v>
      </c>
      <c r="U34" s="194">
        <v>48918</v>
      </c>
      <c r="V34" s="194">
        <v>16065.02463054187</v>
      </c>
      <c r="W34" s="201"/>
      <c r="X34" s="88">
        <v>0</v>
      </c>
      <c r="Y34" s="88">
        <f t="shared" si="13"/>
        <v>0</v>
      </c>
      <c r="Z34" s="1"/>
      <c r="AA34" s="1"/>
    </row>
    <row r="35" spans="2:27" x14ac:dyDescent="0.35">
      <c r="B35" s="85">
        <v>1514</v>
      </c>
      <c r="C35" s="85" t="s">
        <v>54</v>
      </c>
      <c r="D35" s="1">
        <v>45544</v>
      </c>
      <c r="E35" s="85">
        <f t="shared" si="6"/>
        <v>18650.286650286649</v>
      </c>
      <c r="F35" s="86">
        <f t="shared" si="0"/>
        <v>0.97637967354214061</v>
      </c>
      <c r="G35" s="191">
        <f>($E$364+$Y$364-E35-Y35)*0.6</f>
        <v>185.78228410380362</v>
      </c>
      <c r="H35" s="191">
        <f t="shared" si="7"/>
        <v>453.68033778148845</v>
      </c>
      <c r="I35" s="191">
        <f t="shared" si="2"/>
        <v>0</v>
      </c>
      <c r="J35" s="87">
        <f t="shared" si="3"/>
        <v>0</v>
      </c>
      <c r="K35" s="191">
        <f t="shared" si="8"/>
        <v>-303.21459755554503</v>
      </c>
      <c r="L35" s="87">
        <f t="shared" si="4"/>
        <v>-740.45004723064096</v>
      </c>
      <c r="M35" s="88">
        <f t="shared" si="9"/>
        <v>-286.76970944915251</v>
      </c>
      <c r="N35" s="88">
        <f t="shared" si="10"/>
        <v>45257.230290550848</v>
      </c>
      <c r="O35" s="88">
        <f t="shared" si="11"/>
        <v>18532.854336834909</v>
      </c>
      <c r="P35" s="89">
        <f t="shared" si="5"/>
        <v>0.97023185790684829</v>
      </c>
      <c r="Q35" s="199">
        <v>239.119554229691</v>
      </c>
      <c r="R35" s="92">
        <f t="shared" si="12"/>
        <v>4.1982200462147387E-2</v>
      </c>
      <c r="S35" s="92">
        <f t="shared" si="12"/>
        <v>3.3448357706519591E-2</v>
      </c>
      <c r="T35" s="91">
        <v>2442</v>
      </c>
      <c r="U35" s="194">
        <v>43709</v>
      </c>
      <c r="V35" s="194">
        <v>18046.655656482246</v>
      </c>
      <c r="W35" s="201"/>
      <c r="X35" s="88">
        <f>28944.928-28596</f>
        <v>348.92799999999988</v>
      </c>
      <c r="Y35" s="88">
        <f t="shared" si="13"/>
        <v>142.88615888615882</v>
      </c>
      <c r="Z35" s="1"/>
      <c r="AA35" s="1"/>
    </row>
    <row r="36" spans="2:27" x14ac:dyDescent="0.35">
      <c r="B36" s="85">
        <v>1515</v>
      </c>
      <c r="C36" s="85" t="s">
        <v>55</v>
      </c>
      <c r="D36" s="1">
        <v>171453</v>
      </c>
      <c r="E36" s="85">
        <f t="shared" si="6"/>
        <v>19390.748699389278</v>
      </c>
      <c r="F36" s="86">
        <f t="shared" si="0"/>
        <v>1.0151443374494407</v>
      </c>
      <c r="G36" s="191">
        <f t="shared" si="1"/>
        <v>-172.76325002607845</v>
      </c>
      <c r="H36" s="191">
        <f t="shared" si="7"/>
        <v>-1527.5726567305858</v>
      </c>
      <c r="I36" s="191">
        <f t="shared" si="2"/>
        <v>0</v>
      </c>
      <c r="J36" s="87">
        <f t="shared" si="3"/>
        <v>0</v>
      </c>
      <c r="K36" s="191">
        <f t="shared" si="8"/>
        <v>-303.21459755554503</v>
      </c>
      <c r="L36" s="87">
        <f t="shared" si="4"/>
        <v>-2681.0234715861293</v>
      </c>
      <c r="M36" s="88">
        <f t="shared" si="9"/>
        <v>-4208.5961283167153</v>
      </c>
      <c r="N36" s="88">
        <f t="shared" si="10"/>
        <v>167244.40387168329</v>
      </c>
      <c r="O36" s="88">
        <f t="shared" si="11"/>
        <v>18914.770851807658</v>
      </c>
      <c r="P36" s="89">
        <f t="shared" si="5"/>
        <v>0.99022594857160029</v>
      </c>
      <c r="Q36" s="199">
        <v>1273.9607602370779</v>
      </c>
      <c r="R36" s="92">
        <f t="shared" si="12"/>
        <v>8.2860906588882871E-3</v>
      </c>
      <c r="S36" s="92">
        <f t="shared" si="12"/>
        <v>-4.9450524483656119E-4</v>
      </c>
      <c r="T36" s="91">
        <v>8842</v>
      </c>
      <c r="U36" s="194">
        <v>170044</v>
      </c>
      <c r="V36" s="194">
        <v>19400.342270393612</v>
      </c>
      <c r="W36" s="201"/>
      <c r="X36" s="88">
        <v>0</v>
      </c>
      <c r="Y36" s="88">
        <f t="shared" si="13"/>
        <v>0</v>
      </c>
      <c r="Z36" s="1"/>
      <c r="AA36" s="1"/>
    </row>
    <row r="37" spans="2:27" x14ac:dyDescent="0.35">
      <c r="B37" s="85">
        <v>1516</v>
      </c>
      <c r="C37" s="85" t="s">
        <v>56</v>
      </c>
      <c r="D37" s="1">
        <v>150695</v>
      </c>
      <c r="E37" s="85">
        <f t="shared" si="6"/>
        <v>17130.271683528477</v>
      </c>
      <c r="F37" s="86">
        <f t="shared" si="0"/>
        <v>0.89680386085618913</v>
      </c>
      <c r="G37" s="191">
        <f t="shared" si="1"/>
        <v>1183.5229594904019</v>
      </c>
      <c r="H37" s="191">
        <f t="shared" si="7"/>
        <v>10411.451474637066</v>
      </c>
      <c r="I37" s="191">
        <f t="shared" si="2"/>
        <v>21.790044808965103</v>
      </c>
      <c r="J37" s="87">
        <f t="shared" si="3"/>
        <v>191.68702418446603</v>
      </c>
      <c r="K37" s="191">
        <f t="shared" si="8"/>
        <v>-281.42455274657993</v>
      </c>
      <c r="L37" s="87">
        <f t="shared" si="4"/>
        <v>-2475.6917905116634</v>
      </c>
      <c r="M37" s="88">
        <f t="shared" si="9"/>
        <v>7935.7596841254026</v>
      </c>
      <c r="N37" s="88">
        <f t="shared" si="10"/>
        <v>158630.7596841254</v>
      </c>
      <c r="O37" s="88">
        <f t="shared" si="11"/>
        <v>18032.370090272299</v>
      </c>
      <c r="P37" s="89">
        <f t="shared" si="5"/>
        <v>0.94403051020454509</v>
      </c>
      <c r="Q37" s="199">
        <v>1397.0516716017364</v>
      </c>
      <c r="R37" s="92">
        <f t="shared" si="12"/>
        <v>-2.8576401423340725E-2</v>
      </c>
      <c r="S37" s="92">
        <f t="shared" si="12"/>
        <v>-5.5078807204674916E-2</v>
      </c>
      <c r="T37" s="91">
        <v>8797</v>
      </c>
      <c r="U37" s="194">
        <v>155128</v>
      </c>
      <c r="V37" s="194">
        <v>18128.783452144442</v>
      </c>
      <c r="W37" s="201"/>
      <c r="X37" s="88">
        <v>0</v>
      </c>
      <c r="Y37" s="88">
        <f t="shared" si="13"/>
        <v>0</v>
      </c>
      <c r="Z37" s="1"/>
      <c r="AA37" s="1"/>
    </row>
    <row r="38" spans="2:27" x14ac:dyDescent="0.35">
      <c r="B38" s="85">
        <v>1517</v>
      </c>
      <c r="C38" s="85" t="s">
        <v>57</v>
      </c>
      <c r="D38" s="1">
        <v>71206</v>
      </c>
      <c r="E38" s="85">
        <f t="shared" si="6"/>
        <v>13802.287264973833</v>
      </c>
      <c r="F38" s="86">
        <f t="shared" si="0"/>
        <v>0.72257724433972004</v>
      </c>
      <c r="G38" s="191">
        <f t="shared" si="1"/>
        <v>3180.3136106231887</v>
      </c>
      <c r="H38" s="191">
        <f t="shared" si="7"/>
        <v>16407.237917205031</v>
      </c>
      <c r="I38" s="191">
        <f t="shared" si="2"/>
        <v>1186.5845913030905</v>
      </c>
      <c r="J38" s="87">
        <f t="shared" si="3"/>
        <v>6121.5899065326439</v>
      </c>
      <c r="K38" s="191">
        <f t="shared" si="8"/>
        <v>883.36999374754555</v>
      </c>
      <c r="L38" s="87">
        <f t="shared" si="4"/>
        <v>4557.3057977435874</v>
      </c>
      <c r="M38" s="88">
        <f t="shared" si="9"/>
        <v>20964.543714948617</v>
      </c>
      <c r="N38" s="88">
        <f t="shared" si="10"/>
        <v>92170.54371494861</v>
      </c>
      <c r="O38" s="88">
        <f t="shared" si="11"/>
        <v>17865.970869344565</v>
      </c>
      <c r="P38" s="89">
        <f t="shared" si="5"/>
        <v>0.93531917937872144</v>
      </c>
      <c r="Q38" s="199">
        <v>2644.5519214154338</v>
      </c>
      <c r="R38" s="92">
        <f t="shared" si="12"/>
        <v>-5.2431267133313815E-2</v>
      </c>
      <c r="S38" s="92">
        <f t="shared" si="12"/>
        <v>-5.8492474379795829E-2</v>
      </c>
      <c r="T38" s="91">
        <v>5159</v>
      </c>
      <c r="U38" s="194">
        <v>75146</v>
      </c>
      <c r="V38" s="194">
        <v>14659.773702692159</v>
      </c>
      <c r="W38" s="201"/>
      <c r="X38" s="88">
        <v>0</v>
      </c>
      <c r="Y38" s="88">
        <f t="shared" si="13"/>
        <v>0</v>
      </c>
      <c r="Z38" s="1"/>
      <c r="AA38" s="1"/>
    </row>
    <row r="39" spans="2:27" x14ac:dyDescent="0.35">
      <c r="B39" s="85">
        <v>1520</v>
      </c>
      <c r="C39" s="85" t="s">
        <v>58</v>
      </c>
      <c r="D39" s="1">
        <v>166367</v>
      </c>
      <c r="E39" s="85">
        <f t="shared" si="6"/>
        <v>15222.527221154725</v>
      </c>
      <c r="F39" s="86">
        <f t="shared" si="0"/>
        <v>0.79692963638438019</v>
      </c>
      <c r="G39" s="191">
        <f t="shared" si="1"/>
        <v>2328.169636914653</v>
      </c>
      <c r="H39" s="191">
        <f t="shared" si="7"/>
        <v>25444.565961840242</v>
      </c>
      <c r="I39" s="191">
        <f t="shared" si="2"/>
        <v>689.5006066397782</v>
      </c>
      <c r="J39" s="87">
        <f t="shared" si="3"/>
        <v>7535.5521299661359</v>
      </c>
      <c r="K39" s="191">
        <f t="shared" si="8"/>
        <v>386.28600908423317</v>
      </c>
      <c r="L39" s="87">
        <f t="shared" si="4"/>
        <v>4221.7197932815843</v>
      </c>
      <c r="M39" s="88">
        <f t="shared" si="9"/>
        <v>29666.285755121826</v>
      </c>
      <c r="N39" s="88">
        <f t="shared" si="10"/>
        <v>196033.28575512182</v>
      </c>
      <c r="O39" s="88">
        <f t="shared" si="11"/>
        <v>17936.982867153609</v>
      </c>
      <c r="P39" s="89">
        <f t="shared" si="5"/>
        <v>0.93903679898095449</v>
      </c>
      <c r="Q39" s="199">
        <v>1397.9160785325585</v>
      </c>
      <c r="R39" s="92">
        <f t="shared" si="12"/>
        <v>2.2387601091418598E-2</v>
      </c>
      <c r="S39" s="93">
        <f t="shared" si="12"/>
        <v>1.3406979835605945E-2</v>
      </c>
      <c r="T39" s="91">
        <v>10929</v>
      </c>
      <c r="U39" s="194">
        <v>162724</v>
      </c>
      <c r="V39" s="194">
        <v>15021.139111972676</v>
      </c>
      <c r="W39" s="201"/>
      <c r="X39" s="88">
        <v>0</v>
      </c>
      <c r="Y39" s="88">
        <f t="shared" si="13"/>
        <v>0</v>
      </c>
      <c r="Z39" s="1"/>
      <c r="AA39" s="1"/>
    </row>
    <row r="40" spans="2:27" x14ac:dyDescent="0.35">
      <c r="B40" s="85">
        <v>1525</v>
      </c>
      <c r="C40" s="85" t="s">
        <v>59</v>
      </c>
      <c r="D40" s="1">
        <v>72003</v>
      </c>
      <c r="E40" s="85">
        <f t="shared" si="6"/>
        <v>16286.5867450803</v>
      </c>
      <c r="F40" s="86">
        <f t="shared" si="0"/>
        <v>0.85263527298294095</v>
      </c>
      <c r="G40" s="191">
        <f t="shared" si="1"/>
        <v>1689.7339225593084</v>
      </c>
      <c r="H40" s="191">
        <f t="shared" si="7"/>
        <v>7470.3136716347026</v>
      </c>
      <c r="I40" s="191">
        <f t="shared" si="2"/>
        <v>317.07977326582721</v>
      </c>
      <c r="J40" s="87">
        <f t="shared" si="3"/>
        <v>1401.809677608222</v>
      </c>
      <c r="K40" s="191">
        <f t="shared" si="8"/>
        <v>13.865175710282188</v>
      </c>
      <c r="L40" s="87">
        <f t="shared" si="4"/>
        <v>61.29794181515755</v>
      </c>
      <c r="M40" s="88">
        <f t="shared" si="9"/>
        <v>7531.6116134498598</v>
      </c>
      <c r="N40" s="88">
        <f t="shared" si="10"/>
        <v>79534.611613449859</v>
      </c>
      <c r="O40" s="88">
        <f t="shared" si="11"/>
        <v>17990.185843349889</v>
      </c>
      <c r="P40" s="89">
        <f t="shared" si="5"/>
        <v>0.94182208081088259</v>
      </c>
      <c r="Q40" s="199">
        <v>-360.27087718983057</v>
      </c>
      <c r="R40" s="92">
        <f t="shared" si="12"/>
        <v>-6.0462997473806268E-3</v>
      </c>
      <c r="S40" s="92">
        <f t="shared" si="12"/>
        <v>4.295674966851684E-3</v>
      </c>
      <c r="T40" s="91">
        <v>4421</v>
      </c>
      <c r="U40" s="194">
        <v>72441</v>
      </c>
      <c r="V40" s="194">
        <v>16216.924110141033</v>
      </c>
      <c r="W40" s="201"/>
      <c r="X40" s="88">
        <v>0</v>
      </c>
      <c r="Y40" s="88">
        <f t="shared" si="13"/>
        <v>0</v>
      </c>
      <c r="Z40" s="1"/>
      <c r="AA40" s="1"/>
    </row>
    <row r="41" spans="2:27" x14ac:dyDescent="0.35">
      <c r="B41" s="85">
        <v>1528</v>
      </c>
      <c r="C41" s="85" t="s">
        <v>60</v>
      </c>
      <c r="D41" s="1">
        <v>106065</v>
      </c>
      <c r="E41" s="85">
        <f t="shared" si="6"/>
        <v>13901.048492791611</v>
      </c>
      <c r="F41" s="86">
        <f t="shared" si="0"/>
        <v>0.72774759143322498</v>
      </c>
      <c r="G41" s="191">
        <f t="shared" si="1"/>
        <v>3121.0568739325213</v>
      </c>
      <c r="H41" s="191">
        <f t="shared" si="7"/>
        <v>23813.663948105139</v>
      </c>
      <c r="I41" s="191">
        <f t="shared" si="2"/>
        <v>1152.018161566868</v>
      </c>
      <c r="J41" s="87">
        <f t="shared" si="3"/>
        <v>8789.8985727552026</v>
      </c>
      <c r="K41" s="191">
        <f t="shared" si="8"/>
        <v>848.80356401132303</v>
      </c>
      <c r="L41" s="87">
        <f t="shared" si="4"/>
        <v>6476.3711934063949</v>
      </c>
      <c r="M41" s="88">
        <f t="shared" si="9"/>
        <v>30290.035141511533</v>
      </c>
      <c r="N41" s="88">
        <f t="shared" si="10"/>
        <v>136355.03514151153</v>
      </c>
      <c r="O41" s="88">
        <f t="shared" si="11"/>
        <v>17870.908930735455</v>
      </c>
      <c r="P41" s="89">
        <f t="shared" si="5"/>
        <v>0.93557769673339686</v>
      </c>
      <c r="Q41" s="199">
        <v>2889.109015390557</v>
      </c>
      <c r="R41" s="92">
        <f t="shared" si="12"/>
        <v>-4.7967399402202696E-2</v>
      </c>
      <c r="S41" s="92">
        <f t="shared" si="12"/>
        <v>-5.6951193274160927E-2</v>
      </c>
      <c r="T41" s="91">
        <v>7630</v>
      </c>
      <c r="U41" s="194">
        <v>111409</v>
      </c>
      <c r="V41" s="194">
        <v>14740.539825350621</v>
      </c>
      <c r="W41" s="201"/>
      <c r="X41" s="88">
        <v>0</v>
      </c>
      <c r="Y41" s="88">
        <f t="shared" si="13"/>
        <v>0</v>
      </c>
      <c r="Z41" s="1"/>
      <c r="AA41" s="1"/>
    </row>
    <row r="42" spans="2:27" x14ac:dyDescent="0.35">
      <c r="B42" s="85">
        <v>1531</v>
      </c>
      <c r="C42" s="85" t="s">
        <v>61</v>
      </c>
      <c r="D42" s="1">
        <v>142457</v>
      </c>
      <c r="E42" s="85">
        <f t="shared" si="6"/>
        <v>14783.831465338315</v>
      </c>
      <c r="F42" s="86">
        <f t="shared" si="0"/>
        <v>0.77396303930841692</v>
      </c>
      <c r="G42" s="191">
        <f t="shared" si="1"/>
        <v>2591.3870904044993</v>
      </c>
      <c r="H42" s="191">
        <f t="shared" si="7"/>
        <v>24970.606003137756</v>
      </c>
      <c r="I42" s="191">
        <f t="shared" si="2"/>
        <v>843.04412117552192</v>
      </c>
      <c r="J42" s="87">
        <f t="shared" si="3"/>
        <v>8123.5731516473297</v>
      </c>
      <c r="K42" s="191">
        <f t="shared" si="8"/>
        <v>539.82952361997695</v>
      </c>
      <c r="L42" s="87">
        <f t="shared" si="4"/>
        <v>5201.7972896020983</v>
      </c>
      <c r="M42" s="88">
        <f t="shared" si="9"/>
        <v>30172.403292739855</v>
      </c>
      <c r="N42" s="88">
        <f t="shared" si="10"/>
        <v>172629.40329273985</v>
      </c>
      <c r="O42" s="88">
        <f t="shared" si="11"/>
        <v>17915.04807936279</v>
      </c>
      <c r="P42" s="89">
        <f t="shared" si="5"/>
        <v>0.9378884691271564</v>
      </c>
      <c r="Q42" s="199">
        <v>4277.8423947972806</v>
      </c>
      <c r="R42" s="92">
        <f t="shared" si="12"/>
        <v>-7.7523159434422237E-3</v>
      </c>
      <c r="S42" s="92">
        <f t="shared" si="12"/>
        <v>-1.6916911613952167E-2</v>
      </c>
      <c r="T42" s="91">
        <v>9636</v>
      </c>
      <c r="U42" s="194">
        <v>143570</v>
      </c>
      <c r="V42" s="194">
        <v>15038.231905310569</v>
      </c>
      <c r="W42" s="201"/>
      <c r="X42" s="88">
        <v>0</v>
      </c>
      <c r="Y42" s="88">
        <f t="shared" si="13"/>
        <v>0</v>
      </c>
      <c r="Z42" s="1"/>
      <c r="AA42" s="1"/>
    </row>
    <row r="43" spans="2:27" x14ac:dyDescent="0.35">
      <c r="B43" s="85">
        <v>1532</v>
      </c>
      <c r="C43" s="85" t="s">
        <v>62</v>
      </c>
      <c r="D43" s="1">
        <v>152450</v>
      </c>
      <c r="E43" s="85">
        <f t="shared" si="6"/>
        <v>17539.116428900135</v>
      </c>
      <c r="F43" s="86">
        <f t="shared" si="0"/>
        <v>0.91820769804650193</v>
      </c>
      <c r="G43" s="191">
        <f t="shared" si="1"/>
        <v>938.21611226740708</v>
      </c>
      <c r="H43" s="191">
        <f t="shared" si="7"/>
        <v>8154.9744478283019</v>
      </c>
      <c r="I43" s="191">
        <f t="shared" si="2"/>
        <v>0</v>
      </c>
      <c r="J43" s="87">
        <f t="shared" si="3"/>
        <v>0</v>
      </c>
      <c r="K43" s="191">
        <f t="shared" si="8"/>
        <v>-303.21459755554503</v>
      </c>
      <c r="L43" s="87">
        <f t="shared" si="4"/>
        <v>-2635.5412819527974</v>
      </c>
      <c r="M43" s="88">
        <f t="shared" si="9"/>
        <v>5519.4331658755045</v>
      </c>
      <c r="N43" s="88">
        <f t="shared" si="10"/>
        <v>157969.4331658755</v>
      </c>
      <c r="O43" s="88">
        <f t="shared" si="11"/>
        <v>18174.117943612</v>
      </c>
      <c r="P43" s="89">
        <f t="shared" si="5"/>
        <v>0.95145129281042473</v>
      </c>
      <c r="Q43" s="199">
        <v>1888.5510210338066</v>
      </c>
      <c r="R43" s="92">
        <f t="shared" si="12"/>
        <v>2.7900641890069584E-2</v>
      </c>
      <c r="S43" s="92">
        <f t="shared" si="12"/>
        <v>1.6666108873553593E-2</v>
      </c>
      <c r="T43" s="91">
        <v>8692</v>
      </c>
      <c r="U43" s="194">
        <v>148312</v>
      </c>
      <c r="V43" s="194">
        <v>17251.599395137837</v>
      </c>
      <c r="W43" s="201"/>
      <c r="X43" s="88">
        <v>0</v>
      </c>
      <c r="Y43" s="88">
        <f t="shared" si="13"/>
        <v>0</v>
      </c>
      <c r="Z43" s="1"/>
      <c r="AA43" s="1"/>
    </row>
    <row r="44" spans="2:27" x14ac:dyDescent="0.35">
      <c r="B44" s="85">
        <v>1535</v>
      </c>
      <c r="C44" s="85" t="s">
        <v>63</v>
      </c>
      <c r="D44" s="1">
        <v>112555</v>
      </c>
      <c r="E44" s="85">
        <f t="shared" si="6"/>
        <v>15962.983973904411</v>
      </c>
      <c r="F44" s="86">
        <f t="shared" si="0"/>
        <v>0.83569402301704887</v>
      </c>
      <c r="G44" s="191">
        <f t="shared" si="1"/>
        <v>1883.8955852648417</v>
      </c>
      <c r="H44" s="191">
        <f t="shared" si="7"/>
        <v>13283.347771702398</v>
      </c>
      <c r="I44" s="191">
        <f t="shared" si="2"/>
        <v>430.34074317738828</v>
      </c>
      <c r="J44" s="87">
        <f t="shared" si="3"/>
        <v>3034.3325801437645</v>
      </c>
      <c r="K44" s="191">
        <f t="shared" si="8"/>
        <v>127.12614562184325</v>
      </c>
      <c r="L44" s="87">
        <f t="shared" si="4"/>
        <v>896.36645277961679</v>
      </c>
      <c r="M44" s="88">
        <f t="shared" si="9"/>
        <v>14179.714224482015</v>
      </c>
      <c r="N44" s="88">
        <f t="shared" si="10"/>
        <v>126734.71422448201</v>
      </c>
      <c r="O44" s="88">
        <f t="shared" si="11"/>
        <v>17974.005704791096</v>
      </c>
      <c r="P44" s="89">
        <f t="shared" si="5"/>
        <v>0.94097501831258801</v>
      </c>
      <c r="Q44" s="199">
        <v>1539.8175514441336</v>
      </c>
      <c r="R44" s="92">
        <f t="shared" si="12"/>
        <v>-2.0136156283734375E-2</v>
      </c>
      <c r="S44" s="92">
        <f t="shared" si="12"/>
        <v>-3.6117484042544626E-2</v>
      </c>
      <c r="T44" s="91">
        <v>7051</v>
      </c>
      <c r="U44" s="194">
        <v>114868</v>
      </c>
      <c r="V44" s="194">
        <v>16561.130334486737</v>
      </c>
      <c r="W44" s="201"/>
      <c r="X44" s="88">
        <v>0</v>
      </c>
      <c r="Y44" s="88">
        <f t="shared" si="13"/>
        <v>0</v>
      </c>
      <c r="Z44" s="1"/>
      <c r="AA44" s="1"/>
    </row>
    <row r="45" spans="2:27" x14ac:dyDescent="0.35">
      <c r="B45" s="85">
        <v>1539</v>
      </c>
      <c r="C45" s="85" t="s">
        <v>64</v>
      </c>
      <c r="D45" s="1">
        <v>118205</v>
      </c>
      <c r="E45" s="85">
        <f t="shared" si="6"/>
        <v>16776.185069543004</v>
      </c>
      <c r="F45" s="86">
        <f t="shared" si="0"/>
        <v>0.87826672096920166</v>
      </c>
      <c r="G45" s="191">
        <f t="shared" si="1"/>
        <v>1395.974927881686</v>
      </c>
      <c r="H45" s="191">
        <f t="shared" si="7"/>
        <v>9836.0393418543608</v>
      </c>
      <c r="I45" s="191">
        <f t="shared" si="2"/>
        <v>145.72035970388077</v>
      </c>
      <c r="J45" s="87">
        <f t="shared" si="3"/>
        <v>1026.7456544735439</v>
      </c>
      <c r="K45" s="191">
        <f t="shared" si="8"/>
        <v>-157.49423785166425</v>
      </c>
      <c r="L45" s="87">
        <f t="shared" si="4"/>
        <v>-1109.7043999028265</v>
      </c>
      <c r="M45" s="88">
        <f t="shared" si="9"/>
        <v>8726.3349419515343</v>
      </c>
      <c r="N45" s="88">
        <f t="shared" si="10"/>
        <v>126931.33494195153</v>
      </c>
      <c r="O45" s="88">
        <f t="shared" si="11"/>
        <v>18014.665759573025</v>
      </c>
      <c r="P45" s="89">
        <f t="shared" si="5"/>
        <v>0.94310365321019562</v>
      </c>
      <c r="Q45" s="199">
        <v>-1409.2950691426304</v>
      </c>
      <c r="R45" s="92">
        <f t="shared" si="12"/>
        <v>8.932652609849602E-2</v>
      </c>
      <c r="S45" s="92">
        <f t="shared" si="12"/>
        <v>8.5152268902262837E-2</v>
      </c>
      <c r="T45" s="91">
        <v>7046</v>
      </c>
      <c r="U45" s="194">
        <v>108512</v>
      </c>
      <c r="V45" s="194">
        <v>15459.752101438951</v>
      </c>
      <c r="W45" s="201"/>
      <c r="X45" s="88">
        <v>0</v>
      </c>
      <c r="Y45" s="88">
        <f t="shared" si="13"/>
        <v>0</v>
      </c>
      <c r="Z45" s="1"/>
      <c r="AA45" s="1"/>
    </row>
    <row r="46" spans="2:27" x14ac:dyDescent="0.35">
      <c r="B46" s="85">
        <v>1547</v>
      </c>
      <c r="C46" s="85" t="s">
        <v>65</v>
      </c>
      <c r="D46" s="1">
        <v>57119</v>
      </c>
      <c r="E46" s="85">
        <f t="shared" si="6"/>
        <v>15631.910235358511</v>
      </c>
      <c r="F46" s="86">
        <f t="shared" si="0"/>
        <v>0.81836165302074892</v>
      </c>
      <c r="G46" s="191">
        <f t="shared" si="1"/>
        <v>2082.5398283923814</v>
      </c>
      <c r="H46" s="191">
        <f t="shared" si="7"/>
        <v>7609.6005329457612</v>
      </c>
      <c r="I46" s="191">
        <f t="shared" si="2"/>
        <v>546.21655166845312</v>
      </c>
      <c r="J46" s="87">
        <f t="shared" si="3"/>
        <v>1995.8752797965276</v>
      </c>
      <c r="K46" s="191">
        <f t="shared" si="8"/>
        <v>243.00195411290809</v>
      </c>
      <c r="L46" s="87">
        <f t="shared" si="4"/>
        <v>887.92914032856618</v>
      </c>
      <c r="M46" s="88">
        <f t="shared" si="9"/>
        <v>8497.5296732743282</v>
      </c>
      <c r="N46" s="88">
        <f t="shared" si="10"/>
        <v>65616.52967327433</v>
      </c>
      <c r="O46" s="88">
        <f t="shared" si="11"/>
        <v>17957.452017863801</v>
      </c>
      <c r="P46" s="89">
        <f t="shared" si="5"/>
        <v>0.94010839981277305</v>
      </c>
      <c r="Q46" s="199">
        <v>1075.103124801708</v>
      </c>
      <c r="R46" s="92">
        <f t="shared" si="12"/>
        <v>-6.1885131473056645E-2</v>
      </c>
      <c r="S46" s="93">
        <f t="shared" si="12"/>
        <v>-9.6801284215164943E-2</v>
      </c>
      <c r="T46" s="91">
        <v>3654</v>
      </c>
      <c r="U46" s="194">
        <v>60887</v>
      </c>
      <c r="V46" s="194">
        <v>17307.276861853323</v>
      </c>
      <c r="W46" s="201"/>
      <c r="X46" s="88">
        <v>0</v>
      </c>
      <c r="Y46" s="88">
        <f t="shared" si="13"/>
        <v>0</v>
      </c>
      <c r="Z46" s="1"/>
      <c r="AA46" s="1"/>
    </row>
    <row r="47" spans="2:27" x14ac:dyDescent="0.35">
      <c r="B47" s="85">
        <v>1554</v>
      </c>
      <c r="C47" s="85" t="s">
        <v>66</v>
      </c>
      <c r="D47" s="1">
        <v>99183</v>
      </c>
      <c r="E47" s="85">
        <f t="shared" si="6"/>
        <v>16890.837874659399</v>
      </c>
      <c r="F47" s="86">
        <f t="shared" si="0"/>
        <v>0.88426902380396888</v>
      </c>
      <c r="G47" s="191">
        <f t="shared" si="1"/>
        <v>1327.1832448118489</v>
      </c>
      <c r="H47" s="191">
        <f t="shared" si="7"/>
        <v>7793.2200135351768</v>
      </c>
      <c r="I47" s="191">
        <f t="shared" si="2"/>
        <v>105.59187791314253</v>
      </c>
      <c r="J47" s="87">
        <f t="shared" si="3"/>
        <v>620.0355071059729</v>
      </c>
      <c r="K47" s="191">
        <f t="shared" si="8"/>
        <v>-197.6227196424025</v>
      </c>
      <c r="L47" s="87">
        <f t="shared" si="4"/>
        <v>-1160.4406097401875</v>
      </c>
      <c r="M47" s="88">
        <f t="shared" si="9"/>
        <v>6632.7794037949898</v>
      </c>
      <c r="N47" s="88">
        <f t="shared" si="10"/>
        <v>105815.77940379499</v>
      </c>
      <c r="O47" s="88">
        <f t="shared" si="11"/>
        <v>18020.39839982885</v>
      </c>
      <c r="P47" s="89">
        <f t="shared" si="5"/>
        <v>0.94340376835193429</v>
      </c>
      <c r="Q47" s="199">
        <v>-1032.5883829130607</v>
      </c>
      <c r="R47" s="92">
        <f t="shared" si="12"/>
        <v>7.7524893314366997E-3</v>
      </c>
      <c r="S47" s="93">
        <f t="shared" si="12"/>
        <v>2.0121046042460779E-4</v>
      </c>
      <c r="T47" s="91">
        <v>5872</v>
      </c>
      <c r="U47" s="194">
        <v>98420</v>
      </c>
      <c r="V47" s="194">
        <v>16887.439945092654</v>
      </c>
      <c r="W47" s="201"/>
      <c r="X47" s="88">
        <v>0</v>
      </c>
      <c r="Y47" s="88">
        <f t="shared" si="13"/>
        <v>0</v>
      </c>
      <c r="Z47" s="1"/>
      <c r="AA47" s="1"/>
    </row>
    <row r="48" spans="2:27" x14ac:dyDescent="0.35">
      <c r="B48" s="85">
        <v>1557</v>
      </c>
      <c r="C48" s="85" t="s">
        <v>67</v>
      </c>
      <c r="D48" s="1">
        <v>34962</v>
      </c>
      <c r="E48" s="85">
        <f t="shared" si="6"/>
        <v>13099.288122892469</v>
      </c>
      <c r="F48" s="86">
        <f t="shared" si="0"/>
        <v>0.68577383827329064</v>
      </c>
      <c r="G48" s="191">
        <f t="shared" si="1"/>
        <v>3602.1130958720069</v>
      </c>
      <c r="H48" s="191">
        <f t="shared" si="7"/>
        <v>9614.039852882388</v>
      </c>
      <c r="I48" s="191">
        <f t="shared" si="2"/>
        <v>1432.634291031568</v>
      </c>
      <c r="J48" s="87">
        <f t="shared" si="3"/>
        <v>3823.7009227632548</v>
      </c>
      <c r="K48" s="191">
        <f t="shared" si="8"/>
        <v>1129.419693476023</v>
      </c>
      <c r="L48" s="87">
        <f t="shared" si="4"/>
        <v>3014.4211618875056</v>
      </c>
      <c r="M48" s="88">
        <f t="shared" si="9"/>
        <v>12628.461014769893</v>
      </c>
      <c r="N48" s="88">
        <f t="shared" si="10"/>
        <v>47590.461014769891</v>
      </c>
      <c r="O48" s="88">
        <f t="shared" si="11"/>
        <v>17830.820912240499</v>
      </c>
      <c r="P48" s="89">
        <f t="shared" si="5"/>
        <v>0.93347900907540016</v>
      </c>
      <c r="Q48" s="199">
        <v>677.21686921066794</v>
      </c>
      <c r="R48" s="92">
        <f t="shared" si="12"/>
        <v>-3.505771697306541E-3</v>
      </c>
      <c r="S48" s="93">
        <f t="shared" si="12"/>
        <v>-3.5057716973065276E-3</v>
      </c>
      <c r="T48" s="91">
        <v>2669</v>
      </c>
      <c r="U48" s="194">
        <v>35085</v>
      </c>
      <c r="V48" s="194">
        <v>13145.372798801049</v>
      </c>
      <c r="W48" s="201"/>
      <c r="X48" s="88">
        <v>0</v>
      </c>
      <c r="Y48" s="88">
        <f t="shared" si="13"/>
        <v>0</v>
      </c>
      <c r="Z48" s="1"/>
      <c r="AA48" s="1"/>
    </row>
    <row r="49" spans="2:27" x14ac:dyDescent="0.35">
      <c r="B49" s="85">
        <v>1560</v>
      </c>
      <c r="C49" s="85" t="s">
        <v>68</v>
      </c>
      <c r="D49" s="1">
        <v>41160</v>
      </c>
      <c r="E49" s="85">
        <f t="shared" si="6"/>
        <v>13579.676674364895</v>
      </c>
      <c r="F49" s="86">
        <f t="shared" si="0"/>
        <v>0.71092313628972736</v>
      </c>
      <c r="G49" s="191">
        <f t="shared" si="1"/>
        <v>3313.8799649885514</v>
      </c>
      <c r="H49" s="191">
        <f t="shared" si="7"/>
        <v>10044.370173880299</v>
      </c>
      <c r="I49" s="191">
        <f t="shared" si="2"/>
        <v>1264.4982980162188</v>
      </c>
      <c r="J49" s="87">
        <f t="shared" si="3"/>
        <v>3832.6943412871587</v>
      </c>
      <c r="K49" s="191">
        <f t="shared" si="8"/>
        <v>961.2837004606738</v>
      </c>
      <c r="L49" s="87">
        <f t="shared" si="4"/>
        <v>2913.6508960963024</v>
      </c>
      <c r="M49" s="88">
        <f t="shared" si="9"/>
        <v>12958.021069976601</v>
      </c>
      <c r="N49" s="88">
        <f t="shared" si="10"/>
        <v>54118.021069976603</v>
      </c>
      <c r="O49" s="88">
        <f t="shared" si="11"/>
        <v>17854.84033981412</v>
      </c>
      <c r="P49" s="89">
        <f t="shared" si="5"/>
        <v>0.93473647397622195</v>
      </c>
      <c r="Q49" s="199">
        <v>900.87059969184702</v>
      </c>
      <c r="R49" s="92">
        <f t="shared" si="12"/>
        <v>4.3504715546090658E-2</v>
      </c>
      <c r="S49" s="93">
        <f t="shared" si="12"/>
        <v>1.9061022110335956E-2</v>
      </c>
      <c r="T49" s="91">
        <v>3031</v>
      </c>
      <c r="U49" s="194">
        <v>39444</v>
      </c>
      <c r="V49" s="194">
        <v>13325.675675675675</v>
      </c>
      <c r="W49" s="201"/>
      <c r="X49" s="88">
        <v>0</v>
      </c>
      <c r="Y49" s="88">
        <f t="shared" si="13"/>
        <v>0</v>
      </c>
      <c r="Z49" s="1"/>
      <c r="AA49" s="1"/>
    </row>
    <row r="50" spans="2:27" x14ac:dyDescent="0.35">
      <c r="B50" s="85">
        <v>1563</v>
      </c>
      <c r="C50" s="85" t="s">
        <v>69</v>
      </c>
      <c r="D50" s="1">
        <v>129836</v>
      </c>
      <c r="E50" s="85">
        <f t="shared" si="6"/>
        <v>18261.040787623067</v>
      </c>
      <c r="F50" s="86">
        <f t="shared" si="0"/>
        <v>0.95600187691941385</v>
      </c>
      <c r="G50" s="191">
        <f t="shared" si="1"/>
        <v>505.06149703364787</v>
      </c>
      <c r="H50" s="191">
        <f t="shared" si="7"/>
        <v>3590.9872439092364</v>
      </c>
      <c r="I50" s="191">
        <f t="shared" si="2"/>
        <v>0</v>
      </c>
      <c r="J50" s="87">
        <f t="shared" si="3"/>
        <v>0</v>
      </c>
      <c r="K50" s="191">
        <f t="shared" si="8"/>
        <v>-303.21459755554503</v>
      </c>
      <c r="L50" s="87">
        <f t="shared" si="4"/>
        <v>-2155.8557886199251</v>
      </c>
      <c r="M50" s="88">
        <f t="shared" si="9"/>
        <v>1435.1314552893114</v>
      </c>
      <c r="N50" s="88">
        <f t="shared" si="10"/>
        <v>131271.13145528932</v>
      </c>
      <c r="O50" s="88">
        <f t="shared" si="11"/>
        <v>18462.887687101171</v>
      </c>
      <c r="P50" s="89">
        <f t="shared" si="5"/>
        <v>0.96656896435958939</v>
      </c>
      <c r="Q50" s="199">
        <v>2100.4616382363201</v>
      </c>
      <c r="R50" s="92">
        <f t="shared" si="12"/>
        <v>3.9278310080125514E-2</v>
      </c>
      <c r="S50" s="93">
        <f t="shared" si="12"/>
        <v>1.3259809490215147E-2</v>
      </c>
      <c r="T50" s="91">
        <v>7110</v>
      </c>
      <c r="U50" s="194">
        <v>124929</v>
      </c>
      <c r="V50" s="194">
        <v>18022.071552221583</v>
      </c>
      <c r="W50" s="201"/>
      <c r="X50" s="88">
        <v>0</v>
      </c>
      <c r="Y50" s="88">
        <f t="shared" si="13"/>
        <v>0</v>
      </c>
      <c r="Z50" s="1"/>
      <c r="AA50" s="1"/>
    </row>
    <row r="51" spans="2:27" x14ac:dyDescent="0.35">
      <c r="B51" s="85">
        <v>1566</v>
      </c>
      <c r="C51" s="85" t="s">
        <v>70</v>
      </c>
      <c r="D51" s="1">
        <v>89510</v>
      </c>
      <c r="E51" s="85">
        <f t="shared" si="6"/>
        <v>15140.392422192152</v>
      </c>
      <c r="F51" s="86">
        <f t="shared" si="0"/>
        <v>0.79262971597558074</v>
      </c>
      <c r="G51" s="191">
        <f t="shared" si="1"/>
        <v>2377.4505162921973</v>
      </c>
      <c r="H51" s="191">
        <f t="shared" si="7"/>
        <v>14055.48745231947</v>
      </c>
      <c r="I51" s="191">
        <f t="shared" si="2"/>
        <v>718.24778627667911</v>
      </c>
      <c r="J51" s="87">
        <f t="shared" si="3"/>
        <v>4246.2809124677269</v>
      </c>
      <c r="K51" s="191">
        <f t="shared" si="8"/>
        <v>415.03318872113408</v>
      </c>
      <c r="L51" s="87">
        <f t="shared" si="4"/>
        <v>2453.6762117193448</v>
      </c>
      <c r="M51" s="88">
        <f t="shared" si="9"/>
        <v>16509.163664038817</v>
      </c>
      <c r="N51" s="88">
        <f t="shared" si="10"/>
        <v>106019.16366403882</v>
      </c>
      <c r="O51" s="88">
        <f t="shared" si="11"/>
        <v>17932.876127205483</v>
      </c>
      <c r="P51" s="89">
        <f t="shared" si="5"/>
        <v>0.93882180296051465</v>
      </c>
      <c r="Q51" s="199">
        <v>716.96258178098833</v>
      </c>
      <c r="R51" s="92">
        <f t="shared" si="12"/>
        <v>1.0932664724085744E-2</v>
      </c>
      <c r="S51" s="93">
        <f t="shared" si="12"/>
        <v>1.5987076643731883E-4</v>
      </c>
      <c r="T51" s="91">
        <v>5912</v>
      </c>
      <c r="U51" s="194">
        <v>88542</v>
      </c>
      <c r="V51" s="194">
        <v>15137.972302957771</v>
      </c>
      <c r="W51" s="201"/>
      <c r="X51" s="88">
        <v>0</v>
      </c>
      <c r="Y51" s="88">
        <f t="shared" si="13"/>
        <v>0</v>
      </c>
      <c r="Z51" s="1"/>
      <c r="AA51" s="1"/>
    </row>
    <row r="52" spans="2:27" x14ac:dyDescent="0.35">
      <c r="B52" s="85">
        <v>1573</v>
      </c>
      <c r="C52" s="85" t="s">
        <v>71</v>
      </c>
      <c r="D52" s="1">
        <v>31620</v>
      </c>
      <c r="E52" s="85">
        <f t="shared" si="6"/>
        <v>14652.455977757183</v>
      </c>
      <c r="F52" s="86">
        <f t="shared" si="0"/>
        <v>0.76708527072066535</v>
      </c>
      <c r="G52" s="191">
        <f t="shared" si="1"/>
        <v>2670.2123829531783</v>
      </c>
      <c r="H52" s="191">
        <f t="shared" si="7"/>
        <v>5762.3183224129589</v>
      </c>
      <c r="I52" s="191">
        <f t="shared" si="2"/>
        <v>889.02554182891799</v>
      </c>
      <c r="J52" s="87">
        <f t="shared" si="3"/>
        <v>1918.5171192668049</v>
      </c>
      <c r="K52" s="191">
        <f t="shared" si="8"/>
        <v>585.81094427337302</v>
      </c>
      <c r="L52" s="87">
        <f t="shared" si="4"/>
        <v>1264.1800177419391</v>
      </c>
      <c r="M52" s="88">
        <f t="shared" si="9"/>
        <v>7026.498340154898</v>
      </c>
      <c r="N52" s="88">
        <f t="shared" si="10"/>
        <v>38646.498340154896</v>
      </c>
      <c r="O52" s="88">
        <f t="shared" si="11"/>
        <v>17908.479304983732</v>
      </c>
      <c r="P52" s="89">
        <f t="shared" si="5"/>
        <v>0.93754458069776869</v>
      </c>
      <c r="Q52" s="199">
        <v>739.50704524413959</v>
      </c>
      <c r="R52" s="92">
        <f t="shared" si="12"/>
        <v>-1.645463311456033E-2</v>
      </c>
      <c r="S52" s="93">
        <f t="shared" si="12"/>
        <v>-3.3773782299753356E-2</v>
      </c>
      <c r="T52" s="91">
        <v>2158</v>
      </c>
      <c r="U52" s="194">
        <v>32149</v>
      </c>
      <c r="V52" s="194">
        <v>15164.622641509433</v>
      </c>
      <c r="W52" s="201"/>
      <c r="X52" s="88">
        <v>0</v>
      </c>
      <c r="Y52" s="88">
        <f t="shared" si="13"/>
        <v>0</v>
      </c>
      <c r="Z52" s="1"/>
      <c r="AA52" s="1"/>
    </row>
    <row r="53" spans="2:27" x14ac:dyDescent="0.35">
      <c r="B53" s="85">
        <v>1576</v>
      </c>
      <c r="C53" s="85" t="s">
        <v>72</v>
      </c>
      <c r="D53" s="1">
        <v>55260</v>
      </c>
      <c r="E53" s="85">
        <f t="shared" si="6"/>
        <v>16344.276841171251</v>
      </c>
      <c r="F53" s="86">
        <f t="shared" si="0"/>
        <v>0.85565546448155438</v>
      </c>
      <c r="G53" s="191">
        <f t="shared" si="1"/>
        <v>1655.1198649047376</v>
      </c>
      <c r="H53" s="191">
        <f t="shared" si="7"/>
        <v>5595.9602632429178</v>
      </c>
      <c r="I53" s="191">
        <f t="shared" si="2"/>
        <v>296.88823963399415</v>
      </c>
      <c r="J53" s="87">
        <f t="shared" si="3"/>
        <v>1003.7791382025342</v>
      </c>
      <c r="K53" s="191">
        <f t="shared" si="8"/>
        <v>-6.3263579215508798</v>
      </c>
      <c r="L53" s="87">
        <f t="shared" si="4"/>
        <v>-21.389416132763522</v>
      </c>
      <c r="M53" s="88">
        <f t="shared" si="9"/>
        <v>5574.5708471101543</v>
      </c>
      <c r="N53" s="88">
        <f t="shared" si="10"/>
        <v>60834.570847110153</v>
      </c>
      <c r="O53" s="88">
        <f t="shared" si="11"/>
        <v>17993.070348154437</v>
      </c>
      <c r="P53" s="89">
        <f t="shared" si="5"/>
        <v>0.94197309038581323</v>
      </c>
      <c r="Q53" s="199">
        <v>994.95404076480099</v>
      </c>
      <c r="R53" s="92">
        <f t="shared" si="12"/>
        <v>4.4948282056615545E-2</v>
      </c>
      <c r="S53" s="93">
        <f t="shared" si="12"/>
        <v>4.5875476628094373E-2</v>
      </c>
      <c r="T53" s="91">
        <v>3381</v>
      </c>
      <c r="U53" s="194">
        <v>52883</v>
      </c>
      <c r="V53" s="194">
        <v>15627.364066193853</v>
      </c>
      <c r="W53" s="201"/>
      <c r="X53" s="88">
        <v>0</v>
      </c>
      <c r="Y53" s="88">
        <f t="shared" si="13"/>
        <v>0</v>
      </c>
      <c r="Z53" s="1"/>
      <c r="AA53" s="1"/>
    </row>
    <row r="54" spans="2:27" x14ac:dyDescent="0.35">
      <c r="B54" s="85">
        <v>1577</v>
      </c>
      <c r="C54" s="85" t="s">
        <v>73</v>
      </c>
      <c r="D54" s="1">
        <v>155867</v>
      </c>
      <c r="E54" s="85">
        <f t="shared" si="6"/>
        <v>14221.441605839416</v>
      </c>
      <c r="F54" s="86">
        <f t="shared" si="0"/>
        <v>0.74452080939971443</v>
      </c>
      <c r="G54" s="191">
        <f t="shared" si="1"/>
        <v>2928.8210061038385</v>
      </c>
      <c r="H54" s="191">
        <f t="shared" si="7"/>
        <v>32099.878226898072</v>
      </c>
      <c r="I54" s="191">
        <f t="shared" si="2"/>
        <v>1039.8805720001365</v>
      </c>
      <c r="J54" s="87">
        <f t="shared" si="3"/>
        <v>11397.091069121494</v>
      </c>
      <c r="K54" s="191">
        <f t="shared" si="8"/>
        <v>736.66597444459148</v>
      </c>
      <c r="L54" s="87">
        <f t="shared" si="4"/>
        <v>8073.8590799127232</v>
      </c>
      <c r="M54" s="88">
        <f t="shared" si="9"/>
        <v>40173.737306810799</v>
      </c>
      <c r="N54" s="88">
        <f t="shared" si="10"/>
        <v>196040.7373068108</v>
      </c>
      <c r="O54" s="88">
        <f t="shared" si="11"/>
        <v>17886.928586387847</v>
      </c>
      <c r="P54" s="89">
        <f t="shared" si="5"/>
        <v>0.93641635763172137</v>
      </c>
      <c r="Q54" s="199">
        <v>2594.7643261704434</v>
      </c>
      <c r="R54" s="92">
        <f t="shared" si="12"/>
        <v>2.729261959057775E-2</v>
      </c>
      <c r="S54" s="93">
        <f t="shared" si="12"/>
        <v>1.3139226747678305E-2</v>
      </c>
      <c r="T54" s="91">
        <v>10960</v>
      </c>
      <c r="U54" s="194">
        <v>151726</v>
      </c>
      <c r="V54" s="194">
        <v>14037.006198538256</v>
      </c>
      <c r="W54" s="201"/>
      <c r="X54" s="88">
        <v>0</v>
      </c>
      <c r="Y54" s="88">
        <f t="shared" si="13"/>
        <v>0</v>
      </c>
      <c r="Z54" s="1"/>
      <c r="AA54" s="1"/>
    </row>
    <row r="55" spans="2:27" x14ac:dyDescent="0.35">
      <c r="B55" s="85">
        <v>1578</v>
      </c>
      <c r="C55" s="85" t="s">
        <v>74</v>
      </c>
      <c r="D55" s="1">
        <v>46772</v>
      </c>
      <c r="E55" s="85">
        <f t="shared" si="6"/>
        <v>18753.809141940656</v>
      </c>
      <c r="F55" s="86">
        <f t="shared" si="0"/>
        <v>0.98179928228600155</v>
      </c>
      <c r="G55" s="191">
        <f t="shared" si="1"/>
        <v>209.40048444309505</v>
      </c>
      <c r="H55" s="191">
        <f t="shared" si="7"/>
        <v>522.24480820107908</v>
      </c>
      <c r="I55" s="191">
        <f t="shared" si="2"/>
        <v>0</v>
      </c>
      <c r="J55" s="87">
        <f t="shared" si="3"/>
        <v>0</v>
      </c>
      <c r="K55" s="191">
        <f t="shared" si="8"/>
        <v>-303.21459755554503</v>
      </c>
      <c r="L55" s="87">
        <f t="shared" si="4"/>
        <v>-756.21720630352934</v>
      </c>
      <c r="M55" s="88">
        <f t="shared" si="9"/>
        <v>-233.97239810245026</v>
      </c>
      <c r="N55" s="88">
        <f t="shared" si="10"/>
        <v>46538.027601897549</v>
      </c>
      <c r="O55" s="88">
        <f t="shared" si="11"/>
        <v>18659.995028828205</v>
      </c>
      <c r="P55" s="89">
        <f t="shared" si="5"/>
        <v>0.97688792650622436</v>
      </c>
      <c r="Q55" s="199">
        <v>-1840.5314028464954</v>
      </c>
      <c r="R55" s="92">
        <f t="shared" si="12"/>
        <v>0.11649002196123365</v>
      </c>
      <c r="S55" s="92">
        <f t="shared" si="12"/>
        <v>0.11514701070787185</v>
      </c>
      <c r="T55" s="91">
        <v>2494</v>
      </c>
      <c r="U55" s="194">
        <v>41892</v>
      </c>
      <c r="V55" s="194">
        <v>16817.342432757931</v>
      </c>
      <c r="W55" s="201"/>
      <c r="X55" s="88">
        <v>0</v>
      </c>
      <c r="Y55" s="88">
        <f t="shared" si="13"/>
        <v>0</v>
      </c>
      <c r="Z55" s="1"/>
      <c r="AA55" s="1"/>
    </row>
    <row r="56" spans="2:27" x14ac:dyDescent="0.35">
      <c r="B56" s="85">
        <v>1579</v>
      </c>
      <c r="C56" s="85" t="s">
        <v>75</v>
      </c>
      <c r="D56" s="1">
        <v>192235</v>
      </c>
      <c r="E56" s="85">
        <f t="shared" si="6"/>
        <v>14409.339629712917</v>
      </c>
      <c r="F56" s="86">
        <f t="shared" si="0"/>
        <v>0.75435764540384109</v>
      </c>
      <c r="G56" s="191">
        <f t="shared" si="1"/>
        <v>2816.0821917797384</v>
      </c>
      <c r="H56" s="191">
        <f t="shared" si="7"/>
        <v>37569.352520533488</v>
      </c>
      <c r="I56" s="191">
        <f t="shared" si="2"/>
        <v>974.11626364441133</v>
      </c>
      <c r="J56" s="87">
        <f t="shared" si="3"/>
        <v>12995.685073280092</v>
      </c>
      <c r="K56" s="191">
        <f t="shared" si="8"/>
        <v>670.90166608886625</v>
      </c>
      <c r="L56" s="87">
        <f t="shared" si="4"/>
        <v>8950.4991272915631</v>
      </c>
      <c r="M56" s="88">
        <f t="shared" si="9"/>
        <v>46519.851647825053</v>
      </c>
      <c r="N56" s="88">
        <f t="shared" si="10"/>
        <v>238754.85164782504</v>
      </c>
      <c r="O56" s="88">
        <f t="shared" si="11"/>
        <v>17896.323487581518</v>
      </c>
      <c r="P56" s="89">
        <f t="shared" si="5"/>
        <v>0.93690819943192749</v>
      </c>
      <c r="Q56" s="199">
        <v>4243.4942495838986</v>
      </c>
      <c r="R56" s="92">
        <f t="shared" si="12"/>
        <v>-1.0154113909385346E-2</v>
      </c>
      <c r="S56" s="92">
        <f t="shared" si="12"/>
        <v>-1.416068596911787E-2</v>
      </c>
      <c r="T56" s="91">
        <v>13341</v>
      </c>
      <c r="U56" s="194">
        <v>194207</v>
      </c>
      <c r="V56" s="194">
        <v>14616.316700534357</v>
      </c>
      <c r="W56" s="201"/>
      <c r="X56" s="88">
        <v>0</v>
      </c>
      <c r="Y56" s="88">
        <f t="shared" si="13"/>
        <v>0</v>
      </c>
      <c r="Z56" s="1"/>
      <c r="AA56" s="1"/>
    </row>
    <row r="57" spans="2:27" ht="31" customHeight="1" x14ac:dyDescent="0.35">
      <c r="B57" s="85">
        <v>1804</v>
      </c>
      <c r="C57" s="85" t="s">
        <v>76</v>
      </c>
      <c r="D57" s="1">
        <v>940281</v>
      </c>
      <c r="E57" s="85">
        <f t="shared" si="6"/>
        <v>17654.875232355094</v>
      </c>
      <c r="F57" s="86">
        <f t="shared" si="0"/>
        <v>0.92426790209839216</v>
      </c>
      <c r="G57" s="191">
        <f t="shared" si="1"/>
        <v>868.76083019443172</v>
      </c>
      <c r="H57" s="191">
        <f t="shared" si="7"/>
        <v>46269.333055325238</v>
      </c>
      <c r="I57" s="191">
        <f t="shared" si="2"/>
        <v>0</v>
      </c>
      <c r="J57" s="87">
        <f t="shared" si="3"/>
        <v>0</v>
      </c>
      <c r="K57" s="191">
        <f t="shared" si="8"/>
        <v>-303.21459755554503</v>
      </c>
      <c r="L57" s="87">
        <f t="shared" si="4"/>
        <v>-16148.906251210774</v>
      </c>
      <c r="M57" s="88">
        <f t="shared" si="9"/>
        <v>30120.426804114464</v>
      </c>
      <c r="N57" s="88">
        <f t="shared" si="10"/>
        <v>970401.42680411448</v>
      </c>
      <c r="O57" s="88">
        <f t="shared" si="11"/>
        <v>18220.421464993982</v>
      </c>
      <c r="P57" s="89">
        <f t="shared" si="5"/>
        <v>0.95387537443118076</v>
      </c>
      <c r="Q57" s="199">
        <v>8864.5980015229834</v>
      </c>
      <c r="R57" s="92">
        <f t="shared" si="12"/>
        <v>-1.948248317976483E-2</v>
      </c>
      <c r="S57" s="92">
        <f t="shared" si="12"/>
        <v>-2.7877608654708629E-2</v>
      </c>
      <c r="T57" s="91">
        <v>53259</v>
      </c>
      <c r="U57" s="194">
        <v>958964</v>
      </c>
      <c r="V57" s="194">
        <v>18161.165085317123</v>
      </c>
      <c r="W57" s="201"/>
      <c r="X57" s="88">
        <v>0</v>
      </c>
      <c r="Y57" s="88">
        <f t="shared" si="13"/>
        <v>0</v>
      </c>
      <c r="Z57" s="1"/>
      <c r="AA57" s="1"/>
    </row>
    <row r="58" spans="2:27" x14ac:dyDescent="0.35">
      <c r="B58" s="85">
        <v>1806</v>
      </c>
      <c r="C58" s="85" t="s">
        <v>77</v>
      </c>
      <c r="D58" s="1">
        <v>349037</v>
      </c>
      <c r="E58" s="85">
        <f t="shared" si="6"/>
        <v>16222.960725075527</v>
      </c>
      <c r="F58" s="86">
        <f t="shared" si="0"/>
        <v>0.84930432403797718</v>
      </c>
      <c r="G58" s="191">
        <f t="shared" si="1"/>
        <v>1727.909534562172</v>
      </c>
      <c r="H58" s="191">
        <f t="shared" si="7"/>
        <v>37175.973636105125</v>
      </c>
      <c r="I58" s="191">
        <f t="shared" si="2"/>
        <v>339.34888026749763</v>
      </c>
      <c r="J58" s="87">
        <f t="shared" si="3"/>
        <v>7301.0911589552115</v>
      </c>
      <c r="K58" s="191">
        <f t="shared" si="8"/>
        <v>36.134282711952608</v>
      </c>
      <c r="L58" s="87">
        <f t="shared" si="4"/>
        <v>777.42909254766039</v>
      </c>
      <c r="M58" s="88">
        <f t="shared" si="9"/>
        <v>37953.402728652785</v>
      </c>
      <c r="N58" s="88">
        <f t="shared" si="10"/>
        <v>386990.40272865281</v>
      </c>
      <c r="O58" s="88">
        <f t="shared" si="11"/>
        <v>17987.004542349656</v>
      </c>
      <c r="P58" s="89">
        <f t="shared" si="5"/>
        <v>0.94165553336363472</v>
      </c>
      <c r="Q58" s="199">
        <v>9180.8063848136298</v>
      </c>
      <c r="R58" s="92">
        <f t="shared" si="12"/>
        <v>6.9178597907332993E-3</v>
      </c>
      <c r="S58" s="92">
        <f t="shared" si="12"/>
        <v>7.6198708479891936E-3</v>
      </c>
      <c r="T58" s="91">
        <v>21515</v>
      </c>
      <c r="U58" s="194">
        <v>346639</v>
      </c>
      <c r="V58" s="194">
        <v>16100.278680910356</v>
      </c>
      <c r="W58" s="201"/>
      <c r="X58" s="88">
        <v>0</v>
      </c>
      <c r="Y58" s="88">
        <f t="shared" si="13"/>
        <v>0</v>
      </c>
      <c r="Z58" s="1"/>
      <c r="AA58" s="1"/>
    </row>
    <row r="59" spans="2:27" x14ac:dyDescent="0.35">
      <c r="B59" s="85">
        <v>1811</v>
      </c>
      <c r="C59" s="85" t="s">
        <v>78</v>
      </c>
      <c r="D59" s="1">
        <v>23261</v>
      </c>
      <c r="E59" s="85">
        <f t="shared" si="6"/>
        <v>16722.501797268153</v>
      </c>
      <c r="F59" s="86">
        <f t="shared" si="0"/>
        <v>0.87545629468239783</v>
      </c>
      <c r="G59" s="191">
        <f t="shared" si="1"/>
        <v>1428.1848912465969</v>
      </c>
      <c r="H59" s="191">
        <f t="shared" si="7"/>
        <v>1986.6051837240161</v>
      </c>
      <c r="I59" s="191">
        <f t="shared" si="2"/>
        <v>164.50950500007875</v>
      </c>
      <c r="J59" s="87">
        <f t="shared" si="3"/>
        <v>228.83272145510955</v>
      </c>
      <c r="K59" s="191">
        <f t="shared" si="8"/>
        <v>-138.70509255546628</v>
      </c>
      <c r="L59" s="87">
        <f t="shared" si="4"/>
        <v>-192.93878374465359</v>
      </c>
      <c r="M59" s="88">
        <f t="shared" si="9"/>
        <v>1793.6663999793625</v>
      </c>
      <c r="N59" s="88">
        <f t="shared" si="10"/>
        <v>25054.666399979364</v>
      </c>
      <c r="O59" s="88">
        <f t="shared" si="11"/>
        <v>18011.981595959285</v>
      </c>
      <c r="P59" s="89">
        <f t="shared" si="5"/>
        <v>0.94296313189585557</v>
      </c>
      <c r="Q59" s="199">
        <v>-90.868952764318692</v>
      </c>
      <c r="R59" s="92">
        <f t="shared" si="12"/>
        <v>-0.14900856076681057</v>
      </c>
      <c r="S59" s="92">
        <f t="shared" si="12"/>
        <v>-0.1398318018965749</v>
      </c>
      <c r="T59" s="91">
        <v>1391</v>
      </c>
      <c r="U59" s="194">
        <v>27334</v>
      </c>
      <c r="V59" s="194">
        <v>19440.967283072547</v>
      </c>
      <c r="W59" s="201"/>
      <c r="X59" s="88">
        <v>0</v>
      </c>
      <c r="Y59" s="88">
        <f t="shared" si="13"/>
        <v>0</v>
      </c>
      <c r="Z59" s="1"/>
      <c r="AA59" s="1"/>
    </row>
    <row r="60" spans="2:27" x14ac:dyDescent="0.35">
      <c r="B60" s="85">
        <v>1812</v>
      </c>
      <c r="C60" s="85" t="s">
        <v>79</v>
      </c>
      <c r="D60" s="1">
        <v>27735</v>
      </c>
      <c r="E60" s="85">
        <f t="shared" si="6"/>
        <v>14078.680203045686</v>
      </c>
      <c r="F60" s="86">
        <f t="shared" si="0"/>
        <v>0.73704696546005477</v>
      </c>
      <c r="G60" s="191">
        <f t="shared" si="1"/>
        <v>3014.4778477800769</v>
      </c>
      <c r="H60" s="191">
        <f t="shared" si="7"/>
        <v>5938.5213601267515</v>
      </c>
      <c r="I60" s="191">
        <f t="shared" si="2"/>
        <v>1089.8470629779422</v>
      </c>
      <c r="J60" s="87">
        <f t="shared" si="3"/>
        <v>2146.9987140665457</v>
      </c>
      <c r="K60" s="191">
        <f t="shared" si="8"/>
        <v>786.63246542239722</v>
      </c>
      <c r="L60" s="87">
        <f t="shared" si="4"/>
        <v>1549.6659568821224</v>
      </c>
      <c r="M60" s="88">
        <f t="shared" si="9"/>
        <v>7488.1873170088738</v>
      </c>
      <c r="N60" s="88">
        <f t="shared" si="10"/>
        <v>35223.187317008873</v>
      </c>
      <c r="O60" s="88">
        <f t="shared" si="11"/>
        <v>17879.790516248162</v>
      </c>
      <c r="P60" s="89">
        <f t="shared" si="5"/>
        <v>0.93604266543473846</v>
      </c>
      <c r="Q60" s="199">
        <v>39.572511182094786</v>
      </c>
      <c r="R60" s="92">
        <f t="shared" si="12"/>
        <v>-7.4698071662107166E-2</v>
      </c>
      <c r="S60" s="92">
        <f t="shared" si="12"/>
        <v>-6.9531411148545233E-2</v>
      </c>
      <c r="T60" s="91">
        <v>1970</v>
      </c>
      <c r="U60" s="194">
        <v>29974</v>
      </c>
      <c r="V60" s="194">
        <v>15130.742049469964</v>
      </c>
      <c r="W60" s="201"/>
      <c r="X60" s="88">
        <v>0</v>
      </c>
      <c r="Y60" s="88">
        <f t="shared" si="13"/>
        <v>0</v>
      </c>
      <c r="Z60" s="1"/>
      <c r="AA60" s="1"/>
    </row>
    <row r="61" spans="2:27" x14ac:dyDescent="0.35">
      <c r="B61" s="85">
        <v>1813</v>
      </c>
      <c r="C61" s="85" t="s">
        <v>80</v>
      </c>
      <c r="D61" s="1">
        <v>126486</v>
      </c>
      <c r="E61" s="85">
        <f t="shared" si="6"/>
        <v>16243.225889302685</v>
      </c>
      <c r="F61" s="86">
        <f t="shared" si="0"/>
        <v>0.85036524577089245</v>
      </c>
      <c r="G61" s="191">
        <f t="shared" si="1"/>
        <v>1715.7504360258774</v>
      </c>
      <c r="H61" s="191">
        <f t="shared" si="7"/>
        <v>13360.548645333509</v>
      </c>
      <c r="I61" s="191">
        <f t="shared" si="2"/>
        <v>332.25607278799248</v>
      </c>
      <c r="J61" s="87">
        <f t="shared" si="3"/>
        <v>2587.2780388000974</v>
      </c>
      <c r="K61" s="191">
        <f t="shared" si="8"/>
        <v>29.041475232447453</v>
      </c>
      <c r="L61" s="87">
        <f t="shared" si="4"/>
        <v>226.1459676350683</v>
      </c>
      <c r="M61" s="88">
        <f t="shared" si="9"/>
        <v>13586.694612968577</v>
      </c>
      <c r="N61" s="88">
        <f t="shared" si="10"/>
        <v>140072.69461296857</v>
      </c>
      <c r="O61" s="88">
        <f t="shared" si="11"/>
        <v>17988.017800561007</v>
      </c>
      <c r="P61" s="89">
        <f t="shared" si="5"/>
        <v>0.94170857945028008</v>
      </c>
      <c r="Q61" s="199">
        <v>1656.8953018146931</v>
      </c>
      <c r="R61" s="92">
        <f t="shared" si="12"/>
        <v>-0.13068041237113401</v>
      </c>
      <c r="S61" s="92">
        <f t="shared" si="12"/>
        <v>-0.13179678528448804</v>
      </c>
      <c r="T61" s="91">
        <v>7787</v>
      </c>
      <c r="U61" s="194">
        <v>145500</v>
      </c>
      <c r="V61" s="194">
        <v>18709.013758518708</v>
      </c>
      <c r="W61" s="201"/>
      <c r="X61" s="88">
        <v>0</v>
      </c>
      <c r="Y61" s="88">
        <f t="shared" si="13"/>
        <v>0</v>
      </c>
      <c r="Z61" s="1"/>
      <c r="AA61" s="1"/>
    </row>
    <row r="62" spans="2:27" x14ac:dyDescent="0.35">
      <c r="B62" s="85">
        <v>1815</v>
      </c>
      <c r="C62" s="85" t="s">
        <v>81</v>
      </c>
      <c r="D62" s="1">
        <v>18225</v>
      </c>
      <c r="E62" s="85">
        <f t="shared" si="6"/>
        <v>14950.779327317474</v>
      </c>
      <c r="F62" s="86">
        <f t="shared" si="0"/>
        <v>0.78270309258664705</v>
      </c>
      <c r="G62" s="191">
        <f t="shared" si="1"/>
        <v>2491.2183732170038</v>
      </c>
      <c r="H62" s="191">
        <f t="shared" si="7"/>
        <v>3036.7951969515275</v>
      </c>
      <c r="I62" s="191">
        <f t="shared" si="2"/>
        <v>784.61236948281623</v>
      </c>
      <c r="J62" s="87">
        <f t="shared" si="3"/>
        <v>956.44247839955301</v>
      </c>
      <c r="K62" s="191">
        <f t="shared" si="8"/>
        <v>481.39777192727121</v>
      </c>
      <c r="L62" s="87">
        <f t="shared" si="4"/>
        <v>586.82388397934358</v>
      </c>
      <c r="M62" s="88">
        <f t="shared" si="9"/>
        <v>3623.619080930871</v>
      </c>
      <c r="N62" s="88">
        <f t="shared" si="10"/>
        <v>21848.619080930872</v>
      </c>
      <c r="O62" s="88">
        <f t="shared" si="11"/>
        <v>17923.395472461751</v>
      </c>
      <c r="P62" s="89">
        <f t="shared" si="5"/>
        <v>0.93832547179106807</v>
      </c>
      <c r="Q62" s="199">
        <v>-267.49310094874545</v>
      </c>
      <c r="R62" s="92">
        <f t="shared" si="12"/>
        <v>-9.8352545391579671E-2</v>
      </c>
      <c r="S62" s="92">
        <f t="shared" si="12"/>
        <v>-0.13089765449967686</v>
      </c>
      <c r="T62" s="91">
        <v>1219</v>
      </c>
      <c r="U62" s="194">
        <v>20213</v>
      </c>
      <c r="V62" s="194">
        <v>17202.553191489362</v>
      </c>
      <c r="W62" s="201"/>
      <c r="X62" s="88">
        <v>0</v>
      </c>
      <c r="Y62" s="88">
        <f t="shared" si="13"/>
        <v>0</v>
      </c>
      <c r="Z62" s="1"/>
      <c r="AA62" s="1"/>
    </row>
    <row r="63" spans="2:27" x14ac:dyDescent="0.35">
      <c r="B63" s="85">
        <v>1816</v>
      </c>
      <c r="C63" s="85" t="s">
        <v>82</v>
      </c>
      <c r="D63" s="1">
        <v>6795</v>
      </c>
      <c r="E63" s="85">
        <f t="shared" si="6"/>
        <v>14966.960352422908</v>
      </c>
      <c r="F63" s="86">
        <f t="shared" si="0"/>
        <v>0.78355020149742505</v>
      </c>
      <c r="G63" s="191">
        <f t="shared" si="1"/>
        <v>2481.5097581537434</v>
      </c>
      <c r="H63" s="191">
        <f t="shared" si="7"/>
        <v>1126.6054302017997</v>
      </c>
      <c r="I63" s="191">
        <f t="shared" si="2"/>
        <v>778.94901069591435</v>
      </c>
      <c r="J63" s="87">
        <f t="shared" si="3"/>
        <v>353.64285085594514</v>
      </c>
      <c r="K63" s="191">
        <f t="shared" si="8"/>
        <v>475.73441314036933</v>
      </c>
      <c r="L63" s="87">
        <f t="shared" si="4"/>
        <v>215.98342356572769</v>
      </c>
      <c r="M63" s="88">
        <f t="shared" si="9"/>
        <v>1342.5888537675273</v>
      </c>
      <c r="N63" s="88">
        <f t="shared" si="10"/>
        <v>8137.5888537675273</v>
      </c>
      <c r="O63" s="88">
        <f t="shared" si="11"/>
        <v>17924.20452371702</v>
      </c>
      <c r="P63" s="89">
        <f t="shared" si="5"/>
        <v>0.93836782723660683</v>
      </c>
      <c r="Q63" s="199">
        <v>-153.82405072250231</v>
      </c>
      <c r="R63" s="92">
        <f t="shared" si="12"/>
        <v>-8.2748380129589627E-2</v>
      </c>
      <c r="S63" s="92">
        <f t="shared" si="12"/>
        <v>-6.658535599090401E-2</v>
      </c>
      <c r="T63" s="91">
        <v>454</v>
      </c>
      <c r="U63" s="194">
        <v>7408</v>
      </c>
      <c r="V63" s="194">
        <v>16034.632034632035</v>
      </c>
      <c r="W63" s="201"/>
      <c r="X63" s="88">
        <v>0</v>
      </c>
      <c r="Y63" s="88">
        <f t="shared" si="13"/>
        <v>0</v>
      </c>
      <c r="Z63" s="1"/>
      <c r="AA63" s="1"/>
    </row>
    <row r="64" spans="2:27" x14ac:dyDescent="0.35">
      <c r="B64" s="85">
        <v>1818</v>
      </c>
      <c r="C64" s="85" t="s">
        <v>55</v>
      </c>
      <c r="D64" s="1">
        <v>29356</v>
      </c>
      <c r="E64" s="85">
        <f t="shared" si="6"/>
        <v>15963.023382272973</v>
      </c>
      <c r="F64" s="86">
        <f t="shared" si="0"/>
        <v>0.83569608612367852</v>
      </c>
      <c r="G64" s="191">
        <f t="shared" si="1"/>
        <v>1883.8719402437043</v>
      </c>
      <c r="H64" s="191">
        <f t="shared" si="7"/>
        <v>3464.4404981081725</v>
      </c>
      <c r="I64" s="191">
        <f t="shared" si="2"/>
        <v>430.32695024839148</v>
      </c>
      <c r="J64" s="87">
        <f t="shared" si="3"/>
        <v>791.37126150679194</v>
      </c>
      <c r="K64" s="191">
        <f t="shared" si="8"/>
        <v>127.11235269284646</v>
      </c>
      <c r="L64" s="87">
        <f t="shared" si="4"/>
        <v>233.75961660214463</v>
      </c>
      <c r="M64" s="88">
        <f t="shared" si="9"/>
        <v>3698.2001147103169</v>
      </c>
      <c r="N64" s="88">
        <f t="shared" si="10"/>
        <v>33054.200114710315</v>
      </c>
      <c r="O64" s="88">
        <f t="shared" si="11"/>
        <v>17974.007675209523</v>
      </c>
      <c r="P64" s="89">
        <f t="shared" si="5"/>
        <v>0.94097512146791951</v>
      </c>
      <c r="Q64" s="199">
        <v>-44.428148190926549</v>
      </c>
      <c r="R64" s="92">
        <f t="shared" si="12"/>
        <v>-6.1178803287601141E-2</v>
      </c>
      <c r="S64" s="92">
        <f t="shared" si="12"/>
        <v>-6.8325892332720101E-2</v>
      </c>
      <c r="T64" s="91">
        <v>1839</v>
      </c>
      <c r="U64" s="194">
        <v>31269</v>
      </c>
      <c r="V64" s="194">
        <v>17133.698630136987</v>
      </c>
      <c r="W64" s="201"/>
      <c r="X64" s="88">
        <v>0</v>
      </c>
      <c r="Y64" s="88">
        <f t="shared" si="13"/>
        <v>0</v>
      </c>
      <c r="Z64" s="1"/>
      <c r="AA64" s="1"/>
    </row>
    <row r="65" spans="2:27" x14ac:dyDescent="0.35">
      <c r="B65" s="85">
        <v>1820</v>
      </c>
      <c r="C65" s="85" t="s">
        <v>83</v>
      </c>
      <c r="D65" s="1">
        <v>105805</v>
      </c>
      <c r="E65" s="85">
        <f t="shared" si="6"/>
        <v>14493.835616438357</v>
      </c>
      <c r="F65" s="86">
        <f t="shared" si="0"/>
        <v>0.7587811786975418</v>
      </c>
      <c r="G65" s="191">
        <f t="shared" si="1"/>
        <v>2765.3845997444741</v>
      </c>
      <c r="H65" s="191">
        <f t="shared" si="7"/>
        <v>20187.30757813466</v>
      </c>
      <c r="I65" s="191">
        <f t="shared" si="2"/>
        <v>944.54266829050721</v>
      </c>
      <c r="J65" s="87">
        <f t="shared" si="3"/>
        <v>6895.161478520703</v>
      </c>
      <c r="K65" s="191">
        <f t="shared" si="8"/>
        <v>641.32807073496224</v>
      </c>
      <c r="L65" s="87">
        <f t="shared" si="4"/>
        <v>4681.6949163652243</v>
      </c>
      <c r="M65" s="88">
        <f t="shared" si="9"/>
        <v>24869.002494499884</v>
      </c>
      <c r="N65" s="88">
        <f t="shared" si="10"/>
        <v>130674.00249449989</v>
      </c>
      <c r="O65" s="88">
        <f t="shared" si="11"/>
        <v>17900.548286917794</v>
      </c>
      <c r="P65" s="89">
        <f t="shared" si="5"/>
        <v>0.93712937609661273</v>
      </c>
      <c r="Q65" s="199">
        <v>3734.8760566646088</v>
      </c>
      <c r="R65" s="92">
        <f t="shared" si="12"/>
        <v>-2.8126062075743797E-2</v>
      </c>
      <c r="S65" s="92">
        <f t="shared" si="12"/>
        <v>-2.3732659342661548E-2</v>
      </c>
      <c r="T65" s="91">
        <v>7300</v>
      </c>
      <c r="U65" s="194">
        <v>108867</v>
      </c>
      <c r="V65" s="194">
        <v>14846.174826128461</v>
      </c>
      <c r="W65" s="201"/>
      <c r="X65" s="88">
        <v>0</v>
      </c>
      <c r="Y65" s="88">
        <f t="shared" si="13"/>
        <v>0</v>
      </c>
      <c r="Z65" s="1"/>
      <c r="AA65" s="1"/>
    </row>
    <row r="66" spans="2:27" x14ac:dyDescent="0.35">
      <c r="B66" s="85">
        <v>1822</v>
      </c>
      <c r="C66" s="85" t="s">
        <v>84</v>
      </c>
      <c r="D66" s="1">
        <v>27332</v>
      </c>
      <c r="E66" s="85">
        <f t="shared" si="6"/>
        <v>12040.528634361233</v>
      </c>
      <c r="F66" s="86">
        <f t="shared" si="0"/>
        <v>0.63034566908984901</v>
      </c>
      <c r="G66" s="191">
        <f t="shared" si="1"/>
        <v>4237.3687889907478</v>
      </c>
      <c r="H66" s="191">
        <f t="shared" si="7"/>
        <v>9618.8271510089962</v>
      </c>
      <c r="I66" s="191">
        <f t="shared" si="2"/>
        <v>1803.2001120175003</v>
      </c>
      <c r="J66" s="87">
        <f t="shared" si="3"/>
        <v>4093.2642542797257</v>
      </c>
      <c r="K66" s="191">
        <f t="shared" si="8"/>
        <v>1499.9855144619553</v>
      </c>
      <c r="L66" s="87">
        <f t="shared" si="4"/>
        <v>3404.9671178286385</v>
      </c>
      <c r="M66" s="88">
        <f t="shared" si="9"/>
        <v>13023.794268837635</v>
      </c>
      <c r="N66" s="88">
        <f t="shared" si="10"/>
        <v>40355.794268837635</v>
      </c>
      <c r="O66" s="88">
        <f t="shared" si="11"/>
        <v>17777.882937813934</v>
      </c>
      <c r="P66" s="89">
        <f t="shared" si="5"/>
        <v>0.93070760061622793</v>
      </c>
      <c r="Q66" s="199">
        <v>1112.8297463874896</v>
      </c>
      <c r="R66" s="92">
        <f t="shared" si="12"/>
        <v>1.1434703770861858E-2</v>
      </c>
      <c r="S66" s="92">
        <f t="shared" si="12"/>
        <v>5.6423464364912393E-3</v>
      </c>
      <c r="T66" s="91">
        <v>2270</v>
      </c>
      <c r="U66" s="194">
        <v>27023</v>
      </c>
      <c r="V66" s="194">
        <v>11972.972972972973</v>
      </c>
      <c r="W66" s="201"/>
      <c r="X66" s="88">
        <v>0</v>
      </c>
      <c r="Y66" s="88">
        <f t="shared" si="13"/>
        <v>0</v>
      </c>
      <c r="Z66" s="1"/>
      <c r="AA66" s="1"/>
    </row>
    <row r="67" spans="2:27" x14ac:dyDescent="0.35">
      <c r="B67" s="85">
        <v>1824</v>
      </c>
      <c r="C67" s="85" t="s">
        <v>85</v>
      </c>
      <c r="D67" s="1">
        <v>195933</v>
      </c>
      <c r="E67" s="85">
        <f t="shared" si="6"/>
        <v>14685.429470843952</v>
      </c>
      <c r="F67" s="86">
        <f t="shared" si="0"/>
        <v>0.76881149879529431</v>
      </c>
      <c r="G67" s="191">
        <f t="shared" si="1"/>
        <v>2650.4282871011169</v>
      </c>
      <c r="H67" s="191">
        <f t="shared" si="7"/>
        <v>35362.014206503103</v>
      </c>
      <c r="I67" s="191">
        <f t="shared" si="2"/>
        <v>877.48481924854889</v>
      </c>
      <c r="J67" s="87">
        <f t="shared" si="3"/>
        <v>11707.402458414139</v>
      </c>
      <c r="K67" s="191">
        <f t="shared" si="8"/>
        <v>574.2702216930038</v>
      </c>
      <c r="L67" s="87">
        <f t="shared" si="4"/>
        <v>7661.9132978280568</v>
      </c>
      <c r="M67" s="88">
        <f t="shared" si="9"/>
        <v>43023.927504331157</v>
      </c>
      <c r="N67" s="88">
        <f t="shared" si="10"/>
        <v>238956.92750433116</v>
      </c>
      <c r="O67" s="88">
        <f t="shared" si="11"/>
        <v>17910.127979638073</v>
      </c>
      <c r="P67" s="89">
        <f t="shared" si="5"/>
        <v>0.9376308921015003</v>
      </c>
      <c r="Q67" s="199">
        <v>5979.9667737012569</v>
      </c>
      <c r="R67" s="92">
        <f t="shared" si="12"/>
        <v>-1.4292613722116574E-2</v>
      </c>
      <c r="S67" s="92">
        <f t="shared" si="12"/>
        <v>-2.2345537204674547E-2</v>
      </c>
      <c r="T67" s="91">
        <v>13342</v>
      </c>
      <c r="U67" s="194">
        <v>198774</v>
      </c>
      <c r="V67" s="194">
        <v>15021.083654500113</v>
      </c>
      <c r="W67" s="201"/>
      <c r="X67" s="88">
        <v>0</v>
      </c>
      <c r="Y67" s="88">
        <f t="shared" si="13"/>
        <v>0</v>
      </c>
      <c r="Z67" s="1"/>
      <c r="AA67" s="1"/>
    </row>
    <row r="68" spans="2:27" x14ac:dyDescent="0.35">
      <c r="B68" s="85">
        <v>1825</v>
      </c>
      <c r="C68" s="85" t="s">
        <v>86</v>
      </c>
      <c r="D68" s="1">
        <v>19711</v>
      </c>
      <c r="E68" s="85">
        <f t="shared" si="6"/>
        <v>13556.396148555708</v>
      </c>
      <c r="F68" s="86">
        <f t="shared" si="0"/>
        <v>0.70970435436880097</v>
      </c>
      <c r="G68" s="191">
        <f t="shared" si="1"/>
        <v>3327.8482804740634</v>
      </c>
      <c r="H68" s="191">
        <f t="shared" si="7"/>
        <v>4838.6913998092878</v>
      </c>
      <c r="I68" s="191">
        <f t="shared" si="2"/>
        <v>1272.6464820494341</v>
      </c>
      <c r="J68" s="87">
        <f t="shared" si="3"/>
        <v>1850.4279848998772</v>
      </c>
      <c r="K68" s="191">
        <f t="shared" si="8"/>
        <v>969.43188449388913</v>
      </c>
      <c r="L68" s="87">
        <f t="shared" si="4"/>
        <v>1409.5539600541147</v>
      </c>
      <c r="M68" s="88">
        <f t="shared" si="9"/>
        <v>6248.245359863402</v>
      </c>
      <c r="N68" s="88">
        <f t="shared" si="10"/>
        <v>25959.245359863402</v>
      </c>
      <c r="O68" s="88">
        <f t="shared" si="11"/>
        <v>17853.676313523662</v>
      </c>
      <c r="P68" s="89">
        <f t="shared" si="5"/>
        <v>0.93467553488017574</v>
      </c>
      <c r="Q68" s="199">
        <v>542.35006662881642</v>
      </c>
      <c r="R68" s="92">
        <f t="shared" si="12"/>
        <v>-4.473199573519434E-2</v>
      </c>
      <c r="S68" s="92">
        <f t="shared" si="12"/>
        <v>-4.0133043857715919E-2</v>
      </c>
      <c r="T68" s="91">
        <v>1454</v>
      </c>
      <c r="U68" s="194">
        <v>20634</v>
      </c>
      <c r="V68" s="194">
        <v>14123.203285420945</v>
      </c>
      <c r="W68" s="201"/>
      <c r="X68" s="88">
        <v>0</v>
      </c>
      <c r="Y68" s="88">
        <f t="shared" si="13"/>
        <v>0</v>
      </c>
      <c r="Z68" s="1"/>
      <c r="AA68" s="1"/>
    </row>
    <row r="69" spans="2:27" x14ac:dyDescent="0.35">
      <c r="B69" s="85">
        <v>1826</v>
      </c>
      <c r="C69" s="85" t="s">
        <v>87</v>
      </c>
      <c r="D69" s="1">
        <v>16915</v>
      </c>
      <c r="E69" s="85">
        <f t="shared" si="6"/>
        <v>13235.524256651017</v>
      </c>
      <c r="F69" s="86">
        <f t="shared" si="0"/>
        <v>0.69290607137501459</v>
      </c>
      <c r="G69" s="191">
        <f t="shared" si="1"/>
        <v>3520.371415616878</v>
      </c>
      <c r="H69" s="191">
        <f t="shared" si="7"/>
        <v>4499.03466915837</v>
      </c>
      <c r="I69" s="191">
        <f t="shared" si="2"/>
        <v>1384.9516442160761</v>
      </c>
      <c r="J69" s="87">
        <f t="shared" si="3"/>
        <v>1769.9682013081454</v>
      </c>
      <c r="K69" s="191">
        <f t="shared" si="8"/>
        <v>1081.7370466605312</v>
      </c>
      <c r="L69" s="87">
        <f t="shared" si="4"/>
        <v>1382.4599456321587</v>
      </c>
      <c r="M69" s="88">
        <f t="shared" si="9"/>
        <v>5881.4946147905284</v>
      </c>
      <c r="N69" s="88">
        <f t="shared" si="10"/>
        <v>22796.494614790528</v>
      </c>
      <c r="O69" s="88">
        <f t="shared" si="11"/>
        <v>17837.632718928424</v>
      </c>
      <c r="P69" s="89">
        <f t="shared" si="5"/>
        <v>0.9338356207304862</v>
      </c>
      <c r="Q69" s="199">
        <v>173.38582197498545</v>
      </c>
      <c r="R69" s="92">
        <f t="shared" si="12"/>
        <v>-1.5997673065735893E-2</v>
      </c>
      <c r="S69" s="92">
        <f t="shared" si="12"/>
        <v>-1.9847447427763548E-2</v>
      </c>
      <c r="T69" s="91">
        <v>1278</v>
      </c>
      <c r="U69" s="194">
        <v>17190</v>
      </c>
      <c r="V69" s="194">
        <v>13503.534956794972</v>
      </c>
      <c r="W69" s="201"/>
      <c r="X69" s="88">
        <v>0</v>
      </c>
      <c r="Y69" s="88">
        <f t="shared" si="13"/>
        <v>0</v>
      </c>
      <c r="Z69" s="1"/>
      <c r="AA69" s="1"/>
    </row>
    <row r="70" spans="2:27" x14ac:dyDescent="0.35">
      <c r="B70" s="85">
        <v>1827</v>
      </c>
      <c r="C70" s="85" t="s">
        <v>88</v>
      </c>
      <c r="D70" s="1">
        <v>26531</v>
      </c>
      <c r="E70" s="85">
        <f t="shared" si="6"/>
        <v>19073.328540618259</v>
      </c>
      <c r="F70" s="86">
        <f t="shared" si="0"/>
        <v>0.99852675956402104</v>
      </c>
      <c r="G70" s="191">
        <f t="shared" si="1"/>
        <v>17.688845236533233</v>
      </c>
      <c r="H70" s="191">
        <f t="shared" si="7"/>
        <v>24.605183724017728</v>
      </c>
      <c r="I70" s="191">
        <f t="shared" si="2"/>
        <v>0</v>
      </c>
      <c r="J70" s="87">
        <f t="shared" si="3"/>
        <v>0</v>
      </c>
      <c r="K70" s="191">
        <f t="shared" si="8"/>
        <v>-303.21459755554503</v>
      </c>
      <c r="L70" s="87">
        <f t="shared" si="4"/>
        <v>-421.77150519976311</v>
      </c>
      <c r="M70" s="88">
        <f t="shared" si="9"/>
        <v>-397.16632147574541</v>
      </c>
      <c r="N70" s="88">
        <f t="shared" si="10"/>
        <v>26133.833678524254</v>
      </c>
      <c r="O70" s="88">
        <f t="shared" si="11"/>
        <v>18787.80278829925</v>
      </c>
      <c r="P70" s="89">
        <f t="shared" si="5"/>
        <v>0.98357891741743242</v>
      </c>
      <c r="Q70" s="199">
        <v>-1014.5163517880828</v>
      </c>
      <c r="R70" s="92">
        <f t="shared" si="12"/>
        <v>6.0095097294921483E-2</v>
      </c>
      <c r="S70" s="92">
        <f t="shared" si="12"/>
        <v>4.332867591426854E-2</v>
      </c>
      <c r="T70" s="91">
        <v>1391</v>
      </c>
      <c r="U70" s="194">
        <v>25027</v>
      </c>
      <c r="V70" s="194">
        <v>18281.227173119063</v>
      </c>
      <c r="W70" s="201"/>
      <c r="X70" s="88">
        <v>0</v>
      </c>
      <c r="Y70" s="88">
        <f t="shared" si="13"/>
        <v>0</v>
      </c>
      <c r="Z70" s="1"/>
      <c r="AA70" s="1"/>
    </row>
    <row r="71" spans="2:27" x14ac:dyDescent="0.35">
      <c r="B71" s="85">
        <v>1828</v>
      </c>
      <c r="C71" s="85" t="s">
        <v>89</v>
      </c>
      <c r="D71" s="1">
        <v>26133</v>
      </c>
      <c r="E71" s="85">
        <f t="shared" si="6"/>
        <v>14656.758272574314</v>
      </c>
      <c r="F71" s="86">
        <f t="shared" ref="F71:F134" si="14">E71/E$364</f>
        <v>0.76731050442821092</v>
      </c>
      <c r="G71" s="191">
        <f t="shared" ref="G71:G134" si="15">($E$364+$Y$364-E71-Y71)*0.6</f>
        <v>2667.6310060628998</v>
      </c>
      <c r="H71" s="191">
        <f t="shared" ref="H71:H134" si="16">G71*T71/1000</f>
        <v>4756.3860838101509</v>
      </c>
      <c r="I71" s="191">
        <f t="shared" ref="I71:I134" si="17">IF(E71+Y71&lt;(E$364+Y$364)*0.9,((E$364+Y$364)*0.9-E71-Y71)*0.35,0)</f>
        <v>887.51973864292222</v>
      </c>
      <c r="J71" s="87">
        <f t="shared" ref="J71:J134" si="18">I71*T71/1000</f>
        <v>1582.4476940003303</v>
      </c>
      <c r="K71" s="191">
        <f t="shared" si="8"/>
        <v>584.30514108737725</v>
      </c>
      <c r="L71" s="87">
        <f t="shared" ref="L71:L134" si="19">K71*T71/1000</f>
        <v>1041.8160665587936</v>
      </c>
      <c r="M71" s="88">
        <f t="shared" si="9"/>
        <v>5798.2021503689448</v>
      </c>
      <c r="N71" s="88">
        <f t="shared" si="10"/>
        <v>31931.202150368947</v>
      </c>
      <c r="O71" s="88">
        <f t="shared" si="11"/>
        <v>17908.69441972459</v>
      </c>
      <c r="P71" s="89">
        <f t="shared" ref="P71:P134" si="20">O71/O$364</f>
        <v>0.93755584238314615</v>
      </c>
      <c r="Q71" s="199">
        <v>772.11050123739551</v>
      </c>
      <c r="R71" s="92">
        <f t="shared" si="12"/>
        <v>0.21492329149232914</v>
      </c>
      <c r="S71" s="92">
        <f t="shared" si="12"/>
        <v>0.15700490687267263</v>
      </c>
      <c r="T71" s="91">
        <v>1783</v>
      </c>
      <c r="U71" s="194">
        <v>21510</v>
      </c>
      <c r="V71" s="194">
        <v>12667.844522968197</v>
      </c>
      <c r="W71" s="201"/>
      <c r="X71" s="88">
        <v>0</v>
      </c>
      <c r="Y71" s="88">
        <f t="shared" si="13"/>
        <v>0</v>
      </c>
      <c r="Z71" s="1"/>
      <c r="AA71" s="1"/>
    </row>
    <row r="72" spans="2:27" x14ac:dyDescent="0.35">
      <c r="B72" s="85">
        <v>1832</v>
      </c>
      <c r="C72" s="85" t="s">
        <v>90</v>
      </c>
      <c r="D72" s="1">
        <v>87933</v>
      </c>
      <c r="E72" s="85">
        <f t="shared" ref="E72:E135" si="21">D72/T72*1000</f>
        <v>19720.34088360619</v>
      </c>
      <c r="F72" s="86">
        <f t="shared" si="14"/>
        <v>1.0323991451240886</v>
      </c>
      <c r="G72" s="191">
        <f t="shared" si="15"/>
        <v>-370.51856055622557</v>
      </c>
      <c r="H72" s="191">
        <f t="shared" si="16"/>
        <v>-1652.1422615202098</v>
      </c>
      <c r="I72" s="191">
        <f t="shared" si="17"/>
        <v>0</v>
      </c>
      <c r="J72" s="87">
        <f t="shared" si="18"/>
        <v>0</v>
      </c>
      <c r="K72" s="191">
        <f t="shared" ref="K72:K135" si="22">I72+J$366</f>
        <v>-303.21459755554503</v>
      </c>
      <c r="L72" s="87">
        <f t="shared" si="19"/>
        <v>-1352.0338905001754</v>
      </c>
      <c r="M72" s="88">
        <f t="shared" ref="M72:M135" si="23">+H72+L72</f>
        <v>-3004.1761520203854</v>
      </c>
      <c r="N72" s="88">
        <f t="shared" ref="N72:N135" si="24">D72+M72</f>
        <v>84928.823847979613</v>
      </c>
      <c r="O72" s="88">
        <f t="shared" ref="O72:O135" si="25">N72/T72*1000</f>
        <v>19046.607725494418</v>
      </c>
      <c r="P72" s="89">
        <f t="shared" si="20"/>
        <v>0.99712787164145911</v>
      </c>
      <c r="Q72" s="199">
        <v>1513.496180716701</v>
      </c>
      <c r="R72" s="92">
        <f t="shared" ref="R72:S135" si="26">(D72-U72)/U72</f>
        <v>-2.0315053568185945E-3</v>
      </c>
      <c r="S72" s="92">
        <f t="shared" si="26"/>
        <v>-1.0760092773522752E-2</v>
      </c>
      <c r="T72" s="91">
        <v>4459</v>
      </c>
      <c r="U72" s="194">
        <v>88112</v>
      </c>
      <c r="V72" s="194">
        <v>19934.841628959275</v>
      </c>
      <c r="W72" s="201"/>
      <c r="X72" s="88">
        <v>0</v>
      </c>
      <c r="Y72" s="88">
        <f t="shared" ref="Y72:Y135" si="27">X72*1000/T72</f>
        <v>0</v>
      </c>
      <c r="Z72" s="1"/>
      <c r="AA72" s="1"/>
    </row>
    <row r="73" spans="2:27" x14ac:dyDescent="0.35">
      <c r="B73" s="85">
        <v>1833</v>
      </c>
      <c r="C73" s="85" t="s">
        <v>91</v>
      </c>
      <c r="D73" s="1">
        <v>412761</v>
      </c>
      <c r="E73" s="85">
        <f t="shared" si="21"/>
        <v>15887.644341801386</v>
      </c>
      <c r="F73" s="86">
        <f t="shared" si="14"/>
        <v>0.83174984313515921</v>
      </c>
      <c r="G73" s="191">
        <f t="shared" si="15"/>
        <v>1929.0993645266567</v>
      </c>
      <c r="H73" s="191">
        <f t="shared" si="16"/>
        <v>50118.001490402545</v>
      </c>
      <c r="I73" s="191">
        <f t="shared" si="17"/>
        <v>456.70961441344701</v>
      </c>
      <c r="J73" s="87">
        <f t="shared" si="18"/>
        <v>11865.315782461352</v>
      </c>
      <c r="K73" s="191">
        <f t="shared" si="22"/>
        <v>153.49501685790199</v>
      </c>
      <c r="L73" s="87">
        <f t="shared" si="19"/>
        <v>3987.8005379682936</v>
      </c>
      <c r="M73" s="88">
        <f t="shared" si="23"/>
        <v>54105.802028370839</v>
      </c>
      <c r="N73" s="88">
        <f t="shared" si="24"/>
        <v>466866.80202837085</v>
      </c>
      <c r="O73" s="88">
        <f t="shared" si="25"/>
        <v>17970.238723185943</v>
      </c>
      <c r="P73" s="89">
        <f t="shared" si="20"/>
        <v>0.94077780931849342</v>
      </c>
      <c r="Q73" s="199">
        <v>12298.576568787161</v>
      </c>
      <c r="R73" s="92">
        <f t="shared" si="26"/>
        <v>2.304449603217002E-3</v>
      </c>
      <c r="S73" s="92">
        <f t="shared" si="26"/>
        <v>6.6253925730230361E-3</v>
      </c>
      <c r="T73" s="91">
        <v>25980</v>
      </c>
      <c r="U73" s="194">
        <v>411812</v>
      </c>
      <c r="V73" s="194">
        <v>15783.075272114058</v>
      </c>
      <c r="W73" s="201"/>
      <c r="X73" s="88">
        <v>0</v>
      </c>
      <c r="Y73" s="88">
        <f t="shared" si="27"/>
        <v>0</v>
      </c>
      <c r="Z73" s="1"/>
      <c r="AA73" s="1"/>
    </row>
    <row r="74" spans="2:27" x14ac:dyDescent="0.35">
      <c r="B74" s="85">
        <v>1834</v>
      </c>
      <c r="C74" s="85" t="s">
        <v>92</v>
      </c>
      <c r="D74" s="1">
        <v>48285</v>
      </c>
      <c r="E74" s="85">
        <f t="shared" si="21"/>
        <v>26071.814254859612</v>
      </c>
      <c r="F74" s="86">
        <f t="shared" si="14"/>
        <v>1.3649114337028114</v>
      </c>
      <c r="G74" s="191">
        <f t="shared" si="15"/>
        <v>-4181.4025833082787</v>
      </c>
      <c r="H74" s="191">
        <f t="shared" si="16"/>
        <v>-7743.9575842869317</v>
      </c>
      <c r="I74" s="191">
        <f t="shared" si="17"/>
        <v>0</v>
      </c>
      <c r="J74" s="87">
        <f t="shared" si="18"/>
        <v>0</v>
      </c>
      <c r="K74" s="191">
        <f t="shared" si="22"/>
        <v>-303.21459755554503</v>
      </c>
      <c r="L74" s="87">
        <f t="shared" si="19"/>
        <v>-561.55343467286934</v>
      </c>
      <c r="M74" s="88">
        <f t="shared" si="23"/>
        <v>-8305.5110189598017</v>
      </c>
      <c r="N74" s="88">
        <f t="shared" si="24"/>
        <v>39979.488981040195</v>
      </c>
      <c r="O74" s="88">
        <f t="shared" si="25"/>
        <v>21587.197073995787</v>
      </c>
      <c r="P74" s="89">
        <f t="shared" si="20"/>
        <v>1.1301327870729483</v>
      </c>
      <c r="Q74" s="199">
        <v>-1302.6930866366156</v>
      </c>
      <c r="R74" s="92">
        <f t="shared" si="26"/>
        <v>7.1713943268078312E-2</v>
      </c>
      <c r="S74" s="92">
        <f t="shared" si="26"/>
        <v>8.1551490263519655E-2</v>
      </c>
      <c r="T74" s="91">
        <v>1852</v>
      </c>
      <c r="U74" s="194">
        <v>45054</v>
      </c>
      <c r="V74" s="194">
        <v>24105.939004815409</v>
      </c>
      <c r="W74" s="201"/>
      <c r="X74" s="88">
        <v>0</v>
      </c>
      <c r="Y74" s="88">
        <f t="shared" si="27"/>
        <v>0</v>
      </c>
      <c r="Z74" s="1"/>
      <c r="AA74" s="1"/>
    </row>
    <row r="75" spans="2:27" x14ac:dyDescent="0.35">
      <c r="B75" s="85">
        <v>1835</v>
      </c>
      <c r="C75" s="85" t="s">
        <v>93</v>
      </c>
      <c r="D75" s="1">
        <v>7284</v>
      </c>
      <c r="E75" s="85">
        <f t="shared" si="21"/>
        <v>16405.405405405407</v>
      </c>
      <c r="F75" s="86">
        <f t="shared" si="14"/>
        <v>0.85885566663984814</v>
      </c>
      <c r="G75" s="191">
        <f t="shared" si="15"/>
        <v>1618.4427263642442</v>
      </c>
      <c r="H75" s="191">
        <f t="shared" si="16"/>
        <v>718.58857050572442</v>
      </c>
      <c r="I75" s="191">
        <f t="shared" si="17"/>
        <v>275.49324215203978</v>
      </c>
      <c r="J75" s="87">
        <f t="shared" si="18"/>
        <v>122.31899951550567</v>
      </c>
      <c r="K75" s="191">
        <f t="shared" si="22"/>
        <v>-27.721355403505243</v>
      </c>
      <c r="L75" s="87">
        <f t="shared" si="19"/>
        <v>-12.308281799156328</v>
      </c>
      <c r="M75" s="88">
        <f t="shared" si="23"/>
        <v>706.28028870656806</v>
      </c>
      <c r="N75" s="88">
        <f t="shared" si="24"/>
        <v>7990.2802887065682</v>
      </c>
      <c r="O75" s="88">
        <f t="shared" si="25"/>
        <v>17996.126776366142</v>
      </c>
      <c r="P75" s="89">
        <f t="shared" si="20"/>
        <v>0.94213310049372778</v>
      </c>
      <c r="Q75" s="199">
        <v>-265.59929189601598</v>
      </c>
      <c r="R75" s="92">
        <f t="shared" si="26"/>
        <v>-2.8411364545818326E-2</v>
      </c>
      <c r="S75" s="92">
        <f t="shared" si="26"/>
        <v>-1.5281788391032006E-2</v>
      </c>
      <c r="T75" s="91">
        <v>444</v>
      </c>
      <c r="U75" s="194">
        <v>7497</v>
      </c>
      <c r="V75" s="194">
        <v>16660</v>
      </c>
      <c r="W75" s="201"/>
      <c r="X75" s="88">
        <v>0</v>
      </c>
      <c r="Y75" s="88">
        <f t="shared" si="27"/>
        <v>0</v>
      </c>
      <c r="Z75" s="1"/>
      <c r="AA75" s="1"/>
    </row>
    <row r="76" spans="2:27" x14ac:dyDescent="0.35">
      <c r="B76" s="85">
        <v>1836</v>
      </c>
      <c r="C76" s="85" t="s">
        <v>94</v>
      </c>
      <c r="D76" s="1">
        <v>16655</v>
      </c>
      <c r="E76" s="85">
        <f t="shared" si="21"/>
        <v>14622.475856014047</v>
      </c>
      <c r="F76" s="86">
        <f t="shared" si="14"/>
        <v>0.76551575160124385</v>
      </c>
      <c r="G76" s="191">
        <f t="shared" si="15"/>
        <v>2688.2004559990601</v>
      </c>
      <c r="H76" s="191">
        <f t="shared" si="16"/>
        <v>3061.8603193829294</v>
      </c>
      <c r="I76" s="191">
        <f t="shared" si="17"/>
        <v>899.51858443901563</v>
      </c>
      <c r="J76" s="87">
        <f t="shared" si="18"/>
        <v>1024.5516676760387</v>
      </c>
      <c r="K76" s="191">
        <f t="shared" si="22"/>
        <v>596.30398688347054</v>
      </c>
      <c r="L76" s="87">
        <f t="shared" si="19"/>
        <v>679.19024106027291</v>
      </c>
      <c r="M76" s="88">
        <f t="shared" si="23"/>
        <v>3741.0505604432024</v>
      </c>
      <c r="N76" s="88">
        <f t="shared" si="24"/>
        <v>20396.050560443204</v>
      </c>
      <c r="O76" s="88">
        <f t="shared" si="25"/>
        <v>17906.980298896578</v>
      </c>
      <c r="P76" s="89">
        <f t="shared" si="20"/>
        <v>0.93746610474179781</v>
      </c>
      <c r="Q76" s="199">
        <v>32.454969663150678</v>
      </c>
      <c r="R76" s="92">
        <f t="shared" si="26"/>
        <v>4.6447098564362408E-3</v>
      </c>
      <c r="S76" s="92">
        <f t="shared" si="26"/>
        <v>1.6993283989878014E-2</v>
      </c>
      <c r="T76" s="91">
        <v>1139</v>
      </c>
      <c r="U76" s="194">
        <v>16578</v>
      </c>
      <c r="V76" s="194">
        <v>14378.143972246313</v>
      </c>
      <c r="W76" s="201"/>
      <c r="X76" s="88">
        <v>0</v>
      </c>
      <c r="Y76" s="88">
        <f t="shared" si="27"/>
        <v>0</v>
      </c>
      <c r="Z76" s="1"/>
      <c r="AA76" s="1"/>
    </row>
    <row r="77" spans="2:27" x14ac:dyDescent="0.35">
      <c r="B77" s="85">
        <v>1837</v>
      </c>
      <c r="C77" s="85" t="s">
        <v>95</v>
      </c>
      <c r="D77" s="1">
        <v>112577</v>
      </c>
      <c r="E77" s="85">
        <f t="shared" si="21"/>
        <v>18122.504829362522</v>
      </c>
      <c r="F77" s="86">
        <f t="shared" si="14"/>
        <v>0.94874924342178346</v>
      </c>
      <c r="G77" s="191">
        <f t="shared" si="15"/>
        <v>588.18307198997502</v>
      </c>
      <c r="H77" s="191">
        <f t="shared" si="16"/>
        <v>3653.7932432017246</v>
      </c>
      <c r="I77" s="191">
        <f t="shared" si="17"/>
        <v>0</v>
      </c>
      <c r="J77" s="87">
        <f t="shared" si="18"/>
        <v>0</v>
      </c>
      <c r="K77" s="191">
        <f t="shared" si="22"/>
        <v>-303.21459755554503</v>
      </c>
      <c r="L77" s="87">
        <f t="shared" si="19"/>
        <v>-1883.5690800150455</v>
      </c>
      <c r="M77" s="88">
        <f t="shared" si="23"/>
        <v>1770.2241631866791</v>
      </c>
      <c r="N77" s="88">
        <f t="shared" si="24"/>
        <v>114347.22416318668</v>
      </c>
      <c r="O77" s="88">
        <f t="shared" si="25"/>
        <v>18407.473303796956</v>
      </c>
      <c r="P77" s="89">
        <f t="shared" si="20"/>
        <v>0.96366791096053739</v>
      </c>
      <c r="Q77" s="199">
        <v>1875.8566662059256</v>
      </c>
      <c r="R77" s="92">
        <f t="shared" si="26"/>
        <v>7.7096030386819628E-2</v>
      </c>
      <c r="S77" s="92">
        <f t="shared" si="26"/>
        <v>7.7442809533756499E-2</v>
      </c>
      <c r="T77" s="91">
        <v>6212</v>
      </c>
      <c r="U77" s="194">
        <v>104519</v>
      </c>
      <c r="V77" s="194">
        <v>16819.922755069201</v>
      </c>
      <c r="W77" s="201"/>
      <c r="X77" s="88">
        <v>0</v>
      </c>
      <c r="Y77" s="88">
        <f t="shared" si="27"/>
        <v>0</v>
      </c>
      <c r="Z77" s="1"/>
      <c r="AA77" s="1"/>
    </row>
    <row r="78" spans="2:27" x14ac:dyDescent="0.35">
      <c r="B78" s="85">
        <v>1838</v>
      </c>
      <c r="C78" s="85" t="s">
        <v>96</v>
      </c>
      <c r="D78" s="1">
        <v>30132</v>
      </c>
      <c r="E78" s="85">
        <f t="shared" si="21"/>
        <v>15628.630705394191</v>
      </c>
      <c r="F78" s="86">
        <f t="shared" si="14"/>
        <v>0.81818996309147463</v>
      </c>
      <c r="G78" s="191">
        <f t="shared" si="15"/>
        <v>2084.5075463709736</v>
      </c>
      <c r="H78" s="191">
        <f t="shared" si="16"/>
        <v>4018.9305494032374</v>
      </c>
      <c r="I78" s="191">
        <f t="shared" si="17"/>
        <v>547.36438715596523</v>
      </c>
      <c r="J78" s="87">
        <f t="shared" si="18"/>
        <v>1055.3185384367011</v>
      </c>
      <c r="K78" s="191">
        <f t="shared" si="22"/>
        <v>244.14978960042021</v>
      </c>
      <c r="L78" s="87">
        <f t="shared" si="19"/>
        <v>470.72079434961017</v>
      </c>
      <c r="M78" s="88">
        <f t="shared" si="23"/>
        <v>4489.6513437528474</v>
      </c>
      <c r="N78" s="88">
        <f t="shared" si="24"/>
        <v>34621.651343752848</v>
      </c>
      <c r="O78" s="88">
        <f t="shared" si="25"/>
        <v>17957.288041365588</v>
      </c>
      <c r="P78" s="89">
        <f t="shared" si="20"/>
        <v>0.94009981531630948</v>
      </c>
      <c r="Q78" s="199">
        <v>903.72649825333701</v>
      </c>
      <c r="R78" s="92">
        <f t="shared" si="26"/>
        <v>-3.7715964615335482E-2</v>
      </c>
      <c r="S78" s="92">
        <f t="shared" si="26"/>
        <v>-5.4685703828550376E-2</v>
      </c>
      <c r="T78" s="91">
        <v>1928</v>
      </c>
      <c r="U78" s="194">
        <v>31313</v>
      </c>
      <c r="V78" s="194">
        <v>16532.734952481518</v>
      </c>
      <c r="W78" s="201"/>
      <c r="X78" s="88">
        <v>0</v>
      </c>
      <c r="Y78" s="88">
        <f t="shared" si="27"/>
        <v>0</v>
      </c>
      <c r="Z78" s="1"/>
      <c r="AA78" s="1"/>
    </row>
    <row r="79" spans="2:27" x14ac:dyDescent="0.35">
      <c r="B79" s="85">
        <v>1839</v>
      </c>
      <c r="C79" s="85" t="s">
        <v>97</v>
      </c>
      <c r="D79" s="1">
        <v>17580</v>
      </c>
      <c r="E79" s="85">
        <f t="shared" si="21"/>
        <v>17117.818889970789</v>
      </c>
      <c r="F79" s="86">
        <f t="shared" si="14"/>
        <v>0.89615193229677703</v>
      </c>
      <c r="G79" s="191">
        <f t="shared" si="15"/>
        <v>1190.9946356250148</v>
      </c>
      <c r="H79" s="191">
        <f t="shared" si="16"/>
        <v>1223.1514907868902</v>
      </c>
      <c r="I79" s="191">
        <f t="shared" si="17"/>
        <v>26.148522554155896</v>
      </c>
      <c r="J79" s="87">
        <f t="shared" si="18"/>
        <v>26.854532663118103</v>
      </c>
      <c r="K79" s="191">
        <f t="shared" si="22"/>
        <v>-277.06607500138915</v>
      </c>
      <c r="L79" s="87">
        <f t="shared" si="19"/>
        <v>-284.54685902642666</v>
      </c>
      <c r="M79" s="88">
        <f t="shared" si="23"/>
        <v>938.60463176046358</v>
      </c>
      <c r="N79" s="88">
        <f t="shared" si="24"/>
        <v>18518.604631760463</v>
      </c>
      <c r="O79" s="88">
        <f t="shared" si="25"/>
        <v>18031.747450594412</v>
      </c>
      <c r="P79" s="89">
        <f t="shared" si="20"/>
        <v>0.94399791377657427</v>
      </c>
      <c r="Q79" s="199">
        <v>237.43048956860184</v>
      </c>
      <c r="R79" s="92">
        <f t="shared" si="26"/>
        <v>5.1058232691617841E-2</v>
      </c>
      <c r="S79" s="92">
        <f t="shared" si="26"/>
        <v>3.5706846625041144E-2</v>
      </c>
      <c r="T79" s="91">
        <v>1027</v>
      </c>
      <c r="U79" s="194">
        <v>16726</v>
      </c>
      <c r="V79" s="194">
        <v>16527.667984189724</v>
      </c>
      <c r="W79" s="201"/>
      <c r="X79" s="88">
        <v>0</v>
      </c>
      <c r="Y79" s="88">
        <f t="shared" si="27"/>
        <v>0</v>
      </c>
      <c r="Z79" s="1"/>
      <c r="AA79" s="1"/>
    </row>
    <row r="80" spans="2:27" x14ac:dyDescent="0.35">
      <c r="B80" s="85">
        <v>1840</v>
      </c>
      <c r="C80" s="85" t="s">
        <v>98</v>
      </c>
      <c r="D80" s="1">
        <v>63437</v>
      </c>
      <c r="E80" s="85">
        <f t="shared" si="21"/>
        <v>13642.365591397849</v>
      </c>
      <c r="F80" s="86">
        <f t="shared" si="14"/>
        <v>0.71420502602660196</v>
      </c>
      <c r="G80" s="191">
        <f t="shared" si="15"/>
        <v>3276.2666147687787</v>
      </c>
      <c r="H80" s="191">
        <f t="shared" si="16"/>
        <v>15234.639758674821</v>
      </c>
      <c r="I80" s="191">
        <f t="shared" si="17"/>
        <v>1242.5571770546849</v>
      </c>
      <c r="J80" s="87">
        <f t="shared" si="18"/>
        <v>5777.8908733042854</v>
      </c>
      <c r="K80" s="191">
        <f t="shared" si="22"/>
        <v>939.3425794991399</v>
      </c>
      <c r="L80" s="87">
        <f t="shared" si="19"/>
        <v>4367.9429946709997</v>
      </c>
      <c r="M80" s="88">
        <f t="shared" si="23"/>
        <v>19602.582753345821</v>
      </c>
      <c r="N80" s="88">
        <f t="shared" si="24"/>
        <v>83039.582753345821</v>
      </c>
      <c r="O80" s="88">
        <f t="shared" si="25"/>
        <v>17857.974785665767</v>
      </c>
      <c r="P80" s="89">
        <f t="shared" si="20"/>
        <v>0.93490056846306568</v>
      </c>
      <c r="Q80" s="199">
        <v>2018.7871456836256</v>
      </c>
      <c r="R80" s="92">
        <f t="shared" si="26"/>
        <v>-1.2284744495998505E-2</v>
      </c>
      <c r="S80" s="92">
        <f t="shared" si="26"/>
        <v>-1.9294336631833379E-2</v>
      </c>
      <c r="T80" s="91">
        <v>4650</v>
      </c>
      <c r="U80" s="194">
        <v>64226</v>
      </c>
      <c r="V80" s="194">
        <v>13910.764565735326</v>
      </c>
      <c r="W80" s="201"/>
      <c r="X80" s="88">
        <v>0</v>
      </c>
      <c r="Y80" s="88">
        <f t="shared" si="27"/>
        <v>0</v>
      </c>
      <c r="Z80" s="1"/>
      <c r="AA80" s="1"/>
    </row>
    <row r="81" spans="2:29" x14ac:dyDescent="0.35">
      <c r="B81" s="85">
        <v>1841</v>
      </c>
      <c r="C81" s="85" t="s">
        <v>99</v>
      </c>
      <c r="D81" s="1">
        <v>153831</v>
      </c>
      <c r="E81" s="85">
        <f t="shared" si="21"/>
        <v>16070.936063518595</v>
      </c>
      <c r="F81" s="86">
        <f t="shared" si="14"/>
        <v>0.84134553004169121</v>
      </c>
      <c r="G81" s="191">
        <f t="shared" si="15"/>
        <v>1819.1243314963315</v>
      </c>
      <c r="H81" s="191">
        <f t="shared" si="16"/>
        <v>17412.658101082885</v>
      </c>
      <c r="I81" s="191">
        <f t="shared" si="17"/>
        <v>392.55751181242391</v>
      </c>
      <c r="J81" s="87">
        <f t="shared" si="18"/>
        <v>3757.5605030685215</v>
      </c>
      <c r="K81" s="191">
        <f t="shared" si="22"/>
        <v>89.342914256878885</v>
      </c>
      <c r="L81" s="87">
        <f t="shared" si="19"/>
        <v>855.19037526684463</v>
      </c>
      <c r="M81" s="88">
        <f t="shared" si="23"/>
        <v>18267.848476349729</v>
      </c>
      <c r="N81" s="88">
        <f t="shared" si="24"/>
        <v>172098.84847634973</v>
      </c>
      <c r="O81" s="88">
        <f t="shared" si="25"/>
        <v>17979.403309271805</v>
      </c>
      <c r="P81" s="89">
        <f t="shared" si="20"/>
        <v>0.94125759366382022</v>
      </c>
      <c r="Q81" s="199">
        <v>4218.5508512868091</v>
      </c>
      <c r="R81" s="89">
        <f t="shared" si="26"/>
        <v>1.0098953990006107E-2</v>
      </c>
      <c r="S81" s="89">
        <f t="shared" si="26"/>
        <v>1.337027320999036E-2</v>
      </c>
      <c r="T81" s="91">
        <v>9572</v>
      </c>
      <c r="U81" s="194">
        <v>152293</v>
      </c>
      <c r="V81" s="194">
        <v>15858.898260960117</v>
      </c>
      <c r="W81" s="201"/>
      <c r="X81" s="88">
        <v>0</v>
      </c>
      <c r="Y81" s="88">
        <f t="shared" si="27"/>
        <v>0</v>
      </c>
      <c r="Z81" s="1"/>
      <c r="AA81" s="1"/>
    </row>
    <row r="82" spans="2:29" x14ac:dyDescent="0.35">
      <c r="B82" s="85">
        <v>1845</v>
      </c>
      <c r="C82" s="85" t="s">
        <v>100</v>
      </c>
      <c r="D82" s="1">
        <v>38543</v>
      </c>
      <c r="E82" s="85">
        <f t="shared" si="21"/>
        <v>20890.514905149052</v>
      </c>
      <c r="F82" s="86">
        <f t="shared" si="14"/>
        <v>1.0936600871441917</v>
      </c>
      <c r="G82" s="191">
        <f t="shared" si="15"/>
        <v>-1072.6229734819426</v>
      </c>
      <c r="H82" s="191">
        <f t="shared" si="16"/>
        <v>-1978.9893860741843</v>
      </c>
      <c r="I82" s="191">
        <f t="shared" si="17"/>
        <v>0</v>
      </c>
      <c r="J82" s="87">
        <f t="shared" si="18"/>
        <v>0</v>
      </c>
      <c r="K82" s="191">
        <f t="shared" si="22"/>
        <v>-303.21459755554503</v>
      </c>
      <c r="L82" s="87">
        <f t="shared" si="19"/>
        <v>-559.43093248998059</v>
      </c>
      <c r="M82" s="88">
        <f t="shared" si="23"/>
        <v>-2538.420318564165</v>
      </c>
      <c r="N82" s="88">
        <f t="shared" si="24"/>
        <v>36004.579681435833</v>
      </c>
      <c r="O82" s="88">
        <f t="shared" si="25"/>
        <v>19514.677334111562</v>
      </c>
      <c r="P82" s="89">
        <f t="shared" si="20"/>
        <v>1.0216322484495004</v>
      </c>
      <c r="Q82" s="199">
        <v>724.61979220056401</v>
      </c>
      <c r="R82" s="89">
        <f t="shared" si="26"/>
        <v>-7.782908732423598E-5</v>
      </c>
      <c r="S82" s="89">
        <f t="shared" si="26"/>
        <v>1.2929288583084612E-2</v>
      </c>
      <c r="T82" s="91">
        <v>1845</v>
      </c>
      <c r="U82" s="194">
        <v>38546</v>
      </c>
      <c r="V82" s="194">
        <v>20623.863028357409</v>
      </c>
      <c r="W82" s="201"/>
      <c r="X82" s="88">
        <v>0</v>
      </c>
      <c r="Y82" s="88">
        <f t="shared" si="27"/>
        <v>0</v>
      </c>
      <c r="Z82" s="1"/>
      <c r="AA82" s="1"/>
    </row>
    <row r="83" spans="2:29" x14ac:dyDescent="0.35">
      <c r="B83" s="85">
        <v>1848</v>
      </c>
      <c r="C83" s="85" t="s">
        <v>101</v>
      </c>
      <c r="D83" s="1">
        <v>39323</v>
      </c>
      <c r="E83" s="85">
        <f t="shared" si="21"/>
        <v>14755.347091932459</v>
      </c>
      <c r="F83" s="86">
        <f t="shared" si="14"/>
        <v>0.77247182559526828</v>
      </c>
      <c r="G83" s="191">
        <f t="shared" si="15"/>
        <v>2608.4777144480126</v>
      </c>
      <c r="H83" s="191">
        <f t="shared" si="16"/>
        <v>6951.5931090039539</v>
      </c>
      <c r="I83" s="191">
        <f t="shared" si="17"/>
        <v>853.01365186757141</v>
      </c>
      <c r="J83" s="87">
        <f t="shared" si="18"/>
        <v>2273.2813822270778</v>
      </c>
      <c r="K83" s="191">
        <f t="shared" si="22"/>
        <v>549.79905431202633</v>
      </c>
      <c r="L83" s="87">
        <f t="shared" si="19"/>
        <v>1465.2144797415501</v>
      </c>
      <c r="M83" s="88">
        <f t="shared" si="23"/>
        <v>8416.8075887455034</v>
      </c>
      <c r="N83" s="88">
        <f t="shared" si="24"/>
        <v>47739.807588745505</v>
      </c>
      <c r="O83" s="88">
        <f t="shared" si="25"/>
        <v>17913.623860692496</v>
      </c>
      <c r="P83" s="89">
        <f t="shared" si="20"/>
        <v>0.93781390844149892</v>
      </c>
      <c r="Q83" s="199">
        <v>-142.12322725874037</v>
      </c>
      <c r="R83" s="89">
        <f t="shared" si="26"/>
        <v>-5.3375355835705567E-4</v>
      </c>
      <c r="S83" s="89">
        <f t="shared" si="26"/>
        <v>-2.8286287230657733E-2</v>
      </c>
      <c r="T83" s="91">
        <v>2665</v>
      </c>
      <c r="U83" s="194">
        <v>39344</v>
      </c>
      <c r="V83" s="194">
        <v>15184.870706291007</v>
      </c>
      <c r="W83" s="201"/>
      <c r="X83" s="88">
        <v>0</v>
      </c>
      <c r="Y83" s="88">
        <f t="shared" si="27"/>
        <v>0</v>
      </c>
      <c r="Z83" s="1"/>
      <c r="AA83" s="1"/>
    </row>
    <row r="84" spans="2:29" x14ac:dyDescent="0.35">
      <c r="B84" s="85">
        <v>1851</v>
      </c>
      <c r="C84" s="85" t="s">
        <v>102</v>
      </c>
      <c r="D84" s="1">
        <v>26956</v>
      </c>
      <c r="E84" s="85">
        <f t="shared" si="21"/>
        <v>13579.848866498742</v>
      </c>
      <c r="F84" s="86">
        <f t="shared" si="14"/>
        <v>0.71093215089108897</v>
      </c>
      <c r="G84" s="191">
        <f t="shared" si="15"/>
        <v>3313.7766497082434</v>
      </c>
      <c r="H84" s="191">
        <f t="shared" si="16"/>
        <v>6577.8466496708634</v>
      </c>
      <c r="I84" s="191">
        <f t="shared" si="17"/>
        <v>1264.4380307693725</v>
      </c>
      <c r="J84" s="87">
        <f t="shared" si="18"/>
        <v>2509.9094910772042</v>
      </c>
      <c r="K84" s="191">
        <f t="shared" si="22"/>
        <v>961.22343321382755</v>
      </c>
      <c r="L84" s="87">
        <f t="shared" si="19"/>
        <v>1908.0285149294477</v>
      </c>
      <c r="M84" s="88">
        <f t="shared" si="23"/>
        <v>8485.8751646003111</v>
      </c>
      <c r="N84" s="88">
        <f t="shared" si="24"/>
        <v>35441.875164600307</v>
      </c>
      <c r="O84" s="88">
        <f t="shared" si="25"/>
        <v>17854.848949420808</v>
      </c>
      <c r="P84" s="89">
        <f t="shared" si="20"/>
        <v>0.93473692470628977</v>
      </c>
      <c r="Q84" s="199">
        <v>920.21037294236157</v>
      </c>
      <c r="R84" s="89">
        <f t="shared" si="26"/>
        <v>-0.15498432601880877</v>
      </c>
      <c r="S84" s="89">
        <f t="shared" si="26"/>
        <v>-0.15881563134164536</v>
      </c>
      <c r="T84" s="91">
        <v>1985</v>
      </c>
      <c r="U84" s="194">
        <v>31900</v>
      </c>
      <c r="V84" s="194">
        <v>16143.724696356276</v>
      </c>
      <c r="W84" s="201"/>
      <c r="X84" s="88">
        <v>0</v>
      </c>
      <c r="Y84" s="88">
        <f t="shared" si="27"/>
        <v>0</v>
      </c>
      <c r="Z84" s="1"/>
      <c r="AA84" s="1"/>
    </row>
    <row r="85" spans="2:29" x14ac:dyDescent="0.35">
      <c r="B85" s="85">
        <v>1853</v>
      </c>
      <c r="C85" s="85" t="s">
        <v>103</v>
      </c>
      <c r="D85" s="1">
        <v>18451</v>
      </c>
      <c r="E85" s="85">
        <f t="shared" si="21"/>
        <v>14084.732824427481</v>
      </c>
      <c r="F85" s="86">
        <f t="shared" si="14"/>
        <v>0.73736383225141533</v>
      </c>
      <c r="G85" s="191">
        <f t="shared" si="15"/>
        <v>3010.8462749509995</v>
      </c>
      <c r="H85" s="191">
        <f t="shared" si="16"/>
        <v>3944.2086201858092</v>
      </c>
      <c r="I85" s="191">
        <f t="shared" si="17"/>
        <v>1087.7286454943137</v>
      </c>
      <c r="J85" s="87">
        <f t="shared" si="18"/>
        <v>1424.9245255975509</v>
      </c>
      <c r="K85" s="191">
        <f t="shared" si="22"/>
        <v>784.51404793876873</v>
      </c>
      <c r="L85" s="87">
        <f t="shared" si="19"/>
        <v>1027.713402799787</v>
      </c>
      <c r="M85" s="88">
        <f t="shared" si="23"/>
        <v>4971.9220229855964</v>
      </c>
      <c r="N85" s="88">
        <f t="shared" si="24"/>
        <v>23422.922022985596</v>
      </c>
      <c r="O85" s="88">
        <f t="shared" si="25"/>
        <v>17880.09314731725</v>
      </c>
      <c r="P85" s="89">
        <f t="shared" si="20"/>
        <v>0.93605850877430641</v>
      </c>
      <c r="Q85" s="199">
        <v>702.25659373022518</v>
      </c>
      <c r="R85" s="89">
        <f t="shared" si="26"/>
        <v>2.7910863509749303E-2</v>
      </c>
      <c r="S85" s="89">
        <f t="shared" si="26"/>
        <v>4.6742818261072967E-2</v>
      </c>
      <c r="T85" s="91">
        <v>1310</v>
      </c>
      <c r="U85" s="194">
        <v>17950</v>
      </c>
      <c r="V85" s="194">
        <v>13455.772113943029</v>
      </c>
      <c r="W85" s="201"/>
      <c r="X85" s="88">
        <v>0</v>
      </c>
      <c r="Y85" s="88">
        <f t="shared" si="27"/>
        <v>0</v>
      </c>
      <c r="Z85" s="1"/>
      <c r="AA85" s="1"/>
    </row>
    <row r="86" spans="2:29" x14ac:dyDescent="0.35">
      <c r="B86" s="85">
        <v>1856</v>
      </c>
      <c r="C86" s="85" t="s">
        <v>104</v>
      </c>
      <c r="D86" s="1">
        <v>9214</v>
      </c>
      <c r="E86" s="85">
        <f t="shared" si="21"/>
        <v>19646.055437100211</v>
      </c>
      <c r="F86" s="86">
        <f t="shared" si="14"/>
        <v>1.028510153959048</v>
      </c>
      <c r="G86" s="191">
        <f t="shared" si="15"/>
        <v>-325.94729265263811</v>
      </c>
      <c r="H86" s="191">
        <f t="shared" si="16"/>
        <v>-152.86928025408727</v>
      </c>
      <c r="I86" s="191">
        <f t="shared" si="17"/>
        <v>0</v>
      </c>
      <c r="J86" s="87">
        <f t="shared" si="18"/>
        <v>0</v>
      </c>
      <c r="K86" s="191">
        <f t="shared" si="22"/>
        <v>-303.21459755554503</v>
      </c>
      <c r="L86" s="87">
        <f t="shared" si="19"/>
        <v>-142.20764625355062</v>
      </c>
      <c r="M86" s="88">
        <f t="shared" si="23"/>
        <v>-295.07692650763789</v>
      </c>
      <c r="N86" s="88">
        <f t="shared" si="24"/>
        <v>8918.9230734923622</v>
      </c>
      <c r="O86" s="88">
        <f t="shared" si="25"/>
        <v>19016.893546892032</v>
      </c>
      <c r="P86" s="89">
        <f t="shared" si="20"/>
        <v>0.99557227517544322</v>
      </c>
      <c r="Q86" s="199">
        <v>-362.56288209102064</v>
      </c>
      <c r="R86" s="89">
        <f t="shared" si="26"/>
        <v>2.9842405275511345E-2</v>
      </c>
      <c r="S86" s="89">
        <f t="shared" si="26"/>
        <v>2.9842405275511304E-2</v>
      </c>
      <c r="T86" s="91">
        <v>469</v>
      </c>
      <c r="U86" s="194">
        <v>8947</v>
      </c>
      <c r="V86" s="194">
        <v>19076.759061833687</v>
      </c>
      <c r="W86" s="201"/>
      <c r="X86" s="88">
        <v>0</v>
      </c>
      <c r="Y86" s="88">
        <f t="shared" si="27"/>
        <v>0</v>
      </c>
      <c r="Z86" s="1"/>
      <c r="AA86" s="1"/>
    </row>
    <row r="87" spans="2:29" x14ac:dyDescent="0.35">
      <c r="B87" s="85">
        <v>1857</v>
      </c>
      <c r="C87" s="85" t="s">
        <v>105</v>
      </c>
      <c r="D87" s="1">
        <v>12192</v>
      </c>
      <c r="E87" s="85">
        <f t="shared" si="21"/>
        <v>17720.930232558138</v>
      </c>
      <c r="F87" s="86">
        <f t="shared" si="14"/>
        <v>0.92772601299735158</v>
      </c>
      <c r="G87" s="191">
        <f t="shared" si="15"/>
        <v>829.12783007260589</v>
      </c>
      <c r="H87" s="191">
        <f t="shared" si="16"/>
        <v>570.43994708995285</v>
      </c>
      <c r="I87" s="191">
        <f t="shared" si="17"/>
        <v>0</v>
      </c>
      <c r="J87" s="87">
        <f t="shared" si="18"/>
        <v>0</v>
      </c>
      <c r="K87" s="191">
        <f t="shared" si="22"/>
        <v>-303.21459755554503</v>
      </c>
      <c r="L87" s="87">
        <f t="shared" si="19"/>
        <v>-208.61164311821497</v>
      </c>
      <c r="M87" s="88">
        <f t="shared" si="23"/>
        <v>361.82830397173791</v>
      </c>
      <c r="N87" s="88">
        <f t="shared" si="24"/>
        <v>12553.828303971737</v>
      </c>
      <c r="O87" s="88">
        <f t="shared" si="25"/>
        <v>18246.843465075199</v>
      </c>
      <c r="P87" s="89">
        <f t="shared" si="20"/>
        <v>0.95525861879076446</v>
      </c>
      <c r="Q87" s="199">
        <v>-245.61350811377361</v>
      </c>
      <c r="R87" s="89">
        <f t="shared" si="26"/>
        <v>5.9436913451511988E-2</v>
      </c>
      <c r="S87" s="89">
        <f t="shared" si="26"/>
        <v>4.4038121104832954E-2</v>
      </c>
      <c r="T87" s="91">
        <v>688</v>
      </c>
      <c r="U87" s="194">
        <v>11508</v>
      </c>
      <c r="V87" s="194">
        <v>16973.451327433628</v>
      </c>
      <c r="W87" s="201"/>
      <c r="X87" s="88">
        <v>0</v>
      </c>
      <c r="Y87" s="88">
        <f t="shared" si="27"/>
        <v>0</v>
      </c>
      <c r="Z87" s="1"/>
      <c r="AA87" s="1"/>
    </row>
    <row r="88" spans="2:29" x14ac:dyDescent="0.35">
      <c r="B88" s="85">
        <v>1859</v>
      </c>
      <c r="C88" s="85" t="s">
        <v>106</v>
      </c>
      <c r="D88" s="1">
        <v>19914</v>
      </c>
      <c r="E88" s="85">
        <f t="shared" si="21"/>
        <v>16322.950819672129</v>
      </c>
      <c r="F88" s="86">
        <f t="shared" si="14"/>
        <v>0.85453900475631228</v>
      </c>
      <c r="G88" s="191">
        <f t="shared" si="15"/>
        <v>1667.9154778042109</v>
      </c>
      <c r="H88" s="191">
        <f t="shared" si="16"/>
        <v>2034.8568829211374</v>
      </c>
      <c r="I88" s="191">
        <f t="shared" si="17"/>
        <v>304.352347158687</v>
      </c>
      <c r="J88" s="87">
        <f t="shared" si="18"/>
        <v>371.30986353359816</v>
      </c>
      <c r="K88" s="191">
        <f t="shared" si="22"/>
        <v>1.1377496031419696</v>
      </c>
      <c r="L88" s="87">
        <f t="shared" si="19"/>
        <v>1.3880545158332029</v>
      </c>
      <c r="M88" s="88">
        <f t="shared" si="23"/>
        <v>2036.2449374369705</v>
      </c>
      <c r="N88" s="88">
        <f t="shared" si="24"/>
        <v>21950.244937436972</v>
      </c>
      <c r="O88" s="88">
        <f t="shared" si="25"/>
        <v>17992.004047079488</v>
      </c>
      <c r="P88" s="89">
        <f t="shared" si="20"/>
        <v>0.94191726739955151</v>
      </c>
      <c r="Q88" s="199">
        <v>129.47942316860781</v>
      </c>
      <c r="R88" s="89">
        <f t="shared" si="26"/>
        <v>2.2436720234122298E-2</v>
      </c>
      <c r="S88" s="89">
        <f t="shared" si="26"/>
        <v>1.9084468692370845E-2</v>
      </c>
      <c r="T88" s="91">
        <v>1220</v>
      </c>
      <c r="U88" s="194">
        <v>19477</v>
      </c>
      <c r="V88" s="194">
        <v>16017.269736842107</v>
      </c>
      <c r="W88" s="201"/>
      <c r="X88" s="88">
        <v>0</v>
      </c>
      <c r="Y88" s="88">
        <f t="shared" si="27"/>
        <v>0</v>
      </c>
      <c r="Z88" s="1"/>
      <c r="AA88" s="1"/>
    </row>
    <row r="89" spans="2:29" x14ac:dyDescent="0.35">
      <c r="B89" s="85">
        <v>1860</v>
      </c>
      <c r="C89" s="85" t="s">
        <v>107</v>
      </c>
      <c r="D89" s="1">
        <v>177995</v>
      </c>
      <c r="E89" s="85">
        <f t="shared" si="21"/>
        <v>15409.488355986496</v>
      </c>
      <c r="F89" s="86">
        <f t="shared" si="14"/>
        <v>0.80671742438008409</v>
      </c>
      <c r="G89" s="191">
        <f t="shared" si="15"/>
        <v>2215.9929560155911</v>
      </c>
      <c r="H89" s="191">
        <f t="shared" si="16"/>
        <v>25596.934634936089</v>
      </c>
      <c r="I89" s="191">
        <f t="shared" si="17"/>
        <v>624.06420944865863</v>
      </c>
      <c r="J89" s="87">
        <f t="shared" si="18"/>
        <v>7208.565683341456</v>
      </c>
      <c r="K89" s="191">
        <f t="shared" si="22"/>
        <v>320.8496118931136</v>
      </c>
      <c r="L89" s="87">
        <f t="shared" si="19"/>
        <v>3706.1338669773554</v>
      </c>
      <c r="M89" s="88">
        <f t="shared" si="23"/>
        <v>29303.068501913443</v>
      </c>
      <c r="N89" s="88">
        <f t="shared" si="24"/>
        <v>207298.06850191345</v>
      </c>
      <c r="O89" s="88">
        <f t="shared" si="25"/>
        <v>17946.330923895199</v>
      </c>
      <c r="P89" s="89">
        <f t="shared" si="20"/>
        <v>0.93952618838073976</v>
      </c>
      <c r="Q89" s="199">
        <v>1664.426079525052</v>
      </c>
      <c r="R89" s="89">
        <f t="shared" si="26"/>
        <v>2.1797035557239462E-2</v>
      </c>
      <c r="S89" s="89">
        <f t="shared" si="26"/>
        <v>2.3123929811707397E-2</v>
      </c>
      <c r="T89" s="91">
        <v>11551</v>
      </c>
      <c r="U89" s="194">
        <v>174198</v>
      </c>
      <c r="V89" s="194">
        <v>15061.213902818607</v>
      </c>
      <c r="W89" s="201"/>
      <c r="X89" s="88">
        <v>0</v>
      </c>
      <c r="Y89" s="88">
        <f t="shared" si="27"/>
        <v>0</v>
      </c>
      <c r="Z89" s="1"/>
      <c r="AA89" s="1"/>
    </row>
    <row r="90" spans="2:29" x14ac:dyDescent="0.35">
      <c r="B90" s="85">
        <v>1865</v>
      </c>
      <c r="C90" s="85" t="s">
        <v>108</v>
      </c>
      <c r="D90" s="1">
        <v>165017</v>
      </c>
      <c r="E90" s="85">
        <f t="shared" si="21"/>
        <v>16949.157764995893</v>
      </c>
      <c r="F90" s="86">
        <f t="shared" si="14"/>
        <v>0.88732218628642778</v>
      </c>
      <c r="G90" s="191">
        <f t="shared" si="15"/>
        <v>1292.1913106099528</v>
      </c>
      <c r="H90" s="191">
        <f t="shared" si="16"/>
        <v>12580.774600098501</v>
      </c>
      <c r="I90" s="191">
        <f t="shared" si="17"/>
        <v>85.179916295369722</v>
      </c>
      <c r="J90" s="87">
        <f t="shared" si="18"/>
        <v>829.31166505171961</v>
      </c>
      <c r="K90" s="191">
        <f t="shared" si="22"/>
        <v>-218.03468126017532</v>
      </c>
      <c r="L90" s="87">
        <f t="shared" si="19"/>
        <v>-2122.7856567490667</v>
      </c>
      <c r="M90" s="88">
        <f t="shared" si="23"/>
        <v>10457.988943349434</v>
      </c>
      <c r="N90" s="88">
        <f t="shared" si="24"/>
        <v>175474.98894334942</v>
      </c>
      <c r="O90" s="88">
        <f t="shared" si="25"/>
        <v>18023.314394345667</v>
      </c>
      <c r="P90" s="89">
        <f t="shared" si="20"/>
        <v>0.94355642647605686</v>
      </c>
      <c r="Q90" s="199">
        <v>768.14480653241299</v>
      </c>
      <c r="R90" s="89">
        <f t="shared" si="26"/>
        <v>-4.4387950104816949E-2</v>
      </c>
      <c r="S90" s="89">
        <f t="shared" si="26"/>
        <v>-4.5565779254235696E-2</v>
      </c>
      <c r="T90" s="91">
        <v>9736</v>
      </c>
      <c r="U90" s="194">
        <v>172682</v>
      </c>
      <c r="V90" s="194">
        <v>17758.329905388728</v>
      </c>
      <c r="W90" s="201"/>
      <c r="X90" s="88">
        <v>0</v>
      </c>
      <c r="Y90" s="88">
        <f t="shared" si="27"/>
        <v>0</v>
      </c>
      <c r="Z90" s="1"/>
      <c r="AA90" s="1"/>
    </row>
    <row r="91" spans="2:29" x14ac:dyDescent="0.35">
      <c r="B91" s="85">
        <v>1866</v>
      </c>
      <c r="C91" s="85" t="s">
        <v>109</v>
      </c>
      <c r="D91" s="1">
        <v>135375</v>
      </c>
      <c r="E91" s="85">
        <f t="shared" si="21"/>
        <v>16541.422287390029</v>
      </c>
      <c r="F91" s="86">
        <f t="shared" si="14"/>
        <v>0.86597642147426901</v>
      </c>
      <c r="G91" s="191">
        <f t="shared" si="15"/>
        <v>1536.832597173471</v>
      </c>
      <c r="H91" s="191">
        <f t="shared" si="16"/>
        <v>12577.437975267687</v>
      </c>
      <c r="I91" s="191">
        <f t="shared" si="17"/>
        <v>227.88733345742202</v>
      </c>
      <c r="J91" s="87">
        <f t="shared" si="18"/>
        <v>1865.0299370155419</v>
      </c>
      <c r="K91" s="191">
        <f t="shared" si="22"/>
        <v>-75.32726409812301</v>
      </c>
      <c r="L91" s="87">
        <f t="shared" si="19"/>
        <v>-616.47832937903877</v>
      </c>
      <c r="M91" s="88">
        <f t="shared" si="23"/>
        <v>11960.959645888648</v>
      </c>
      <c r="N91" s="88">
        <f t="shared" si="24"/>
        <v>147335.95964588865</v>
      </c>
      <c r="O91" s="88">
        <f t="shared" si="25"/>
        <v>18002.92762046538</v>
      </c>
      <c r="P91" s="89">
        <f t="shared" si="20"/>
        <v>0.94248913823544922</v>
      </c>
      <c r="Q91" s="199">
        <v>-748.76262359681095</v>
      </c>
      <c r="R91" s="89">
        <f t="shared" si="26"/>
        <v>-0.20633292098798728</v>
      </c>
      <c r="S91" s="89">
        <f t="shared" si="26"/>
        <v>-0.21380021877439073</v>
      </c>
      <c r="T91" s="91">
        <v>8184</v>
      </c>
      <c r="U91" s="194">
        <v>170569</v>
      </c>
      <c r="V91" s="194">
        <v>21039.718761564083</v>
      </c>
      <c r="W91" s="201"/>
      <c r="X91" s="88">
        <v>0</v>
      </c>
      <c r="Y91" s="88">
        <f t="shared" si="27"/>
        <v>0</v>
      </c>
      <c r="Z91" s="1"/>
      <c r="AA91" s="1"/>
    </row>
    <row r="92" spans="2:29" x14ac:dyDescent="0.35">
      <c r="B92" s="85">
        <v>1867</v>
      </c>
      <c r="C92" s="85" t="s">
        <v>425</v>
      </c>
      <c r="D92" s="1">
        <v>53209</v>
      </c>
      <c r="E92" s="85">
        <f t="shared" si="21"/>
        <v>20591.718266253869</v>
      </c>
      <c r="F92" s="86">
        <f t="shared" si="14"/>
        <v>1.0780174876383293</v>
      </c>
      <c r="G92" s="191">
        <f t="shared" si="15"/>
        <v>-2520.6450675442143</v>
      </c>
      <c r="H92" s="191">
        <f t="shared" si="16"/>
        <v>-6513.3468545342494</v>
      </c>
      <c r="I92" s="191">
        <f t="shared" si="17"/>
        <v>0</v>
      </c>
      <c r="J92" s="87">
        <f t="shared" si="18"/>
        <v>0</v>
      </c>
      <c r="K92" s="191">
        <f t="shared" si="22"/>
        <v>-303.21459755554503</v>
      </c>
      <c r="L92" s="87">
        <f t="shared" si="19"/>
        <v>-783.50652008352836</v>
      </c>
      <c r="M92" s="88">
        <f t="shared" si="23"/>
        <v>-7296.8533746177782</v>
      </c>
      <c r="N92" s="88">
        <f t="shared" si="24"/>
        <v>45912.146625382222</v>
      </c>
      <c r="O92" s="88">
        <f t="shared" si="25"/>
        <v>17767.858601154108</v>
      </c>
      <c r="P92" s="89">
        <f t="shared" si="20"/>
        <v>0.9301828066149922</v>
      </c>
      <c r="Q92" s="199">
        <v>-3684.8031593245196</v>
      </c>
      <c r="R92" s="89">
        <f t="shared" si="26"/>
        <v>-0.27734619041151704</v>
      </c>
      <c r="S92" s="89">
        <f t="shared" si="26"/>
        <v>-0.28265982136437351</v>
      </c>
      <c r="T92" s="91">
        <v>2584</v>
      </c>
      <c r="U92" s="194">
        <v>73630</v>
      </c>
      <c r="V92" s="194">
        <v>28705.653021442493</v>
      </c>
      <c r="W92" s="201"/>
      <c r="X92" s="1">
        <v>7008.2390000000014</v>
      </c>
      <c r="Y92" s="88">
        <f t="shared" si="27"/>
        <v>2712.1667956656356</v>
      </c>
      <c r="Z92" s="1"/>
      <c r="AA92" s="1"/>
    </row>
    <row r="93" spans="2:29" x14ac:dyDescent="0.35">
      <c r="B93" s="85">
        <v>1868</v>
      </c>
      <c r="C93" s="85" t="s">
        <v>110</v>
      </c>
      <c r="D93" s="1">
        <v>73072</v>
      </c>
      <c r="E93" s="85">
        <f t="shared" si="21"/>
        <v>16120.008824178249</v>
      </c>
      <c r="F93" s="86">
        <f t="shared" si="14"/>
        <v>0.843914586857338</v>
      </c>
      <c r="G93" s="191">
        <f t="shared" si="15"/>
        <v>1789.680675100539</v>
      </c>
      <c r="H93" s="191">
        <f t="shared" si="16"/>
        <v>8112.6225002307438</v>
      </c>
      <c r="I93" s="191">
        <f t="shared" si="17"/>
        <v>375.38204558154507</v>
      </c>
      <c r="J93" s="87">
        <f t="shared" si="18"/>
        <v>1701.6068126211439</v>
      </c>
      <c r="K93" s="191">
        <f t="shared" si="22"/>
        <v>72.167448026000045</v>
      </c>
      <c r="L93" s="87">
        <f t="shared" si="19"/>
        <v>327.13504190185824</v>
      </c>
      <c r="M93" s="88">
        <f t="shared" si="23"/>
        <v>8439.7575421326019</v>
      </c>
      <c r="N93" s="88">
        <f t="shared" si="24"/>
        <v>81511.757542132604</v>
      </c>
      <c r="O93" s="88">
        <f t="shared" si="25"/>
        <v>17981.856947304786</v>
      </c>
      <c r="P93" s="89">
        <f t="shared" si="20"/>
        <v>0.94138604650460245</v>
      </c>
      <c r="Q93" s="199">
        <v>2253.1518239535189</v>
      </c>
      <c r="R93" s="89">
        <f t="shared" si="26"/>
        <v>2.648225140301047E-3</v>
      </c>
      <c r="S93" s="89">
        <f t="shared" si="26"/>
        <v>-1.3940924845475018E-2</v>
      </c>
      <c r="T93" s="91">
        <v>4533</v>
      </c>
      <c r="U93" s="194">
        <v>72879</v>
      </c>
      <c r="V93" s="194">
        <v>16347.913862718709</v>
      </c>
      <c r="W93" s="201"/>
      <c r="X93" s="88">
        <v>0</v>
      </c>
      <c r="Y93" s="88">
        <f t="shared" si="27"/>
        <v>0</v>
      </c>
      <c r="Z93" s="1"/>
      <c r="AA93" s="1"/>
    </row>
    <row r="94" spans="2:29" x14ac:dyDescent="0.35">
      <c r="B94" s="85">
        <v>1870</v>
      </c>
      <c r="C94" s="85" t="s">
        <v>111</v>
      </c>
      <c r="D94" s="1">
        <v>166698</v>
      </c>
      <c r="E94" s="85">
        <f t="shared" si="21"/>
        <v>15784.300729097624</v>
      </c>
      <c r="F94" s="86">
        <f t="shared" si="14"/>
        <v>0.8263395990608241</v>
      </c>
      <c r="G94" s="191">
        <f t="shared" si="15"/>
        <v>1991.1055321489139</v>
      </c>
      <c r="H94" s="191">
        <f t="shared" si="16"/>
        <v>21028.065525024678</v>
      </c>
      <c r="I94" s="191">
        <f t="shared" si="17"/>
        <v>492.87987885976378</v>
      </c>
      <c r="J94" s="87">
        <f t="shared" si="18"/>
        <v>5205.304400637966</v>
      </c>
      <c r="K94" s="191">
        <f t="shared" si="22"/>
        <v>189.66528130421875</v>
      </c>
      <c r="L94" s="87">
        <f t="shared" si="19"/>
        <v>2003.0550358538542</v>
      </c>
      <c r="M94" s="88">
        <f t="shared" si="23"/>
        <v>23031.120560878531</v>
      </c>
      <c r="N94" s="88">
        <f t="shared" si="24"/>
        <v>189729.12056087854</v>
      </c>
      <c r="O94" s="88">
        <f t="shared" si="25"/>
        <v>17965.071542550755</v>
      </c>
      <c r="P94" s="89">
        <f t="shared" si="20"/>
        <v>0.94050729711477676</v>
      </c>
      <c r="Q94" s="199">
        <v>3793.2272033472582</v>
      </c>
      <c r="R94" s="89">
        <f t="shared" si="26"/>
        <v>-6.8085891422597647E-2</v>
      </c>
      <c r="S94" s="89">
        <f t="shared" si="26"/>
        <v>-7.6292312414710073E-2</v>
      </c>
      <c r="T94" s="91">
        <v>10561</v>
      </c>
      <c r="U94" s="194">
        <v>178877</v>
      </c>
      <c r="V94" s="194">
        <v>17087.982422621324</v>
      </c>
      <c r="W94" s="201"/>
      <c r="X94" s="88">
        <v>0</v>
      </c>
      <c r="Y94" s="88">
        <f t="shared" si="27"/>
        <v>0</v>
      </c>
      <c r="Z94" s="1"/>
      <c r="AA94" s="1"/>
      <c r="AB94" s="1"/>
      <c r="AC94" s="1"/>
    </row>
    <row r="95" spans="2:29" x14ac:dyDescent="0.35">
      <c r="B95" s="85">
        <v>1871</v>
      </c>
      <c r="C95" s="85" t="s">
        <v>112</v>
      </c>
      <c r="D95" s="1">
        <v>73553</v>
      </c>
      <c r="E95" s="85">
        <f t="shared" si="21"/>
        <v>16070.133275071008</v>
      </c>
      <c r="F95" s="86">
        <f t="shared" si="14"/>
        <v>0.84130350246661556</v>
      </c>
      <c r="G95" s="191">
        <f t="shared" si="15"/>
        <v>1819.6060045648835</v>
      </c>
      <c r="H95" s="191">
        <f t="shared" si="16"/>
        <v>8328.3366828934722</v>
      </c>
      <c r="I95" s="191">
        <f t="shared" si="17"/>
        <v>392.83848776907934</v>
      </c>
      <c r="J95" s="87">
        <f t="shared" si="18"/>
        <v>1798.021758519076</v>
      </c>
      <c r="K95" s="191">
        <f t="shared" si="22"/>
        <v>89.62389021353431</v>
      </c>
      <c r="L95" s="87">
        <f t="shared" si="19"/>
        <v>410.20854550734651</v>
      </c>
      <c r="M95" s="88">
        <f t="shared" si="23"/>
        <v>8738.5452284008188</v>
      </c>
      <c r="N95" s="88">
        <f t="shared" si="24"/>
        <v>82291.545228400821</v>
      </c>
      <c r="O95" s="88">
        <f t="shared" si="25"/>
        <v>17979.363169849425</v>
      </c>
      <c r="P95" s="89">
        <f t="shared" si="20"/>
        <v>0.94125549228506633</v>
      </c>
      <c r="Q95" s="199">
        <v>2023.3428851169683</v>
      </c>
      <c r="R95" s="89">
        <f t="shared" si="26"/>
        <v>-1.4721641751058244E-2</v>
      </c>
      <c r="S95" s="89">
        <f t="shared" si="26"/>
        <v>-1.5797978170381921E-2</v>
      </c>
      <c r="T95" s="91">
        <v>4577</v>
      </c>
      <c r="U95" s="194">
        <v>74652</v>
      </c>
      <c r="V95" s="194">
        <v>16328.083989501312</v>
      </c>
      <c r="W95" s="201"/>
      <c r="X95" s="88">
        <v>0</v>
      </c>
      <c r="Y95" s="88">
        <f t="shared" si="27"/>
        <v>0</v>
      </c>
      <c r="Z95" s="1"/>
      <c r="AA95" s="1"/>
    </row>
    <row r="96" spans="2:29" x14ac:dyDescent="0.35">
      <c r="B96" s="85">
        <v>1874</v>
      </c>
      <c r="C96" s="85" t="s">
        <v>113</v>
      </c>
      <c r="D96" s="1">
        <v>17721</v>
      </c>
      <c r="E96" s="85">
        <f t="shared" si="21"/>
        <v>18101.123595505618</v>
      </c>
      <c r="F96" s="86">
        <f t="shared" si="14"/>
        <v>0.94762989321958091</v>
      </c>
      <c r="G96" s="191">
        <f t="shared" si="15"/>
        <v>601.01181230411748</v>
      </c>
      <c r="H96" s="191">
        <f t="shared" si="16"/>
        <v>588.39056424573096</v>
      </c>
      <c r="I96" s="191">
        <f t="shared" si="17"/>
        <v>0</v>
      </c>
      <c r="J96" s="87">
        <f t="shared" si="18"/>
        <v>0</v>
      </c>
      <c r="K96" s="191">
        <f t="shared" si="22"/>
        <v>-303.21459755554503</v>
      </c>
      <c r="L96" s="87">
        <f t="shared" si="19"/>
        <v>-296.8470910068786</v>
      </c>
      <c r="M96" s="88">
        <f t="shared" si="23"/>
        <v>291.54347323885236</v>
      </c>
      <c r="N96" s="88">
        <f t="shared" si="24"/>
        <v>18012.543473238853</v>
      </c>
      <c r="O96" s="88">
        <f t="shared" si="25"/>
        <v>18398.920810254189</v>
      </c>
      <c r="P96" s="89">
        <f t="shared" si="20"/>
        <v>0.96322017087965606</v>
      </c>
      <c r="Q96" s="199">
        <v>84.870231200191427</v>
      </c>
      <c r="R96" s="89">
        <f t="shared" si="26"/>
        <v>-5.5534829185098333E-2</v>
      </c>
      <c r="S96" s="89">
        <f t="shared" si="26"/>
        <v>-5.2640656036533687E-2</v>
      </c>
      <c r="T96" s="91">
        <v>979</v>
      </c>
      <c r="U96" s="194">
        <v>18763</v>
      </c>
      <c r="V96" s="194">
        <v>19106.92464358452</v>
      </c>
      <c r="W96" s="201"/>
      <c r="X96" s="88">
        <v>0</v>
      </c>
      <c r="Y96" s="88">
        <f t="shared" si="27"/>
        <v>0</v>
      </c>
      <c r="Z96" s="1"/>
      <c r="AA96" s="1"/>
    </row>
    <row r="97" spans="2:27" x14ac:dyDescent="0.35">
      <c r="B97" s="85">
        <v>1875</v>
      </c>
      <c r="C97" s="85" t="s">
        <v>114</v>
      </c>
      <c r="D97" s="1">
        <v>44552</v>
      </c>
      <c r="E97" s="85">
        <f t="shared" si="21"/>
        <v>16611.483967188666</v>
      </c>
      <c r="F97" s="86">
        <f t="shared" si="14"/>
        <v>0.86964429003480703</v>
      </c>
      <c r="G97" s="191">
        <f t="shared" si="15"/>
        <v>1494.7955892942889</v>
      </c>
      <c r="H97" s="191">
        <f t="shared" si="16"/>
        <v>4009.041770487283</v>
      </c>
      <c r="I97" s="191">
        <f t="shared" si="17"/>
        <v>203.36574552789915</v>
      </c>
      <c r="J97" s="87">
        <f t="shared" si="18"/>
        <v>545.42692950582546</v>
      </c>
      <c r="K97" s="191">
        <f t="shared" si="22"/>
        <v>-99.848852027645876</v>
      </c>
      <c r="L97" s="87">
        <f t="shared" si="19"/>
        <v>-267.79462113814628</v>
      </c>
      <c r="M97" s="88">
        <f t="shared" si="23"/>
        <v>3741.2471493491366</v>
      </c>
      <c r="N97" s="88">
        <f t="shared" si="24"/>
        <v>48293.247149349139</v>
      </c>
      <c r="O97" s="88">
        <f t="shared" si="25"/>
        <v>18006.43070445531</v>
      </c>
      <c r="P97" s="89">
        <f t="shared" si="20"/>
        <v>0.94267253166347598</v>
      </c>
      <c r="Q97" s="199">
        <v>804.7596827362313</v>
      </c>
      <c r="R97" s="89">
        <f t="shared" si="26"/>
        <v>8.6899243717979996E-2</v>
      </c>
      <c r="S97" s="89">
        <f t="shared" si="26"/>
        <v>9.743592542441834E-2</v>
      </c>
      <c r="T97" s="91">
        <v>2682</v>
      </c>
      <c r="U97" s="194">
        <v>40990</v>
      </c>
      <c r="V97" s="194">
        <v>15136.632200886263</v>
      </c>
      <c r="W97" s="201"/>
      <c r="X97" s="88">
        <v>0</v>
      </c>
      <c r="Y97" s="88">
        <f t="shared" si="27"/>
        <v>0</v>
      </c>
    </row>
    <row r="98" spans="2:27" ht="29.15" customHeight="1" x14ac:dyDescent="0.35">
      <c r="B98" s="85">
        <v>3001</v>
      </c>
      <c r="C98" s="85" t="s">
        <v>115</v>
      </c>
      <c r="D98" s="1">
        <v>446476</v>
      </c>
      <c r="E98" s="85">
        <f t="shared" si="21"/>
        <v>14071.099905452254</v>
      </c>
      <c r="F98" s="86">
        <f t="shared" si="14"/>
        <v>0.73665012177457112</v>
      </c>
      <c r="G98" s="191">
        <f t="shared" si="15"/>
        <v>3019.0260263361356</v>
      </c>
      <c r="H98" s="191">
        <f t="shared" si="16"/>
        <v>95793.69581564558</v>
      </c>
      <c r="I98" s="191">
        <f t="shared" si="17"/>
        <v>1092.5001671356431</v>
      </c>
      <c r="J98" s="87">
        <f t="shared" si="18"/>
        <v>34665.030303213956</v>
      </c>
      <c r="K98" s="191">
        <f t="shared" si="22"/>
        <v>789.28556958009813</v>
      </c>
      <c r="L98" s="87">
        <f t="shared" si="19"/>
        <v>25044.031122776512</v>
      </c>
      <c r="M98" s="88">
        <f t="shared" si="23"/>
        <v>120837.7269384221</v>
      </c>
      <c r="N98" s="88">
        <f t="shared" si="24"/>
        <v>567313.72693842207</v>
      </c>
      <c r="O98" s="88">
        <f t="shared" si="25"/>
        <v>17879.411501368486</v>
      </c>
      <c r="P98" s="89">
        <f t="shared" si="20"/>
        <v>0.93602282325046404</v>
      </c>
      <c r="Q98" s="199">
        <v>11281.540243557291</v>
      </c>
      <c r="R98" s="89">
        <f t="shared" si="26"/>
        <v>1.8075517217004258E-2</v>
      </c>
      <c r="S98" s="89">
        <f t="shared" si="26"/>
        <v>8.8990407617864243E-3</v>
      </c>
      <c r="T98" s="91">
        <v>31730</v>
      </c>
      <c r="U98" s="194">
        <v>438549</v>
      </c>
      <c r="V98" s="194">
        <v>13946.985116397405</v>
      </c>
      <c r="W98" s="201"/>
      <c r="X98" s="88">
        <v>0</v>
      </c>
      <c r="Y98" s="88">
        <f t="shared" si="27"/>
        <v>0</v>
      </c>
      <c r="Z98" s="1"/>
      <c r="AA98" s="1"/>
    </row>
    <row r="99" spans="2:27" x14ac:dyDescent="0.35">
      <c r="B99" s="85">
        <v>3002</v>
      </c>
      <c r="C99" s="85" t="s">
        <v>116</v>
      </c>
      <c r="D99" s="1">
        <v>883069</v>
      </c>
      <c r="E99" s="85">
        <f t="shared" si="21"/>
        <v>17233.977361436377</v>
      </c>
      <c r="F99" s="86">
        <f t="shared" si="14"/>
        <v>0.90223305976550583</v>
      </c>
      <c r="G99" s="191">
        <f t="shared" si="15"/>
        <v>1121.2995527456624</v>
      </c>
      <c r="H99" s="191">
        <f t="shared" si="16"/>
        <v>57455.38908268774</v>
      </c>
      <c r="I99" s="191">
        <f t="shared" si="17"/>
        <v>0</v>
      </c>
      <c r="J99" s="87">
        <f t="shared" si="18"/>
        <v>0</v>
      </c>
      <c r="K99" s="191">
        <f t="shared" si="22"/>
        <v>-303.21459755554503</v>
      </c>
      <c r="L99" s="87">
        <f t="shared" si="19"/>
        <v>-15536.715978746128</v>
      </c>
      <c r="M99" s="88">
        <f t="shared" si="23"/>
        <v>41918.673103941612</v>
      </c>
      <c r="N99" s="88">
        <f t="shared" si="24"/>
        <v>924987.6731039416</v>
      </c>
      <c r="O99" s="88">
        <f t="shared" si="25"/>
        <v>18052.062316626492</v>
      </c>
      <c r="P99" s="89">
        <f t="shared" si="20"/>
        <v>0.94506143749802607</v>
      </c>
      <c r="Q99" s="199">
        <v>1300.7269118466284</v>
      </c>
      <c r="R99" s="89">
        <f t="shared" si="26"/>
        <v>7.1785805936528755E-3</v>
      </c>
      <c r="S99" s="89">
        <f t="shared" si="26"/>
        <v>-1.149471471399695E-2</v>
      </c>
      <c r="T99" s="91">
        <v>51240</v>
      </c>
      <c r="U99" s="194">
        <v>876775</v>
      </c>
      <c r="V99" s="194">
        <v>17434.380592563135</v>
      </c>
      <c r="W99" s="201"/>
      <c r="X99" s="88">
        <v>0</v>
      </c>
      <c r="Y99" s="88">
        <f t="shared" si="27"/>
        <v>0</v>
      </c>
      <c r="Z99" s="1"/>
      <c r="AA99" s="1"/>
    </row>
    <row r="100" spans="2:27" x14ac:dyDescent="0.35">
      <c r="B100" s="85">
        <v>3003</v>
      </c>
      <c r="C100" s="85" t="s">
        <v>117</v>
      </c>
      <c r="D100" s="1">
        <v>860938</v>
      </c>
      <c r="E100" s="85">
        <f t="shared" si="21"/>
        <v>14582.777194349403</v>
      </c>
      <c r="F100" s="86">
        <f t="shared" si="14"/>
        <v>0.76343744754924736</v>
      </c>
      <c r="G100" s="191">
        <f t="shared" si="15"/>
        <v>2712.0196529978466</v>
      </c>
      <c r="H100" s="191">
        <f t="shared" si="16"/>
        <v>160112.21627368685</v>
      </c>
      <c r="I100" s="191">
        <f t="shared" si="17"/>
        <v>913.41311602164114</v>
      </c>
      <c r="J100" s="87">
        <f t="shared" si="18"/>
        <v>53926.083543685651</v>
      </c>
      <c r="K100" s="191">
        <f t="shared" si="22"/>
        <v>610.19851846609617</v>
      </c>
      <c r="L100" s="87">
        <f t="shared" si="19"/>
        <v>36024.90013320138</v>
      </c>
      <c r="M100" s="88">
        <f t="shared" si="23"/>
        <v>196137.11640688824</v>
      </c>
      <c r="N100" s="88">
        <f t="shared" si="24"/>
        <v>1057075.1164068882</v>
      </c>
      <c r="O100" s="88">
        <f t="shared" si="25"/>
        <v>17904.995365813345</v>
      </c>
      <c r="P100" s="89">
        <f t="shared" si="20"/>
        <v>0.93736218953919792</v>
      </c>
      <c r="Q100" s="199">
        <v>17569.278840186977</v>
      </c>
      <c r="R100" s="89">
        <f t="shared" si="26"/>
        <v>9.825689891984268E-3</v>
      </c>
      <c r="S100" s="89">
        <f t="shared" si="26"/>
        <v>-4.8159102731218165E-3</v>
      </c>
      <c r="T100" s="91">
        <v>59038</v>
      </c>
      <c r="U100" s="194">
        <v>852561</v>
      </c>
      <c r="V100" s="194">
        <v>14653.346395792512</v>
      </c>
      <c r="W100" s="201"/>
      <c r="X100" s="88">
        <v>0</v>
      </c>
      <c r="Y100" s="88">
        <f t="shared" si="27"/>
        <v>0</v>
      </c>
      <c r="Z100" s="1"/>
      <c r="AA100" s="1"/>
    </row>
    <row r="101" spans="2:27" x14ac:dyDescent="0.35">
      <c r="B101" s="85">
        <v>3004</v>
      </c>
      <c r="C101" s="85" t="s">
        <v>118</v>
      </c>
      <c r="D101" s="1">
        <v>1306993</v>
      </c>
      <c r="E101" s="85">
        <f t="shared" si="21"/>
        <v>15477.630145421817</v>
      </c>
      <c r="F101" s="86">
        <f t="shared" si="14"/>
        <v>0.81028478285403083</v>
      </c>
      <c r="G101" s="191">
        <f t="shared" si="15"/>
        <v>2175.107882354398</v>
      </c>
      <c r="H101" s="191">
        <f t="shared" si="16"/>
        <v>183674.81001753479</v>
      </c>
      <c r="I101" s="191">
        <f t="shared" si="17"/>
        <v>600.21458314629604</v>
      </c>
      <c r="J101" s="87">
        <f t="shared" si="18"/>
        <v>50684.520259205827</v>
      </c>
      <c r="K101" s="191">
        <f t="shared" si="22"/>
        <v>296.99998559075101</v>
      </c>
      <c r="L101" s="87">
        <f t="shared" si="19"/>
        <v>25079.866783225381</v>
      </c>
      <c r="M101" s="88">
        <f t="shared" si="23"/>
        <v>208754.67680076018</v>
      </c>
      <c r="N101" s="88">
        <f t="shared" si="24"/>
        <v>1515747.6768007602</v>
      </c>
      <c r="O101" s="88">
        <f t="shared" si="25"/>
        <v>17949.738013366969</v>
      </c>
      <c r="P101" s="89">
        <f t="shared" si="20"/>
        <v>0.93970455630443728</v>
      </c>
      <c r="Q101" s="199">
        <v>16102.376565614657</v>
      </c>
      <c r="R101" s="89">
        <f t="shared" si="26"/>
        <v>-5.0198426141549821E-3</v>
      </c>
      <c r="S101" s="89">
        <f t="shared" si="26"/>
        <v>-1.1523905032763656E-2</v>
      </c>
      <c r="T101" s="91">
        <v>84444</v>
      </c>
      <c r="U101" s="194">
        <v>1313587</v>
      </c>
      <c r="V101" s="194">
        <v>15658.072283412006</v>
      </c>
      <c r="W101" s="201"/>
      <c r="X101" s="88">
        <v>0</v>
      </c>
      <c r="Y101" s="88">
        <f t="shared" si="27"/>
        <v>0</v>
      </c>
      <c r="Z101" s="1"/>
      <c r="AA101" s="1"/>
    </row>
    <row r="102" spans="2:27" x14ac:dyDescent="0.35">
      <c r="B102" s="85">
        <v>3005</v>
      </c>
      <c r="C102" s="85" t="s">
        <v>119</v>
      </c>
      <c r="D102" s="1">
        <v>1770231</v>
      </c>
      <c r="E102" s="85">
        <f t="shared" si="21"/>
        <v>17138.288911909072</v>
      </c>
      <c r="F102" s="86">
        <f t="shared" si="14"/>
        <v>0.89722357873912251</v>
      </c>
      <c r="G102" s="191">
        <f t="shared" si="15"/>
        <v>1178.7126224620449</v>
      </c>
      <c r="H102" s="191">
        <f t="shared" si="16"/>
        <v>121750.40548672709</v>
      </c>
      <c r="I102" s="191">
        <f t="shared" si="17"/>
        <v>18.984014875756838</v>
      </c>
      <c r="J102" s="87">
        <f t="shared" si="18"/>
        <v>1960.8778805317995</v>
      </c>
      <c r="K102" s="191">
        <f t="shared" si="22"/>
        <v>-284.2305826797882</v>
      </c>
      <c r="L102" s="87">
        <f t="shared" si="19"/>
        <v>-29358.461115578004</v>
      </c>
      <c r="M102" s="88">
        <f t="shared" si="23"/>
        <v>92391.944371149089</v>
      </c>
      <c r="N102" s="88">
        <f t="shared" si="24"/>
        <v>1862622.9443711492</v>
      </c>
      <c r="O102" s="88">
        <f t="shared" si="25"/>
        <v>18032.770951691331</v>
      </c>
      <c r="P102" s="89">
        <f t="shared" si="20"/>
        <v>0.94405149609869188</v>
      </c>
      <c r="Q102" s="199">
        <v>11451.100046767999</v>
      </c>
      <c r="R102" s="89">
        <f t="shared" si="26"/>
        <v>1.2362941371246812E-2</v>
      </c>
      <c r="S102" s="89">
        <f t="shared" si="26"/>
        <v>2.3854460007310821E-3</v>
      </c>
      <c r="T102" s="91">
        <v>103291</v>
      </c>
      <c r="U102" s="194">
        <v>1748613</v>
      </c>
      <c r="V102" s="194">
        <v>17097.503739990028</v>
      </c>
      <c r="W102" s="201"/>
      <c r="X102" s="88">
        <v>0</v>
      </c>
      <c r="Y102" s="88">
        <f t="shared" si="27"/>
        <v>0</v>
      </c>
      <c r="Z102" s="1"/>
      <c r="AA102" s="1"/>
    </row>
    <row r="103" spans="2:27" x14ac:dyDescent="0.35">
      <c r="B103" s="85">
        <v>3006</v>
      </c>
      <c r="C103" s="85" t="s">
        <v>120</v>
      </c>
      <c r="D103" s="1">
        <v>528474</v>
      </c>
      <c r="E103" s="85">
        <f t="shared" si="21"/>
        <v>18354.252769770428</v>
      </c>
      <c r="F103" s="86">
        <f t="shared" si="14"/>
        <v>0.96088170994320588</v>
      </c>
      <c r="G103" s="191">
        <f t="shared" si="15"/>
        <v>449.13430774523147</v>
      </c>
      <c r="H103" s="191">
        <f t="shared" si="16"/>
        <v>12931.924122908449</v>
      </c>
      <c r="I103" s="191">
        <f t="shared" si="17"/>
        <v>0</v>
      </c>
      <c r="J103" s="87">
        <f t="shared" si="18"/>
        <v>0</v>
      </c>
      <c r="K103" s="191">
        <f t="shared" si="22"/>
        <v>-303.21459755554503</v>
      </c>
      <c r="L103" s="87">
        <f t="shared" si="19"/>
        <v>-8730.4579074168068</v>
      </c>
      <c r="M103" s="88">
        <f t="shared" si="23"/>
        <v>4201.4662154916423</v>
      </c>
      <c r="N103" s="88">
        <f t="shared" si="24"/>
        <v>532675.46621549164</v>
      </c>
      <c r="O103" s="88">
        <f t="shared" si="25"/>
        <v>18500.172479960118</v>
      </c>
      <c r="P103" s="89">
        <f t="shared" si="20"/>
        <v>0.96852089756910631</v>
      </c>
      <c r="Q103" s="199">
        <v>4867.1828058704623</v>
      </c>
      <c r="R103" s="89">
        <f t="shared" si="26"/>
        <v>2.303242891655826E-2</v>
      </c>
      <c r="S103" s="89">
        <f t="shared" si="26"/>
        <v>-9.4425351382376229E-3</v>
      </c>
      <c r="T103" s="91">
        <v>28793</v>
      </c>
      <c r="U103" s="194">
        <v>516576</v>
      </c>
      <c r="V103" s="194">
        <v>18529.215538577424</v>
      </c>
      <c r="W103" s="201"/>
      <c r="X103" s="88">
        <v>0</v>
      </c>
      <c r="Y103" s="88">
        <f t="shared" si="27"/>
        <v>0</v>
      </c>
      <c r="Z103" s="1"/>
      <c r="AA103" s="1"/>
    </row>
    <row r="104" spans="2:27" x14ac:dyDescent="0.35">
      <c r="B104" s="85">
        <v>3007</v>
      </c>
      <c r="C104" s="85" t="s">
        <v>121</v>
      </c>
      <c r="D104" s="1">
        <v>500611</v>
      </c>
      <c r="E104" s="85">
        <f t="shared" si="21"/>
        <v>15920.716193868466</v>
      </c>
      <c r="F104" s="86">
        <f t="shared" si="14"/>
        <v>0.8334812204984231</v>
      </c>
      <c r="G104" s="191">
        <f t="shared" si="15"/>
        <v>1909.2562532864088</v>
      </c>
      <c r="H104" s="191">
        <f t="shared" si="16"/>
        <v>60034.653628337837</v>
      </c>
      <c r="I104" s="191">
        <f t="shared" si="17"/>
        <v>445.13446618996909</v>
      </c>
      <c r="J104" s="87">
        <f t="shared" si="18"/>
        <v>13996.808154877388</v>
      </c>
      <c r="K104" s="191">
        <f t="shared" si="22"/>
        <v>141.91986863442406</v>
      </c>
      <c r="L104" s="87">
        <f t="shared" si="19"/>
        <v>4462.5283493408297</v>
      </c>
      <c r="M104" s="88">
        <f t="shared" si="23"/>
        <v>64497.181977678665</v>
      </c>
      <c r="N104" s="88">
        <f t="shared" si="24"/>
        <v>565108.18197767867</v>
      </c>
      <c r="O104" s="88">
        <f t="shared" si="25"/>
        <v>17971.892315789297</v>
      </c>
      <c r="P104" s="89">
        <f t="shared" si="20"/>
        <v>0.94086437818665669</v>
      </c>
      <c r="Q104" s="199">
        <v>4231.9483459947733</v>
      </c>
      <c r="R104" s="89">
        <f t="shared" si="26"/>
        <v>-3.6116903396236584E-2</v>
      </c>
      <c r="S104" s="89">
        <f t="shared" si="26"/>
        <v>-4.9390067778294425E-2</v>
      </c>
      <c r="T104" s="91">
        <v>31444</v>
      </c>
      <c r="U104" s="194">
        <v>519369</v>
      </c>
      <c r="V104" s="194">
        <v>16747.895907903647</v>
      </c>
      <c r="W104" s="201"/>
      <c r="X104" s="88">
        <v>0</v>
      </c>
      <c r="Y104" s="88">
        <f t="shared" si="27"/>
        <v>0</v>
      </c>
      <c r="Z104" s="1"/>
      <c r="AA104" s="1"/>
    </row>
    <row r="105" spans="2:27" x14ac:dyDescent="0.35">
      <c r="B105" s="85">
        <v>3011</v>
      </c>
      <c r="C105" s="85" t="s">
        <v>122</v>
      </c>
      <c r="D105" s="1">
        <v>93035</v>
      </c>
      <c r="E105" s="85">
        <f t="shared" si="21"/>
        <v>19536.959260814783</v>
      </c>
      <c r="F105" s="86">
        <f t="shared" si="14"/>
        <v>1.0227987517171622</v>
      </c>
      <c r="G105" s="191">
        <f t="shared" si="15"/>
        <v>-260.48958688138151</v>
      </c>
      <c r="H105" s="191">
        <f t="shared" si="16"/>
        <v>-1240.4514127291388</v>
      </c>
      <c r="I105" s="191">
        <f t="shared" si="17"/>
        <v>0</v>
      </c>
      <c r="J105" s="87">
        <f t="shared" si="18"/>
        <v>0</v>
      </c>
      <c r="K105" s="191">
        <f t="shared" si="22"/>
        <v>-303.21459755554503</v>
      </c>
      <c r="L105" s="87">
        <f t="shared" si="19"/>
        <v>-1443.9079135595055</v>
      </c>
      <c r="M105" s="88">
        <f t="shared" si="23"/>
        <v>-2684.3593262886443</v>
      </c>
      <c r="N105" s="88">
        <f t="shared" si="24"/>
        <v>90350.640673711358</v>
      </c>
      <c r="O105" s="88">
        <f t="shared" si="25"/>
        <v>18973.255076377856</v>
      </c>
      <c r="P105" s="89">
        <f t="shared" si="20"/>
        <v>0.99328771427868867</v>
      </c>
      <c r="Q105" s="199">
        <v>-770.10414609262807</v>
      </c>
      <c r="R105" s="89">
        <f t="shared" si="26"/>
        <v>-8.3670859091878064E-3</v>
      </c>
      <c r="S105" s="89">
        <f t="shared" si="26"/>
        <v>-1.2740099600054455E-2</v>
      </c>
      <c r="T105" s="91">
        <v>4762</v>
      </c>
      <c r="U105" s="194">
        <v>93820</v>
      </c>
      <c r="V105" s="194">
        <v>19789.074035013709</v>
      </c>
      <c r="W105" s="201"/>
      <c r="X105" s="88">
        <v>0</v>
      </c>
      <c r="Y105" s="88">
        <f t="shared" si="27"/>
        <v>0</v>
      </c>
      <c r="Z105" s="1"/>
      <c r="AA105" s="1"/>
    </row>
    <row r="106" spans="2:27" x14ac:dyDescent="0.35">
      <c r="B106" s="85">
        <v>3012</v>
      </c>
      <c r="C106" s="85" t="s">
        <v>123</v>
      </c>
      <c r="D106" s="1">
        <v>19749</v>
      </c>
      <c r="E106" s="85">
        <f t="shared" si="21"/>
        <v>14860.045146726863</v>
      </c>
      <c r="F106" s="86">
        <f t="shared" si="14"/>
        <v>0.7779529774122611</v>
      </c>
      <c r="G106" s="191">
        <f t="shared" si="15"/>
        <v>2545.6588815713703</v>
      </c>
      <c r="H106" s="191">
        <f t="shared" si="16"/>
        <v>3383.1806536083509</v>
      </c>
      <c r="I106" s="191">
        <f t="shared" si="17"/>
        <v>816.36933268952998</v>
      </c>
      <c r="J106" s="87">
        <f t="shared" si="18"/>
        <v>1084.9548431443854</v>
      </c>
      <c r="K106" s="191">
        <f t="shared" si="22"/>
        <v>513.15473513398501</v>
      </c>
      <c r="L106" s="87">
        <f t="shared" si="19"/>
        <v>681.98264299306607</v>
      </c>
      <c r="M106" s="88">
        <f t="shared" si="23"/>
        <v>4065.1632966014167</v>
      </c>
      <c r="N106" s="88">
        <f t="shared" si="24"/>
        <v>23814.163296601415</v>
      </c>
      <c r="O106" s="88">
        <f t="shared" si="25"/>
        <v>17918.858763432214</v>
      </c>
      <c r="P106" s="89">
        <f t="shared" si="20"/>
        <v>0.93808796603234845</v>
      </c>
      <c r="Q106" s="199">
        <v>143.13455195989809</v>
      </c>
      <c r="R106" s="89">
        <f t="shared" si="26"/>
        <v>1.1679729522053173E-2</v>
      </c>
      <c r="S106" s="89">
        <f t="shared" si="26"/>
        <v>1.0224562238524961E-3</v>
      </c>
      <c r="T106" s="91">
        <v>1329</v>
      </c>
      <c r="U106" s="194">
        <v>19521</v>
      </c>
      <c r="V106" s="194">
        <v>14844.866920152092</v>
      </c>
      <c r="W106" s="201"/>
      <c r="X106" s="88">
        <v>0</v>
      </c>
      <c r="Y106" s="88">
        <f t="shared" si="27"/>
        <v>0</v>
      </c>
      <c r="Z106" s="1"/>
      <c r="AA106" s="1"/>
    </row>
    <row r="107" spans="2:27" x14ac:dyDescent="0.35">
      <c r="B107" s="85">
        <v>3013</v>
      </c>
      <c r="C107" s="85" t="s">
        <v>124</v>
      </c>
      <c r="D107" s="1">
        <v>54103</v>
      </c>
      <c r="E107" s="85">
        <f t="shared" si="21"/>
        <v>14867.546029128882</v>
      </c>
      <c r="F107" s="86">
        <f t="shared" si="14"/>
        <v>0.77834566355421109</v>
      </c>
      <c r="G107" s="191">
        <f t="shared" si="15"/>
        <v>2541.1583521301591</v>
      </c>
      <c r="H107" s="191">
        <f t="shared" si="16"/>
        <v>9247.2752434016493</v>
      </c>
      <c r="I107" s="191">
        <f t="shared" si="17"/>
        <v>813.74402384882342</v>
      </c>
      <c r="J107" s="87">
        <f t="shared" si="18"/>
        <v>2961.2145027858683</v>
      </c>
      <c r="K107" s="191">
        <f t="shared" si="22"/>
        <v>510.52942629327839</v>
      </c>
      <c r="L107" s="87">
        <f t="shared" si="19"/>
        <v>1857.81658228124</v>
      </c>
      <c r="M107" s="88">
        <f t="shared" si="23"/>
        <v>11105.09182568289</v>
      </c>
      <c r="N107" s="88">
        <f t="shared" si="24"/>
        <v>65208.091825682888</v>
      </c>
      <c r="O107" s="88">
        <f t="shared" si="25"/>
        <v>17919.233807552322</v>
      </c>
      <c r="P107" s="89">
        <f t="shared" si="20"/>
        <v>0.93810760033944629</v>
      </c>
      <c r="Q107" s="199">
        <v>-554.13473695855646</v>
      </c>
      <c r="R107" s="89">
        <f t="shared" si="26"/>
        <v>2.6875699888017916E-2</v>
      </c>
      <c r="S107" s="89">
        <f t="shared" si="26"/>
        <v>9.662339708526535E-3</v>
      </c>
      <c r="T107" s="91">
        <v>3639</v>
      </c>
      <c r="U107" s="194">
        <v>52687</v>
      </c>
      <c r="V107" s="194">
        <v>14725.265511458916</v>
      </c>
      <c r="W107" s="201"/>
      <c r="X107" s="88">
        <v>0</v>
      </c>
      <c r="Y107" s="88">
        <f t="shared" si="27"/>
        <v>0</v>
      </c>
      <c r="Z107" s="1"/>
      <c r="AA107" s="1"/>
    </row>
    <row r="108" spans="2:27" x14ac:dyDescent="0.35">
      <c r="B108" s="85">
        <v>3014</v>
      </c>
      <c r="C108" s="85" t="s">
        <v>125</v>
      </c>
      <c r="D108" s="1">
        <v>746357</v>
      </c>
      <c r="E108" s="85">
        <f t="shared" si="21"/>
        <v>16091.5225734121</v>
      </c>
      <c r="F108" s="86">
        <f t="shared" si="14"/>
        <v>0.84242327486063662</v>
      </c>
      <c r="G108" s="191">
        <f t="shared" si="15"/>
        <v>1806.7724255602286</v>
      </c>
      <c r="H108" s="191">
        <f t="shared" si="16"/>
        <v>83801.718642334527</v>
      </c>
      <c r="I108" s="191">
        <f t="shared" si="17"/>
        <v>385.35223334969731</v>
      </c>
      <c r="J108" s="87">
        <f t="shared" si="18"/>
        <v>17873.407287225658</v>
      </c>
      <c r="K108" s="191">
        <f t="shared" si="22"/>
        <v>82.137635794152288</v>
      </c>
      <c r="L108" s="87">
        <f t="shared" si="19"/>
        <v>3809.7078234043711</v>
      </c>
      <c r="M108" s="88">
        <f t="shared" si="23"/>
        <v>87611.426465738899</v>
      </c>
      <c r="N108" s="88">
        <f t="shared" si="24"/>
        <v>833968.42646573891</v>
      </c>
      <c r="O108" s="88">
        <f t="shared" si="25"/>
        <v>17980.432634766479</v>
      </c>
      <c r="P108" s="89">
        <f t="shared" si="20"/>
        <v>0.94131148090476735</v>
      </c>
      <c r="Q108" s="199">
        <v>7150.8636109888321</v>
      </c>
      <c r="R108" s="89">
        <f t="shared" si="26"/>
        <v>4.9747745036125834E-2</v>
      </c>
      <c r="S108" s="89">
        <f t="shared" si="26"/>
        <v>3.2230071053590388E-2</v>
      </c>
      <c r="T108" s="91">
        <v>46382</v>
      </c>
      <c r="U108" s="194">
        <v>710987</v>
      </c>
      <c r="V108" s="194">
        <v>15589.085248202069</v>
      </c>
      <c r="W108" s="201"/>
      <c r="X108" s="88">
        <v>0</v>
      </c>
      <c r="Y108" s="88">
        <f t="shared" si="27"/>
        <v>0</v>
      </c>
      <c r="Z108" s="1"/>
      <c r="AA108" s="1"/>
    </row>
    <row r="109" spans="2:27" x14ac:dyDescent="0.35">
      <c r="B109" s="85">
        <v>3015</v>
      </c>
      <c r="C109" s="85" t="s">
        <v>126</v>
      </c>
      <c r="D109" s="1">
        <v>58094</v>
      </c>
      <c r="E109" s="85">
        <f t="shared" si="21"/>
        <v>14949.562532166752</v>
      </c>
      <c r="F109" s="86">
        <f t="shared" si="14"/>
        <v>0.78263939093560508</v>
      </c>
      <c r="G109" s="191">
        <f t="shared" si="15"/>
        <v>2491.9484503074368</v>
      </c>
      <c r="H109" s="191">
        <f t="shared" si="16"/>
        <v>9683.7116778947002</v>
      </c>
      <c r="I109" s="191">
        <f t="shared" si="17"/>
        <v>785.03824778556884</v>
      </c>
      <c r="J109" s="87">
        <f t="shared" si="18"/>
        <v>3050.6586308947208</v>
      </c>
      <c r="K109" s="191">
        <f t="shared" si="22"/>
        <v>481.82365023002382</v>
      </c>
      <c r="L109" s="87">
        <f t="shared" si="19"/>
        <v>1872.3667047938725</v>
      </c>
      <c r="M109" s="88">
        <f t="shared" si="23"/>
        <v>11556.078382688573</v>
      </c>
      <c r="N109" s="88">
        <f t="shared" si="24"/>
        <v>69650.078382688574</v>
      </c>
      <c r="O109" s="88">
        <f t="shared" si="25"/>
        <v>17923.334632704216</v>
      </c>
      <c r="P109" s="89">
        <f t="shared" si="20"/>
        <v>0.93832228670851603</v>
      </c>
      <c r="Q109" s="199">
        <v>725.37872002721815</v>
      </c>
      <c r="R109" s="89">
        <f t="shared" si="26"/>
        <v>3.283730687858908E-2</v>
      </c>
      <c r="S109" s="89">
        <f t="shared" si="26"/>
        <v>2.2205939849473368E-2</v>
      </c>
      <c r="T109" s="91">
        <v>3886</v>
      </c>
      <c r="U109" s="194">
        <v>56247</v>
      </c>
      <c r="V109" s="194">
        <v>14624.804992199688</v>
      </c>
      <c r="W109" s="201"/>
      <c r="X109" s="88">
        <v>0</v>
      </c>
      <c r="Y109" s="88">
        <f t="shared" si="27"/>
        <v>0</v>
      </c>
      <c r="Z109" s="1"/>
      <c r="AA109" s="1"/>
    </row>
    <row r="110" spans="2:27" x14ac:dyDescent="0.35">
      <c r="B110" s="85">
        <v>3016</v>
      </c>
      <c r="C110" s="85" t="s">
        <v>127</v>
      </c>
      <c r="D110" s="1">
        <v>121515</v>
      </c>
      <c r="E110" s="85">
        <f t="shared" si="21"/>
        <v>14516.186835503524</v>
      </c>
      <c r="F110" s="86">
        <f t="shared" si="14"/>
        <v>0.75995130955844103</v>
      </c>
      <c r="G110" s="191">
        <f t="shared" si="15"/>
        <v>2751.9738683053738</v>
      </c>
      <c r="H110" s="191">
        <f t="shared" si="16"/>
        <v>23036.773251584284</v>
      </c>
      <c r="I110" s="191">
        <f t="shared" si="17"/>
        <v>936.71974161769867</v>
      </c>
      <c r="J110" s="87">
        <f t="shared" si="18"/>
        <v>7841.2809570817553</v>
      </c>
      <c r="K110" s="191">
        <f t="shared" si="22"/>
        <v>633.5051440621537</v>
      </c>
      <c r="L110" s="87">
        <f t="shared" si="19"/>
        <v>5303.0715609442886</v>
      </c>
      <c r="M110" s="88">
        <f t="shared" si="23"/>
        <v>28339.844812528572</v>
      </c>
      <c r="N110" s="88">
        <f t="shared" si="24"/>
        <v>149854.84481252858</v>
      </c>
      <c r="O110" s="88">
        <f t="shared" si="25"/>
        <v>17901.665847871052</v>
      </c>
      <c r="P110" s="89">
        <f t="shared" si="20"/>
        <v>0.93718788263965769</v>
      </c>
      <c r="Q110" s="199">
        <v>-552.2006136521195</v>
      </c>
      <c r="R110" s="89">
        <f t="shared" si="26"/>
        <v>2.266415310296073E-2</v>
      </c>
      <c r="S110" s="89">
        <f t="shared" si="26"/>
        <v>1.5456270528229584E-2</v>
      </c>
      <c r="T110" s="91">
        <v>8371</v>
      </c>
      <c r="U110" s="194">
        <v>118822</v>
      </c>
      <c r="V110" s="194">
        <v>14295.235803657362</v>
      </c>
      <c r="W110" s="201"/>
      <c r="X110" s="88">
        <v>0</v>
      </c>
      <c r="Y110" s="88">
        <f t="shared" si="27"/>
        <v>0</v>
      </c>
      <c r="Z110" s="1"/>
      <c r="AA110" s="1"/>
    </row>
    <row r="111" spans="2:27" x14ac:dyDescent="0.35">
      <c r="B111" s="85">
        <v>3017</v>
      </c>
      <c r="C111" s="85" t="s">
        <v>128</v>
      </c>
      <c r="D111" s="1">
        <v>120376</v>
      </c>
      <c r="E111" s="85">
        <f t="shared" si="21"/>
        <v>14473.488036551642</v>
      </c>
      <c r="F111" s="86">
        <f t="shared" si="14"/>
        <v>0.7577159423406058</v>
      </c>
      <c r="G111" s="191">
        <f t="shared" si="15"/>
        <v>2777.5931476765031</v>
      </c>
      <c r="H111" s="191">
        <f t="shared" si="16"/>
        <v>23101.242209225475</v>
      </c>
      <c r="I111" s="191">
        <f t="shared" si="17"/>
        <v>951.66432125085737</v>
      </c>
      <c r="J111" s="87">
        <f t="shared" si="18"/>
        <v>7914.9921598433803</v>
      </c>
      <c r="K111" s="191">
        <f t="shared" si="22"/>
        <v>648.44972369531229</v>
      </c>
      <c r="L111" s="87">
        <f t="shared" si="19"/>
        <v>5393.1563519739129</v>
      </c>
      <c r="M111" s="88">
        <f t="shared" si="23"/>
        <v>28494.398561199388</v>
      </c>
      <c r="N111" s="88">
        <f t="shared" si="24"/>
        <v>148870.3985611994</v>
      </c>
      <c r="O111" s="88">
        <f t="shared" si="25"/>
        <v>17899.530907923461</v>
      </c>
      <c r="P111" s="89">
        <f t="shared" si="20"/>
        <v>0.93707611427876614</v>
      </c>
      <c r="Q111" s="199">
        <v>2002.5830840108938</v>
      </c>
      <c r="R111" s="89">
        <f t="shared" si="26"/>
        <v>6.0845145760898634E-3</v>
      </c>
      <c r="S111" s="89">
        <f t="shared" si="26"/>
        <v>-7.6657075897644048E-2</v>
      </c>
      <c r="T111" s="91">
        <v>8317</v>
      </c>
      <c r="U111" s="194">
        <v>119648</v>
      </c>
      <c r="V111" s="194">
        <v>15675.094982313638</v>
      </c>
      <c r="W111" s="201"/>
      <c r="X111" s="88">
        <v>0</v>
      </c>
      <c r="Y111" s="88">
        <f t="shared" si="27"/>
        <v>0</v>
      </c>
      <c r="Z111" s="1"/>
      <c r="AA111" s="1"/>
    </row>
    <row r="112" spans="2:27" x14ac:dyDescent="0.35">
      <c r="B112" s="85">
        <v>3018</v>
      </c>
      <c r="C112" s="85" t="s">
        <v>129</v>
      </c>
      <c r="D112" s="1">
        <v>89290</v>
      </c>
      <c r="E112" s="85">
        <f t="shared" si="21"/>
        <v>14824.838120537939</v>
      </c>
      <c r="F112" s="86">
        <f t="shared" si="14"/>
        <v>0.77610981942861679</v>
      </c>
      <c r="G112" s="191">
        <f t="shared" si="15"/>
        <v>2566.7830972847246</v>
      </c>
      <c r="H112" s="191">
        <f t="shared" si="16"/>
        <v>15459.734594945896</v>
      </c>
      <c r="I112" s="191">
        <f t="shared" si="17"/>
        <v>828.69179185565338</v>
      </c>
      <c r="J112" s="87">
        <f t="shared" si="18"/>
        <v>4991.2106623466007</v>
      </c>
      <c r="K112" s="191">
        <f t="shared" si="22"/>
        <v>525.47719430010829</v>
      </c>
      <c r="L112" s="87">
        <f t="shared" si="19"/>
        <v>3164.949141269552</v>
      </c>
      <c r="M112" s="88">
        <f t="shared" si="23"/>
        <v>18624.683736215447</v>
      </c>
      <c r="N112" s="88">
        <f t="shared" si="24"/>
        <v>107914.68373621545</v>
      </c>
      <c r="O112" s="88">
        <f t="shared" si="25"/>
        <v>17917.09841212277</v>
      </c>
      <c r="P112" s="89">
        <f t="shared" si="20"/>
        <v>0.9379958081331663</v>
      </c>
      <c r="Q112" s="199">
        <v>1827.6127588069758</v>
      </c>
      <c r="R112" s="89">
        <f t="shared" si="26"/>
        <v>6.0958433334460105E-3</v>
      </c>
      <c r="S112" s="89">
        <f t="shared" si="26"/>
        <v>-1.2278810952902737E-2</v>
      </c>
      <c r="T112" s="91">
        <v>6023</v>
      </c>
      <c r="U112" s="194">
        <v>88749</v>
      </c>
      <c r="V112" s="194">
        <v>15009.132420091324</v>
      </c>
      <c r="W112" s="201"/>
      <c r="X112" s="88">
        <v>0</v>
      </c>
      <c r="Y112" s="88">
        <f t="shared" si="27"/>
        <v>0</v>
      </c>
      <c r="Z112" s="1"/>
      <c r="AA112" s="1"/>
    </row>
    <row r="113" spans="2:27" x14ac:dyDescent="0.35">
      <c r="B113" s="85">
        <v>3019</v>
      </c>
      <c r="C113" s="85" t="s">
        <v>130</v>
      </c>
      <c r="D113" s="1">
        <v>329312</v>
      </c>
      <c r="E113" s="85">
        <f t="shared" si="21"/>
        <v>17251.401330609253</v>
      </c>
      <c r="F113" s="86">
        <f t="shared" si="14"/>
        <v>0.90314523927522727</v>
      </c>
      <c r="G113" s="191">
        <f t="shared" si="15"/>
        <v>1110.8451712419367</v>
      </c>
      <c r="H113" s="191">
        <f t="shared" si="16"/>
        <v>21204.923473837327</v>
      </c>
      <c r="I113" s="191">
        <f t="shared" si="17"/>
        <v>0</v>
      </c>
      <c r="J113" s="87">
        <f t="shared" si="18"/>
        <v>0</v>
      </c>
      <c r="K113" s="191">
        <f t="shared" si="22"/>
        <v>-303.21459755554503</v>
      </c>
      <c r="L113" s="87">
        <f t="shared" si="19"/>
        <v>-5788.0634527377988</v>
      </c>
      <c r="M113" s="88">
        <f t="shared" si="23"/>
        <v>15416.860021099528</v>
      </c>
      <c r="N113" s="88">
        <f t="shared" si="24"/>
        <v>344728.86002109951</v>
      </c>
      <c r="O113" s="88">
        <f t="shared" si="25"/>
        <v>18059.03190429564</v>
      </c>
      <c r="P113" s="89">
        <f t="shared" si="20"/>
        <v>0.9454263093019144</v>
      </c>
      <c r="Q113" s="199">
        <v>2033.9794110116964</v>
      </c>
      <c r="R113" s="89">
        <f t="shared" si="26"/>
        <v>-7.3010303435885378E-3</v>
      </c>
      <c r="S113" s="89">
        <f t="shared" si="26"/>
        <v>-2.7582480297279097E-2</v>
      </c>
      <c r="T113" s="91">
        <v>19089</v>
      </c>
      <c r="U113" s="194">
        <v>331734</v>
      </c>
      <c r="V113" s="194">
        <v>17740.734798652335</v>
      </c>
      <c r="W113" s="201"/>
      <c r="X113" s="88">
        <v>0</v>
      </c>
      <c r="Y113" s="88">
        <f t="shared" si="27"/>
        <v>0</v>
      </c>
      <c r="Z113" s="1"/>
      <c r="AA113" s="1"/>
    </row>
    <row r="114" spans="2:27" x14ac:dyDescent="0.35">
      <c r="B114" s="85">
        <v>3020</v>
      </c>
      <c r="C114" s="85" t="s">
        <v>131</v>
      </c>
      <c r="D114" s="1">
        <v>1289255</v>
      </c>
      <c r="E114" s="85">
        <f t="shared" si="21"/>
        <v>20712.587356414169</v>
      </c>
      <c r="F114" s="86">
        <f t="shared" si="14"/>
        <v>1.0843452253833272</v>
      </c>
      <c r="G114" s="191">
        <f t="shared" si="15"/>
        <v>-965.86644424101314</v>
      </c>
      <c r="H114" s="191">
        <f t="shared" si="16"/>
        <v>-60120.356821781868</v>
      </c>
      <c r="I114" s="191">
        <f t="shared" si="17"/>
        <v>0</v>
      </c>
      <c r="J114" s="87">
        <f t="shared" si="18"/>
        <v>0</v>
      </c>
      <c r="K114" s="191">
        <f t="shared" si="22"/>
        <v>-303.21459755554503</v>
      </c>
      <c r="L114" s="87">
        <f t="shared" si="19"/>
        <v>-18873.5926248449</v>
      </c>
      <c r="M114" s="88">
        <f t="shared" si="23"/>
        <v>-78993.949446626764</v>
      </c>
      <c r="N114" s="88">
        <f t="shared" si="24"/>
        <v>1210261.0505533733</v>
      </c>
      <c r="O114" s="88">
        <f t="shared" si="25"/>
        <v>19443.506314617611</v>
      </c>
      <c r="P114" s="89">
        <f t="shared" si="20"/>
        <v>1.0179063037451546</v>
      </c>
      <c r="Q114" s="199">
        <v>-258.59188860477298</v>
      </c>
      <c r="R114" s="92">
        <f t="shared" si="26"/>
        <v>5.3846453776270125E-3</v>
      </c>
      <c r="S114" s="93">
        <f t="shared" si="26"/>
        <v>-1.4207796984700205E-2</v>
      </c>
      <c r="T114" s="91">
        <v>62245</v>
      </c>
      <c r="U114" s="194">
        <v>1282350</v>
      </c>
      <c r="V114" s="194">
        <v>21011.108926464804</v>
      </c>
      <c r="W114" s="201"/>
      <c r="X114" s="88">
        <v>0</v>
      </c>
      <c r="Y114" s="88">
        <f t="shared" si="27"/>
        <v>0</v>
      </c>
      <c r="Z114" s="1"/>
      <c r="AA114" s="1"/>
    </row>
    <row r="115" spans="2:27" x14ac:dyDescent="0.35">
      <c r="B115" s="85">
        <v>3021</v>
      </c>
      <c r="C115" s="85" t="s">
        <v>132</v>
      </c>
      <c r="D115" s="1">
        <v>363034</v>
      </c>
      <c r="E115" s="85">
        <f t="shared" si="21"/>
        <v>17003.934426229509</v>
      </c>
      <c r="F115" s="86">
        <f t="shared" si="14"/>
        <v>0.89018985366419345</v>
      </c>
      <c r="G115" s="191">
        <f t="shared" si="15"/>
        <v>1259.325313869783</v>
      </c>
      <c r="H115" s="191">
        <f t="shared" si="16"/>
        <v>26886.595451119865</v>
      </c>
      <c r="I115" s="191">
        <f t="shared" si="17"/>
        <v>66.008084863604012</v>
      </c>
      <c r="J115" s="87">
        <f t="shared" si="18"/>
        <v>1409.2726118379455</v>
      </c>
      <c r="K115" s="191">
        <f t="shared" si="22"/>
        <v>-237.20651269194101</v>
      </c>
      <c r="L115" s="87">
        <f t="shared" si="19"/>
        <v>-5064.3590459729403</v>
      </c>
      <c r="M115" s="88">
        <f t="shared" si="23"/>
        <v>21822.236405146927</v>
      </c>
      <c r="N115" s="88">
        <f t="shared" si="24"/>
        <v>384856.23640514695</v>
      </c>
      <c r="O115" s="88">
        <f t="shared" si="25"/>
        <v>18026.053227407352</v>
      </c>
      <c r="P115" s="89">
        <f t="shared" si="20"/>
        <v>0.94369980984494539</v>
      </c>
      <c r="Q115" s="199">
        <v>2613.5899054505899</v>
      </c>
      <c r="R115" s="92">
        <f t="shared" si="26"/>
        <v>2.2971015717900597E-2</v>
      </c>
      <c r="S115" s="93">
        <f t="shared" si="26"/>
        <v>-4.3401542567693008E-3</v>
      </c>
      <c r="T115" s="91">
        <v>21350</v>
      </c>
      <c r="U115" s="194">
        <v>354882</v>
      </c>
      <c r="V115" s="194">
        <v>17078.055822906641</v>
      </c>
      <c r="W115" s="201"/>
      <c r="X115" s="88">
        <v>0</v>
      </c>
      <c r="Y115" s="88">
        <f t="shared" si="27"/>
        <v>0</v>
      </c>
      <c r="Z115" s="1"/>
      <c r="AA115" s="1"/>
    </row>
    <row r="116" spans="2:27" x14ac:dyDescent="0.35">
      <c r="B116" s="85">
        <v>3022</v>
      </c>
      <c r="C116" s="85" t="s">
        <v>133</v>
      </c>
      <c r="D116" s="1">
        <v>366703</v>
      </c>
      <c r="E116" s="85">
        <f t="shared" si="21"/>
        <v>22768.098845150875</v>
      </c>
      <c r="F116" s="86">
        <f t="shared" si="14"/>
        <v>1.1919553481641487</v>
      </c>
      <c r="G116" s="191">
        <f t="shared" si="15"/>
        <v>-2199.1733374830364</v>
      </c>
      <c r="H116" s="191">
        <f t="shared" si="16"/>
        <v>-35419.885773501781</v>
      </c>
      <c r="I116" s="191">
        <f t="shared" si="17"/>
        <v>0</v>
      </c>
      <c r="J116" s="87">
        <f t="shared" si="18"/>
        <v>0</v>
      </c>
      <c r="K116" s="191">
        <f t="shared" si="22"/>
        <v>-303.21459755554503</v>
      </c>
      <c r="L116" s="87">
        <f t="shared" si="19"/>
        <v>-4883.5743082296085</v>
      </c>
      <c r="M116" s="88">
        <f t="shared" si="23"/>
        <v>-40303.460081731391</v>
      </c>
      <c r="N116" s="88">
        <f t="shared" si="24"/>
        <v>326399.53991826862</v>
      </c>
      <c r="O116" s="88">
        <f t="shared" si="25"/>
        <v>20265.710910112295</v>
      </c>
      <c r="P116" s="89">
        <f t="shared" si="20"/>
        <v>1.0609503528574833</v>
      </c>
      <c r="Q116" s="199">
        <v>-4361.8609359445254</v>
      </c>
      <c r="R116" s="92">
        <f t="shared" si="26"/>
        <v>-6.4537979056314941E-3</v>
      </c>
      <c r="S116" s="92">
        <f t="shared" si="26"/>
        <v>-7.8109329140803796E-3</v>
      </c>
      <c r="T116" s="91">
        <v>16106</v>
      </c>
      <c r="U116" s="194">
        <v>369085</v>
      </c>
      <c r="V116" s="194">
        <v>22947.338970405373</v>
      </c>
      <c r="W116" s="201"/>
      <c r="X116" s="88">
        <v>0</v>
      </c>
      <c r="Y116" s="88">
        <f t="shared" si="27"/>
        <v>0</v>
      </c>
      <c r="Z116" s="1"/>
      <c r="AA116" s="1"/>
    </row>
    <row r="117" spans="2:27" x14ac:dyDescent="0.35">
      <c r="B117" s="85">
        <v>3023</v>
      </c>
      <c r="C117" s="85" t="s">
        <v>134</v>
      </c>
      <c r="D117" s="1">
        <v>403433</v>
      </c>
      <c r="E117" s="85">
        <f t="shared" si="21"/>
        <v>19852.032280287374</v>
      </c>
      <c r="F117" s="86">
        <f t="shared" si="14"/>
        <v>1.0392934521827906</v>
      </c>
      <c r="G117" s="191">
        <f t="shared" si="15"/>
        <v>-449.53339856493619</v>
      </c>
      <c r="H117" s="191">
        <f t="shared" si="16"/>
        <v>-9135.4177256366329</v>
      </c>
      <c r="I117" s="191">
        <f t="shared" si="17"/>
        <v>0</v>
      </c>
      <c r="J117" s="87">
        <f t="shared" si="18"/>
        <v>0</v>
      </c>
      <c r="K117" s="191">
        <f t="shared" si="22"/>
        <v>-303.21459755554503</v>
      </c>
      <c r="L117" s="87">
        <f t="shared" si="19"/>
        <v>-6161.9270515237858</v>
      </c>
      <c r="M117" s="88">
        <f t="shared" si="23"/>
        <v>-15297.344777160419</v>
      </c>
      <c r="N117" s="88">
        <f t="shared" si="24"/>
        <v>388135.65522283956</v>
      </c>
      <c r="O117" s="88">
        <f t="shared" si="25"/>
        <v>19099.284284166893</v>
      </c>
      <c r="P117" s="89">
        <f t="shared" si="20"/>
        <v>0.99988559446493996</v>
      </c>
      <c r="Q117" s="199">
        <v>-1590.9605327371974</v>
      </c>
      <c r="R117" s="92">
        <f t="shared" si="26"/>
        <v>2.1727018087698238E-2</v>
      </c>
      <c r="S117" s="92">
        <f t="shared" si="26"/>
        <v>2.4709680961823599E-3</v>
      </c>
      <c r="T117" s="91">
        <v>20322</v>
      </c>
      <c r="U117" s="194">
        <v>394854</v>
      </c>
      <c r="V117" s="194">
        <v>19803.099453332663</v>
      </c>
      <c r="W117" s="201"/>
      <c r="X117" s="88">
        <v>0</v>
      </c>
      <c r="Y117" s="88">
        <f t="shared" si="27"/>
        <v>0</v>
      </c>
      <c r="Z117" s="1"/>
      <c r="AA117" s="1"/>
    </row>
    <row r="118" spans="2:27" x14ac:dyDescent="0.35">
      <c r="B118" s="85">
        <v>3024</v>
      </c>
      <c r="C118" s="85" t="s">
        <v>135</v>
      </c>
      <c r="D118" s="1">
        <v>4341888</v>
      </c>
      <c r="E118" s="85">
        <f t="shared" si="21"/>
        <v>33431.541340068063</v>
      </c>
      <c r="F118" s="86">
        <f t="shared" si="14"/>
        <v>1.7502078135150023</v>
      </c>
      <c r="G118" s="191">
        <f t="shared" si="15"/>
        <v>-8597.2388344333485</v>
      </c>
      <c r="H118" s="191">
        <f t="shared" si="16"/>
        <v>-1116557.7963831965</v>
      </c>
      <c r="I118" s="191">
        <f t="shared" si="17"/>
        <v>0</v>
      </c>
      <c r="J118" s="87">
        <f t="shared" si="18"/>
        <v>0</v>
      </c>
      <c r="K118" s="191">
        <f t="shared" si="22"/>
        <v>-303.21459755554503</v>
      </c>
      <c r="L118" s="87">
        <f t="shared" si="19"/>
        <v>-39379.692642928851</v>
      </c>
      <c r="M118" s="88">
        <f t="shared" si="23"/>
        <v>-1155937.4890261253</v>
      </c>
      <c r="N118" s="88">
        <f t="shared" si="24"/>
        <v>3185950.5109738745</v>
      </c>
      <c r="O118" s="88">
        <f t="shared" si="25"/>
        <v>24531.087908079171</v>
      </c>
      <c r="P118" s="89">
        <f t="shared" si="20"/>
        <v>1.2842513389978247</v>
      </c>
      <c r="Q118" s="199">
        <v>-113549.06087140529</v>
      </c>
      <c r="R118" s="92">
        <f t="shared" si="26"/>
        <v>1.3990013505424941E-2</v>
      </c>
      <c r="S118" s="92">
        <f t="shared" si="26"/>
        <v>7.0257320322520455E-3</v>
      </c>
      <c r="T118" s="91">
        <v>129874</v>
      </c>
      <c r="U118" s="194">
        <v>4281983</v>
      </c>
      <c r="V118" s="194">
        <v>33198.298987455615</v>
      </c>
      <c r="W118" s="201"/>
      <c r="X118" s="88">
        <v>0</v>
      </c>
      <c r="Y118" s="88">
        <f t="shared" si="27"/>
        <v>0</v>
      </c>
      <c r="Z118" s="1"/>
      <c r="AA118" s="1"/>
    </row>
    <row r="119" spans="2:27" x14ac:dyDescent="0.35">
      <c r="B119" s="85">
        <v>3025</v>
      </c>
      <c r="C119" s="85" t="s">
        <v>136</v>
      </c>
      <c r="D119" s="1">
        <v>2568924</v>
      </c>
      <c r="E119" s="85">
        <f t="shared" si="21"/>
        <v>26271.414546347049</v>
      </c>
      <c r="F119" s="86">
        <f t="shared" si="14"/>
        <v>1.3753609067375021</v>
      </c>
      <c r="G119" s="191">
        <f t="shared" si="15"/>
        <v>-4301.1627582007404</v>
      </c>
      <c r="H119" s="191">
        <f t="shared" si="16"/>
        <v>-420584.89914790116</v>
      </c>
      <c r="I119" s="191">
        <f t="shared" si="17"/>
        <v>0</v>
      </c>
      <c r="J119" s="87">
        <f t="shared" si="18"/>
        <v>0</v>
      </c>
      <c r="K119" s="191">
        <f t="shared" si="22"/>
        <v>-303.21459755554503</v>
      </c>
      <c r="L119" s="87">
        <f t="shared" si="19"/>
        <v>-29649.536207371413</v>
      </c>
      <c r="M119" s="88">
        <f t="shared" si="23"/>
        <v>-450234.43535527255</v>
      </c>
      <c r="N119" s="88">
        <f t="shared" si="24"/>
        <v>2118689.5646447274</v>
      </c>
      <c r="O119" s="88">
        <f t="shared" si="25"/>
        <v>21667.037190590767</v>
      </c>
      <c r="P119" s="89">
        <f t="shared" si="20"/>
        <v>1.1343125762868247</v>
      </c>
      <c r="Q119" s="199">
        <v>-38884.67774496472</v>
      </c>
      <c r="R119" s="92">
        <f t="shared" si="26"/>
        <v>3.8489944864214129E-2</v>
      </c>
      <c r="S119" s="92">
        <f t="shared" si="26"/>
        <v>2.0478010943636975E-2</v>
      </c>
      <c r="T119" s="91">
        <v>97784</v>
      </c>
      <c r="U119" s="194">
        <v>2473711</v>
      </c>
      <c r="V119" s="194">
        <v>25744.22404462576</v>
      </c>
      <c r="W119" s="201"/>
      <c r="X119" s="88">
        <v>0</v>
      </c>
      <c r="Y119" s="88">
        <f t="shared" si="27"/>
        <v>0</v>
      </c>
      <c r="Z119" s="1"/>
      <c r="AA119" s="1"/>
    </row>
    <row r="120" spans="2:27" x14ac:dyDescent="0.35">
      <c r="B120" s="85">
        <v>3026</v>
      </c>
      <c r="C120" s="85" t="s">
        <v>137</v>
      </c>
      <c r="D120" s="1">
        <v>262195</v>
      </c>
      <c r="E120" s="85">
        <f t="shared" si="21"/>
        <v>14611.033714126497</v>
      </c>
      <c r="F120" s="86">
        <f t="shared" si="14"/>
        <v>0.76491673267085025</v>
      </c>
      <c r="G120" s="191">
        <f t="shared" si="15"/>
        <v>2695.0657411315901</v>
      </c>
      <c r="H120" s="191">
        <f t="shared" si="16"/>
        <v>48362.954724606388</v>
      </c>
      <c r="I120" s="191">
        <f t="shared" si="17"/>
        <v>903.52333409965809</v>
      </c>
      <c r="J120" s="87">
        <f t="shared" si="18"/>
        <v>16213.726230418364</v>
      </c>
      <c r="K120" s="191">
        <f t="shared" si="22"/>
        <v>600.30873654411312</v>
      </c>
      <c r="L120" s="87">
        <f t="shared" si="19"/>
        <v>10772.54027728411</v>
      </c>
      <c r="M120" s="88">
        <f t="shared" si="23"/>
        <v>59135.4950018905</v>
      </c>
      <c r="N120" s="88">
        <f t="shared" si="24"/>
        <v>321330.49500189052</v>
      </c>
      <c r="O120" s="88">
        <f t="shared" si="25"/>
        <v>17906.408191802202</v>
      </c>
      <c r="P120" s="89">
        <f t="shared" si="20"/>
        <v>0.93743615379527823</v>
      </c>
      <c r="Q120" s="199">
        <v>4346.2952858694043</v>
      </c>
      <c r="R120" s="92">
        <f t="shared" si="26"/>
        <v>3.6110441521080228E-2</v>
      </c>
      <c r="S120" s="92">
        <f t="shared" si="26"/>
        <v>2.5082461898314746E-2</v>
      </c>
      <c r="T120" s="91">
        <v>17945</v>
      </c>
      <c r="U120" s="194">
        <v>253057</v>
      </c>
      <c r="V120" s="194">
        <v>14253.520333445984</v>
      </c>
      <c r="W120" s="201"/>
      <c r="X120" s="88">
        <v>0</v>
      </c>
      <c r="Y120" s="88">
        <f t="shared" si="27"/>
        <v>0</v>
      </c>
      <c r="Z120" s="1"/>
      <c r="AA120" s="1"/>
    </row>
    <row r="121" spans="2:27" x14ac:dyDescent="0.35">
      <c r="B121" s="85">
        <v>3027</v>
      </c>
      <c r="C121" s="85" t="s">
        <v>138</v>
      </c>
      <c r="D121" s="1">
        <v>350094</v>
      </c>
      <c r="E121" s="85">
        <f t="shared" si="21"/>
        <v>17845.550005097357</v>
      </c>
      <c r="F121" s="86">
        <f t="shared" si="14"/>
        <v>0.9342501064394686</v>
      </c>
      <c r="G121" s="191">
        <f t="shared" si="15"/>
        <v>754.3559665490742</v>
      </c>
      <c r="H121" s="191">
        <f t="shared" si="16"/>
        <v>14798.955351759738</v>
      </c>
      <c r="I121" s="191">
        <f t="shared" si="17"/>
        <v>0</v>
      </c>
      <c r="J121" s="87">
        <f t="shared" si="18"/>
        <v>0</v>
      </c>
      <c r="K121" s="191">
        <f t="shared" si="22"/>
        <v>-303.21459755554503</v>
      </c>
      <c r="L121" s="87">
        <f t="shared" si="19"/>
        <v>-5948.4639748446816</v>
      </c>
      <c r="M121" s="88">
        <f t="shared" si="23"/>
        <v>8850.4913769150553</v>
      </c>
      <c r="N121" s="88">
        <f t="shared" si="24"/>
        <v>358944.49137691507</v>
      </c>
      <c r="O121" s="88">
        <f t="shared" si="25"/>
        <v>18296.691374090889</v>
      </c>
      <c r="P121" s="89">
        <f t="shared" si="20"/>
        <v>0.9578682561676114</v>
      </c>
      <c r="Q121" s="199">
        <v>893.02042460201665</v>
      </c>
      <c r="R121" s="92">
        <f t="shared" si="26"/>
        <v>1.4759334728494328E-2</v>
      </c>
      <c r="S121" s="92">
        <f t="shared" si="26"/>
        <v>-1.596586890229023E-2</v>
      </c>
      <c r="T121" s="91">
        <v>19618</v>
      </c>
      <c r="U121" s="194">
        <v>345002</v>
      </c>
      <c r="V121" s="194">
        <v>18135.092514718253</v>
      </c>
      <c r="W121" s="201"/>
      <c r="X121" s="88">
        <v>0</v>
      </c>
      <c r="Y121" s="88">
        <f t="shared" si="27"/>
        <v>0</v>
      </c>
      <c r="Z121" s="1"/>
      <c r="AA121" s="1"/>
    </row>
    <row r="122" spans="2:27" x14ac:dyDescent="0.35">
      <c r="B122" s="85">
        <v>3028</v>
      </c>
      <c r="C122" s="85" t="s">
        <v>139</v>
      </c>
      <c r="D122" s="1">
        <v>171939</v>
      </c>
      <c r="E122" s="85">
        <f t="shared" si="21"/>
        <v>15092.959971910112</v>
      </c>
      <c r="F122" s="86">
        <f t="shared" si="14"/>
        <v>0.7901465326771101</v>
      </c>
      <c r="G122" s="191">
        <f t="shared" si="15"/>
        <v>2405.9099864614213</v>
      </c>
      <c r="H122" s="191">
        <f t="shared" si="16"/>
        <v>27408.126565768511</v>
      </c>
      <c r="I122" s="191">
        <f t="shared" si="17"/>
        <v>734.84914387539311</v>
      </c>
      <c r="J122" s="87">
        <f t="shared" si="18"/>
        <v>8371.4014470284783</v>
      </c>
      <c r="K122" s="191">
        <f t="shared" si="22"/>
        <v>431.63454631984808</v>
      </c>
      <c r="L122" s="87">
        <f t="shared" si="19"/>
        <v>4917.180751675709</v>
      </c>
      <c r="M122" s="88">
        <f t="shared" si="23"/>
        <v>32325.307317444218</v>
      </c>
      <c r="N122" s="88">
        <f t="shared" si="24"/>
        <v>204264.30731744421</v>
      </c>
      <c r="O122" s="88">
        <f t="shared" si="25"/>
        <v>17930.50450469138</v>
      </c>
      <c r="P122" s="89">
        <f t="shared" si="20"/>
        <v>0.93869764379559106</v>
      </c>
      <c r="Q122" s="199">
        <v>3420.3447448662009</v>
      </c>
      <c r="R122" s="92">
        <f t="shared" si="26"/>
        <v>1.5935760626794766E-2</v>
      </c>
      <c r="S122" s="92">
        <f t="shared" si="26"/>
        <v>3.1830557663986817E-3</v>
      </c>
      <c r="T122" s="91">
        <v>11392</v>
      </c>
      <c r="U122" s="194">
        <v>169242</v>
      </c>
      <c r="V122" s="194">
        <v>15045.070672948706</v>
      </c>
      <c r="W122" s="201"/>
      <c r="X122" s="88">
        <v>0</v>
      </c>
      <c r="Y122" s="88">
        <f t="shared" si="27"/>
        <v>0</v>
      </c>
      <c r="Z122" s="1"/>
      <c r="AA122" s="1"/>
    </row>
    <row r="123" spans="2:27" x14ac:dyDescent="0.35">
      <c r="B123" s="85">
        <v>3029</v>
      </c>
      <c r="C123" s="85" t="s">
        <v>140</v>
      </c>
      <c r="D123" s="1">
        <v>857811</v>
      </c>
      <c r="E123" s="85">
        <f t="shared" si="21"/>
        <v>18330.469901916789</v>
      </c>
      <c r="F123" s="86">
        <f t="shared" si="14"/>
        <v>0.95963662941515537</v>
      </c>
      <c r="G123" s="191">
        <f t="shared" si="15"/>
        <v>463.40402845741482</v>
      </c>
      <c r="H123" s="191">
        <f t="shared" si="16"/>
        <v>21685.918319721644</v>
      </c>
      <c r="I123" s="191">
        <f t="shared" si="17"/>
        <v>0</v>
      </c>
      <c r="J123" s="87">
        <f t="shared" si="18"/>
        <v>0</v>
      </c>
      <c r="K123" s="191">
        <f t="shared" si="22"/>
        <v>-303.21459755554503</v>
      </c>
      <c r="L123" s="87">
        <f t="shared" si="19"/>
        <v>-14189.533521806839</v>
      </c>
      <c r="M123" s="88">
        <f t="shared" si="23"/>
        <v>7496.3847979148049</v>
      </c>
      <c r="N123" s="88">
        <f t="shared" si="24"/>
        <v>865307.38479791477</v>
      </c>
      <c r="O123" s="88">
        <f t="shared" si="25"/>
        <v>18490.659332818657</v>
      </c>
      <c r="P123" s="89">
        <f t="shared" si="20"/>
        <v>0.96802286535788584</v>
      </c>
      <c r="Q123" s="199">
        <v>2774.6584366450043</v>
      </c>
      <c r="R123" s="92">
        <f t="shared" si="26"/>
        <v>3.428855291889174E-2</v>
      </c>
      <c r="S123" s="92">
        <f t="shared" si="26"/>
        <v>-1.2213212479346452E-2</v>
      </c>
      <c r="T123" s="91">
        <v>46797</v>
      </c>
      <c r="U123" s="194">
        <v>829373</v>
      </c>
      <c r="V123" s="194">
        <v>18557.111851967871</v>
      </c>
      <c r="W123" s="201"/>
      <c r="X123" s="88">
        <v>0</v>
      </c>
      <c r="Y123" s="88">
        <f t="shared" si="27"/>
        <v>0</v>
      </c>
      <c r="Z123" s="1"/>
      <c r="AA123" s="1"/>
    </row>
    <row r="124" spans="2:27" x14ac:dyDescent="0.35">
      <c r="B124" s="85">
        <v>3030</v>
      </c>
      <c r="C124" s="85" t="s">
        <v>141</v>
      </c>
      <c r="D124" s="1">
        <v>1673509</v>
      </c>
      <c r="E124" s="85">
        <f t="shared" si="21"/>
        <v>18286.71802436759</v>
      </c>
      <c r="F124" s="86">
        <f t="shared" si="14"/>
        <v>0.95734613143411307</v>
      </c>
      <c r="G124" s="191">
        <f t="shared" si="15"/>
        <v>489.65515498693418</v>
      </c>
      <c r="H124" s="191">
        <f t="shared" si="16"/>
        <v>44810.791508629285</v>
      </c>
      <c r="I124" s="191">
        <f t="shared" si="17"/>
        <v>0</v>
      </c>
      <c r="J124" s="87">
        <f t="shared" si="18"/>
        <v>0</v>
      </c>
      <c r="K124" s="191">
        <f t="shared" si="22"/>
        <v>-303.21459755554503</v>
      </c>
      <c r="L124" s="87">
        <f t="shared" si="19"/>
        <v>-27748.6838952957</v>
      </c>
      <c r="M124" s="88">
        <f t="shared" si="23"/>
        <v>17062.107613333585</v>
      </c>
      <c r="N124" s="88">
        <f t="shared" si="24"/>
        <v>1690571.1076133335</v>
      </c>
      <c r="O124" s="88">
        <f t="shared" si="25"/>
        <v>18473.158581798976</v>
      </c>
      <c r="P124" s="89">
        <f t="shared" si="20"/>
        <v>0.96710666616546881</v>
      </c>
      <c r="Q124" s="199">
        <v>10061.24188793209</v>
      </c>
      <c r="R124" s="92">
        <f t="shared" si="26"/>
        <v>3.5127978489741862E-2</v>
      </c>
      <c r="S124" s="92">
        <f t="shared" si="26"/>
        <v>7.7553105342681606E-3</v>
      </c>
      <c r="T124" s="91">
        <v>91515</v>
      </c>
      <c r="U124" s="194">
        <v>1616717</v>
      </c>
      <c r="V124" s="194">
        <v>18145.990235142264</v>
      </c>
      <c r="W124" s="201"/>
      <c r="X124" s="88">
        <v>0</v>
      </c>
      <c r="Y124" s="88">
        <f t="shared" si="27"/>
        <v>0</v>
      </c>
      <c r="Z124" s="1"/>
      <c r="AA124" s="1"/>
    </row>
    <row r="125" spans="2:27" x14ac:dyDescent="0.35">
      <c r="B125" s="85">
        <v>3031</v>
      </c>
      <c r="C125" s="85" t="s">
        <v>142</v>
      </c>
      <c r="D125" s="1">
        <v>496963</v>
      </c>
      <c r="E125" s="85">
        <f t="shared" si="21"/>
        <v>19534.709119496856</v>
      </c>
      <c r="F125" s="86">
        <f t="shared" si="14"/>
        <v>1.0226809523349534</v>
      </c>
      <c r="G125" s="191">
        <f t="shared" si="15"/>
        <v>-259.13950209062529</v>
      </c>
      <c r="H125" s="191">
        <f t="shared" si="16"/>
        <v>-6592.5089331855079</v>
      </c>
      <c r="I125" s="191">
        <f t="shared" si="17"/>
        <v>0</v>
      </c>
      <c r="J125" s="87">
        <f t="shared" si="18"/>
        <v>0</v>
      </c>
      <c r="K125" s="191">
        <f t="shared" si="22"/>
        <v>-303.21459755554503</v>
      </c>
      <c r="L125" s="87">
        <f t="shared" si="19"/>
        <v>-7713.7793618130654</v>
      </c>
      <c r="M125" s="88">
        <f t="shared" si="23"/>
        <v>-14306.288294998572</v>
      </c>
      <c r="N125" s="88">
        <f t="shared" si="24"/>
        <v>482656.71170500142</v>
      </c>
      <c r="O125" s="88">
        <f t="shared" si="25"/>
        <v>18972.355019850685</v>
      </c>
      <c r="P125" s="89">
        <f t="shared" si="20"/>
        <v>0.99324059452580504</v>
      </c>
      <c r="Q125" s="199">
        <v>1559.6517688793392</v>
      </c>
      <c r="R125" s="92">
        <f t="shared" si="26"/>
        <v>2.9339392458129488E-2</v>
      </c>
      <c r="S125" s="92">
        <f t="shared" si="26"/>
        <v>9.3918955838425862E-3</v>
      </c>
      <c r="T125" s="91">
        <v>25440</v>
      </c>
      <c r="U125" s="194">
        <v>482798</v>
      </c>
      <c r="V125" s="194">
        <v>19352.948250290618</v>
      </c>
      <c r="W125" s="201"/>
      <c r="X125" s="88">
        <v>0</v>
      </c>
      <c r="Y125" s="88">
        <f t="shared" si="27"/>
        <v>0</v>
      </c>
      <c r="Z125" s="1"/>
    </row>
    <row r="126" spans="2:27" x14ac:dyDescent="0.35">
      <c r="B126" s="85">
        <v>3032</v>
      </c>
      <c r="C126" s="85" t="s">
        <v>143</v>
      </c>
      <c r="D126" s="1">
        <v>146091</v>
      </c>
      <c r="E126" s="85">
        <f t="shared" si="21"/>
        <v>20053.671928620453</v>
      </c>
      <c r="F126" s="86">
        <f t="shared" si="14"/>
        <v>1.049849689612502</v>
      </c>
      <c r="G126" s="191">
        <f t="shared" si="15"/>
        <v>-570.51718756478363</v>
      </c>
      <c r="H126" s="191">
        <f t="shared" si="16"/>
        <v>-4156.2177114094484</v>
      </c>
      <c r="I126" s="191">
        <f t="shared" si="17"/>
        <v>0</v>
      </c>
      <c r="J126" s="87">
        <f t="shared" si="18"/>
        <v>0</v>
      </c>
      <c r="K126" s="191">
        <f t="shared" si="22"/>
        <v>-303.21459755554503</v>
      </c>
      <c r="L126" s="87">
        <f t="shared" si="19"/>
        <v>-2208.9183431921456</v>
      </c>
      <c r="M126" s="88">
        <f t="shared" si="23"/>
        <v>-6365.136054601594</v>
      </c>
      <c r="N126" s="88">
        <f t="shared" si="24"/>
        <v>139725.86394539839</v>
      </c>
      <c r="O126" s="88">
        <f t="shared" si="25"/>
        <v>19179.940143500124</v>
      </c>
      <c r="P126" s="89">
        <f t="shared" si="20"/>
        <v>1.0041080894368244</v>
      </c>
      <c r="Q126" s="199">
        <v>-1282.560332693165</v>
      </c>
      <c r="R126" s="92">
        <f t="shared" si="26"/>
        <v>5.6540322405675726E-2</v>
      </c>
      <c r="S126" s="92">
        <f t="shared" si="26"/>
        <v>1.3611573547462997E-2</v>
      </c>
      <c r="T126" s="91">
        <v>7285</v>
      </c>
      <c r="U126" s="194">
        <v>138273</v>
      </c>
      <c r="V126" s="194">
        <v>19784.375447131206</v>
      </c>
      <c r="W126" s="201"/>
      <c r="X126" s="88">
        <v>0</v>
      </c>
      <c r="Y126" s="88">
        <f t="shared" si="27"/>
        <v>0</v>
      </c>
      <c r="Z126" s="1"/>
    </row>
    <row r="127" spans="2:27" x14ac:dyDescent="0.35">
      <c r="B127" s="85">
        <v>3033</v>
      </c>
      <c r="C127" s="85" t="s">
        <v>144</v>
      </c>
      <c r="D127" s="1">
        <v>707899</v>
      </c>
      <c r="E127" s="85">
        <f t="shared" si="21"/>
        <v>16514.230392385572</v>
      </c>
      <c r="F127" s="86">
        <f t="shared" si="14"/>
        <v>0.86455287158116134</v>
      </c>
      <c r="G127" s="191">
        <f t="shared" si="15"/>
        <v>1553.1477341761449</v>
      </c>
      <c r="H127" s="191">
        <f t="shared" si="16"/>
        <v>66577.23077319462</v>
      </c>
      <c r="I127" s="191">
        <f t="shared" si="17"/>
        <v>237.40449670898178</v>
      </c>
      <c r="J127" s="87">
        <f t="shared" si="18"/>
        <v>10176.581155927213</v>
      </c>
      <c r="K127" s="191">
        <f t="shared" si="22"/>
        <v>-65.810100846563245</v>
      </c>
      <c r="L127" s="87">
        <f t="shared" si="19"/>
        <v>-2821.01578288878</v>
      </c>
      <c r="M127" s="88">
        <f t="shared" si="23"/>
        <v>63756.214990305838</v>
      </c>
      <c r="N127" s="88">
        <f t="shared" si="24"/>
        <v>771655.21499030583</v>
      </c>
      <c r="O127" s="88">
        <f t="shared" si="25"/>
        <v>18001.568025715154</v>
      </c>
      <c r="P127" s="89">
        <f t="shared" si="20"/>
        <v>0.94241796074079365</v>
      </c>
      <c r="Q127" s="199">
        <v>7296.0188143815831</v>
      </c>
      <c r="R127" s="92">
        <f t="shared" si="26"/>
        <v>2.6322847785334537E-2</v>
      </c>
      <c r="S127" s="92">
        <f t="shared" si="26"/>
        <v>-4.8264552746367581E-3</v>
      </c>
      <c r="T127" s="91">
        <v>42866</v>
      </c>
      <c r="U127" s="194">
        <v>689743</v>
      </c>
      <c r="V127" s="194">
        <v>16594.322146036331</v>
      </c>
      <c r="W127" s="201"/>
      <c r="X127" s="88">
        <v>0</v>
      </c>
      <c r="Y127" s="88">
        <f t="shared" si="27"/>
        <v>0</v>
      </c>
      <c r="Z127" s="1"/>
    </row>
    <row r="128" spans="2:27" x14ac:dyDescent="0.35">
      <c r="B128" s="85">
        <v>3034</v>
      </c>
      <c r="C128" s="85" t="s">
        <v>145</v>
      </c>
      <c r="D128" s="1">
        <v>365314</v>
      </c>
      <c r="E128" s="85">
        <f t="shared" si="21"/>
        <v>15044.022567228103</v>
      </c>
      <c r="F128" s="86">
        <f t="shared" si="14"/>
        <v>0.78758456201663851</v>
      </c>
      <c r="G128" s="191">
        <f t="shared" si="15"/>
        <v>2435.2724292706266</v>
      </c>
      <c r="H128" s="191">
        <f t="shared" si="16"/>
        <v>59135.720399978622</v>
      </c>
      <c r="I128" s="191">
        <f t="shared" si="17"/>
        <v>751.97723551409604</v>
      </c>
      <c r="J128" s="87">
        <f t="shared" si="18"/>
        <v>18260.263209988796</v>
      </c>
      <c r="K128" s="191">
        <f t="shared" si="22"/>
        <v>448.76263795855101</v>
      </c>
      <c r="L128" s="87">
        <f t="shared" si="19"/>
        <v>10897.303137547495</v>
      </c>
      <c r="M128" s="88">
        <f t="shared" si="23"/>
        <v>70033.023537526111</v>
      </c>
      <c r="N128" s="88">
        <f t="shared" si="24"/>
        <v>435347.02353752614</v>
      </c>
      <c r="O128" s="88">
        <f t="shared" si="25"/>
        <v>17928.057634457284</v>
      </c>
      <c r="P128" s="89">
        <f t="shared" si="20"/>
        <v>0.93856954526256764</v>
      </c>
      <c r="Q128" s="199">
        <v>5900.0531416419763</v>
      </c>
      <c r="R128" s="92">
        <f t="shared" si="26"/>
        <v>1.3215956777026146E-2</v>
      </c>
      <c r="S128" s="93">
        <f t="shared" si="26"/>
        <v>-2.8482916008165525E-3</v>
      </c>
      <c r="T128" s="91">
        <v>24283</v>
      </c>
      <c r="U128" s="194">
        <v>360549</v>
      </c>
      <c r="V128" s="194">
        <v>15086.994727592268</v>
      </c>
      <c r="W128" s="201"/>
      <c r="X128" s="88">
        <v>0</v>
      </c>
      <c r="Y128" s="88">
        <f t="shared" si="27"/>
        <v>0</v>
      </c>
      <c r="Z128" s="1"/>
    </row>
    <row r="129" spans="2:25" x14ac:dyDescent="0.35">
      <c r="B129" s="85">
        <v>3035</v>
      </c>
      <c r="C129" s="85" t="s">
        <v>146</v>
      </c>
      <c r="D129" s="1">
        <v>400342</v>
      </c>
      <c r="E129" s="85">
        <f t="shared" si="21"/>
        <v>14644.15831443412</v>
      </c>
      <c r="F129" s="86">
        <f t="shared" si="14"/>
        <v>0.76665087150962641</v>
      </c>
      <c r="G129" s="191">
        <f t="shared" si="15"/>
        <v>2675.1909809470162</v>
      </c>
      <c r="H129" s="191">
        <f t="shared" si="16"/>
        <v>73134.371037129531</v>
      </c>
      <c r="I129" s="191">
        <f t="shared" si="17"/>
        <v>891.92972399199004</v>
      </c>
      <c r="J129" s="87">
        <f t="shared" si="18"/>
        <v>24383.574794493023</v>
      </c>
      <c r="K129" s="191">
        <f t="shared" si="22"/>
        <v>588.71512643644496</v>
      </c>
      <c r="L129" s="87">
        <f t="shared" si="19"/>
        <v>16094.294126519533</v>
      </c>
      <c r="M129" s="88">
        <f t="shared" si="23"/>
        <v>89228.665163649071</v>
      </c>
      <c r="N129" s="88">
        <f t="shared" si="24"/>
        <v>489570.66516364907</v>
      </c>
      <c r="O129" s="88">
        <f t="shared" si="25"/>
        <v>17908.06442181758</v>
      </c>
      <c r="P129" s="89">
        <f t="shared" si="20"/>
        <v>0.93752286073721691</v>
      </c>
      <c r="Q129" s="199">
        <v>10369.864320150315</v>
      </c>
      <c r="R129" s="89">
        <f t="shared" si="26"/>
        <v>3.8400983563185893E-2</v>
      </c>
      <c r="S129" s="89">
        <f t="shared" si="26"/>
        <v>1.4775063167535005E-2</v>
      </c>
      <c r="T129" s="91">
        <v>27338</v>
      </c>
      <c r="U129" s="194">
        <v>385537</v>
      </c>
      <c r="V129" s="194">
        <v>14430.940260518042</v>
      </c>
      <c r="W129" s="201"/>
      <c r="X129" s="88">
        <v>0</v>
      </c>
      <c r="Y129" s="88">
        <f t="shared" si="27"/>
        <v>0</v>
      </c>
    </row>
    <row r="130" spans="2:25" x14ac:dyDescent="0.35">
      <c r="B130" s="85">
        <v>3036</v>
      </c>
      <c r="C130" s="85" t="s">
        <v>147</v>
      </c>
      <c r="D130" s="1">
        <v>229744</v>
      </c>
      <c r="E130" s="85">
        <f t="shared" si="21"/>
        <v>14793.560849967804</v>
      </c>
      <c r="F130" s="86">
        <f t="shared" si="14"/>
        <v>0.77447239198306661</v>
      </c>
      <c r="G130" s="191">
        <f t="shared" si="15"/>
        <v>2585.5494596268059</v>
      </c>
      <c r="H130" s="191">
        <f t="shared" si="16"/>
        <v>40153.583108004292</v>
      </c>
      <c r="I130" s="191">
        <f t="shared" si="17"/>
        <v>839.63883655520078</v>
      </c>
      <c r="J130" s="87">
        <f t="shared" si="18"/>
        <v>13039.591131702269</v>
      </c>
      <c r="K130" s="191">
        <f t="shared" si="22"/>
        <v>536.4242389996557</v>
      </c>
      <c r="L130" s="87">
        <f t="shared" si="19"/>
        <v>8330.6684316646533</v>
      </c>
      <c r="M130" s="88">
        <f t="shared" si="23"/>
        <v>48484.251539668941</v>
      </c>
      <c r="N130" s="88">
        <f t="shared" si="24"/>
        <v>278228.25153966894</v>
      </c>
      <c r="O130" s="88">
        <f t="shared" si="25"/>
        <v>17915.534548594267</v>
      </c>
      <c r="P130" s="89">
        <f t="shared" si="20"/>
        <v>0.93791393676088897</v>
      </c>
      <c r="Q130" s="199">
        <v>5739.0495424659821</v>
      </c>
      <c r="R130" s="89">
        <f t="shared" si="26"/>
        <v>2.2698034676934719E-2</v>
      </c>
      <c r="S130" s="89">
        <f t="shared" si="26"/>
        <v>-7.3309610611646848E-3</v>
      </c>
      <c r="T130" s="91">
        <v>15530</v>
      </c>
      <c r="U130" s="194">
        <v>224645</v>
      </c>
      <c r="V130" s="194">
        <v>14902.812790234842</v>
      </c>
      <c r="W130" s="201"/>
      <c r="X130" s="88">
        <v>0</v>
      </c>
      <c r="Y130" s="88">
        <f t="shared" si="27"/>
        <v>0</v>
      </c>
    </row>
    <row r="131" spans="2:25" x14ac:dyDescent="0.35">
      <c r="B131" s="85">
        <v>3037</v>
      </c>
      <c r="C131" s="85" t="s">
        <v>148</v>
      </c>
      <c r="D131" s="1">
        <v>41002</v>
      </c>
      <c r="E131" s="85">
        <f t="shared" si="21"/>
        <v>13927.309782608696</v>
      </c>
      <c r="F131" s="86">
        <f t="shared" si="14"/>
        <v>0.72912242229020841</v>
      </c>
      <c r="G131" s="191">
        <f t="shared" si="15"/>
        <v>3105.3001000422705</v>
      </c>
      <c r="H131" s="191">
        <f t="shared" si="16"/>
        <v>9142.0034945244442</v>
      </c>
      <c r="I131" s="191">
        <f t="shared" si="17"/>
        <v>1142.8267101308884</v>
      </c>
      <c r="J131" s="87">
        <f t="shared" si="18"/>
        <v>3364.4818346253355</v>
      </c>
      <c r="K131" s="191">
        <f t="shared" si="22"/>
        <v>839.61211257534342</v>
      </c>
      <c r="L131" s="87">
        <f t="shared" si="19"/>
        <v>2471.8180594218111</v>
      </c>
      <c r="M131" s="88">
        <f t="shared" si="23"/>
        <v>11613.821553946254</v>
      </c>
      <c r="N131" s="88">
        <f t="shared" si="24"/>
        <v>52615.821553946254</v>
      </c>
      <c r="O131" s="88">
        <f t="shared" si="25"/>
        <v>17872.221995226308</v>
      </c>
      <c r="P131" s="89">
        <f t="shared" si="20"/>
        <v>0.93564643827624594</v>
      </c>
      <c r="Q131" s="199">
        <v>1157.0610014822778</v>
      </c>
      <c r="R131" s="89">
        <f t="shared" si="26"/>
        <v>9.4057688715745658E-2</v>
      </c>
      <c r="S131" s="89">
        <f t="shared" si="26"/>
        <v>7.9564397323111893E-2</v>
      </c>
      <c r="T131" s="91">
        <v>2944</v>
      </c>
      <c r="U131" s="194">
        <v>37477</v>
      </c>
      <c r="V131" s="194">
        <v>12900.860585197934</v>
      </c>
      <c r="W131" s="201"/>
      <c r="X131" s="88">
        <v>0</v>
      </c>
      <c r="Y131" s="88">
        <f t="shared" si="27"/>
        <v>0</v>
      </c>
    </row>
    <row r="132" spans="2:25" x14ac:dyDescent="0.35">
      <c r="B132" s="85">
        <v>3038</v>
      </c>
      <c r="C132" s="85" t="s">
        <v>149</v>
      </c>
      <c r="D132" s="1">
        <v>143282</v>
      </c>
      <c r="E132" s="85">
        <f t="shared" si="21"/>
        <v>20801.684088269452</v>
      </c>
      <c r="F132" s="86">
        <f t="shared" si="14"/>
        <v>1.0890096168532135</v>
      </c>
      <c r="G132" s="191">
        <f t="shared" si="15"/>
        <v>-1019.324483354183</v>
      </c>
      <c r="H132" s="191">
        <f t="shared" si="16"/>
        <v>-7021.1070413436128</v>
      </c>
      <c r="I132" s="191">
        <f t="shared" si="17"/>
        <v>0</v>
      </c>
      <c r="J132" s="87">
        <f t="shared" si="18"/>
        <v>0</v>
      </c>
      <c r="K132" s="191">
        <f t="shared" si="22"/>
        <v>-303.21459755554503</v>
      </c>
      <c r="L132" s="87">
        <f t="shared" si="19"/>
        <v>-2088.5421479625943</v>
      </c>
      <c r="M132" s="88">
        <f t="shared" si="23"/>
        <v>-9109.6491893062066</v>
      </c>
      <c r="N132" s="88">
        <f t="shared" si="24"/>
        <v>134172.35081069378</v>
      </c>
      <c r="O132" s="88">
        <f t="shared" si="25"/>
        <v>19479.145007359723</v>
      </c>
      <c r="P132" s="89">
        <f t="shared" si="20"/>
        <v>1.0197720603331091</v>
      </c>
      <c r="Q132" s="199">
        <v>-2592.672775784542</v>
      </c>
      <c r="R132" s="89">
        <f t="shared" si="26"/>
        <v>3.2023394508628886E-2</v>
      </c>
      <c r="S132" s="89">
        <f t="shared" si="26"/>
        <v>2.7678348277393239E-2</v>
      </c>
      <c r="T132" s="91">
        <v>6888</v>
      </c>
      <c r="U132" s="194">
        <v>138836</v>
      </c>
      <c r="V132" s="194">
        <v>20241.434611459397</v>
      </c>
      <c r="W132" s="201"/>
      <c r="X132" s="88">
        <v>0</v>
      </c>
      <c r="Y132" s="88">
        <f t="shared" si="27"/>
        <v>0</v>
      </c>
    </row>
    <row r="133" spans="2:25" x14ac:dyDescent="0.35">
      <c r="B133" s="85">
        <v>3039</v>
      </c>
      <c r="C133" s="85" t="s">
        <v>150</v>
      </c>
      <c r="D133" s="1">
        <v>21856</v>
      </c>
      <c r="E133" s="85">
        <f t="shared" si="21"/>
        <v>19923.427529626253</v>
      </c>
      <c r="F133" s="86">
        <f t="shared" si="14"/>
        <v>1.0430311357663766</v>
      </c>
      <c r="G133" s="191">
        <f t="shared" si="15"/>
        <v>-492.37054816826344</v>
      </c>
      <c r="H133" s="191">
        <f t="shared" si="16"/>
        <v>-540.13049134058497</v>
      </c>
      <c r="I133" s="191">
        <f t="shared" si="17"/>
        <v>0</v>
      </c>
      <c r="J133" s="87">
        <f t="shared" si="18"/>
        <v>0</v>
      </c>
      <c r="K133" s="191">
        <f t="shared" si="22"/>
        <v>-303.21459755554503</v>
      </c>
      <c r="L133" s="87">
        <f t="shared" si="19"/>
        <v>-332.62641351843286</v>
      </c>
      <c r="M133" s="88">
        <f t="shared" si="23"/>
        <v>-872.75690485901782</v>
      </c>
      <c r="N133" s="88">
        <f t="shared" si="24"/>
        <v>20983.243095140981</v>
      </c>
      <c r="O133" s="88">
        <f t="shared" si="25"/>
        <v>19127.842383902444</v>
      </c>
      <c r="P133" s="89">
        <f t="shared" si="20"/>
        <v>1.0013806678983743</v>
      </c>
      <c r="Q133" s="199">
        <v>67.824559373454008</v>
      </c>
      <c r="R133" s="89">
        <f t="shared" si="26"/>
        <v>0.11498826650341802</v>
      </c>
      <c r="S133" s="89">
        <f t="shared" si="26"/>
        <v>7.4332358882509469E-2</v>
      </c>
      <c r="T133" s="91">
        <v>1097</v>
      </c>
      <c r="U133" s="194">
        <v>19602</v>
      </c>
      <c r="V133" s="194">
        <v>18544.938505203405</v>
      </c>
      <c r="W133" s="201"/>
      <c r="X133" s="88">
        <v>0</v>
      </c>
      <c r="Y133" s="88">
        <f t="shared" si="27"/>
        <v>0</v>
      </c>
    </row>
    <row r="134" spans="2:25" x14ac:dyDescent="0.35">
      <c r="B134" s="85">
        <v>3040</v>
      </c>
      <c r="C134" s="85" t="s">
        <v>151</v>
      </c>
      <c r="D134" s="1">
        <v>64974</v>
      </c>
      <c r="E134" s="85">
        <f t="shared" si="21"/>
        <v>19695.059108820853</v>
      </c>
      <c r="F134" s="86">
        <f t="shared" si="14"/>
        <v>1.031075593831053</v>
      </c>
      <c r="G134" s="191">
        <f t="shared" si="15"/>
        <v>-355.34949568502344</v>
      </c>
      <c r="H134" s="191">
        <f t="shared" si="16"/>
        <v>-1172.2979862648924</v>
      </c>
      <c r="I134" s="191">
        <f t="shared" si="17"/>
        <v>0</v>
      </c>
      <c r="J134" s="87">
        <f t="shared" si="18"/>
        <v>0</v>
      </c>
      <c r="K134" s="191">
        <f t="shared" si="22"/>
        <v>-303.21459755554503</v>
      </c>
      <c r="L134" s="87">
        <f t="shared" si="19"/>
        <v>-1000.304957335743</v>
      </c>
      <c r="M134" s="88">
        <f t="shared" si="23"/>
        <v>-2172.6029436006356</v>
      </c>
      <c r="N134" s="88">
        <f t="shared" si="24"/>
        <v>62801.397056399364</v>
      </c>
      <c r="O134" s="88">
        <f t="shared" si="25"/>
        <v>19036.495015580287</v>
      </c>
      <c r="P134" s="89">
        <f t="shared" si="20"/>
        <v>0.99659845112424505</v>
      </c>
      <c r="Q134" s="199">
        <v>-404.31246912213146</v>
      </c>
      <c r="R134" s="89">
        <f t="shared" si="26"/>
        <v>6.5374588026956559E-2</v>
      </c>
      <c r="S134" s="89">
        <f t="shared" si="26"/>
        <v>5.6978183271363531E-2</v>
      </c>
      <c r="T134" s="91">
        <v>3299</v>
      </c>
      <c r="U134" s="194">
        <v>60987</v>
      </c>
      <c r="V134" s="194">
        <v>18633.363886342806</v>
      </c>
      <c r="W134" s="201"/>
      <c r="X134" s="88">
        <v>0</v>
      </c>
      <c r="Y134" s="88">
        <f t="shared" si="27"/>
        <v>0</v>
      </c>
    </row>
    <row r="135" spans="2:25" x14ac:dyDescent="0.35">
      <c r="B135" s="85">
        <v>3041</v>
      </c>
      <c r="C135" s="85" t="s">
        <v>152</v>
      </c>
      <c r="D135" s="1">
        <v>93917</v>
      </c>
      <c r="E135" s="85">
        <f t="shared" si="21"/>
        <v>19701.489406335219</v>
      </c>
      <c r="F135" s="86">
        <f t="shared" ref="F135:F198" si="28">E135/E$364</f>
        <v>1.031412232720609</v>
      </c>
      <c r="G135" s="191">
        <f t="shared" ref="G135:G198" si="29">($E$364+$Y$364-E135-Y135)*0.6</f>
        <v>-359.20767419364273</v>
      </c>
      <c r="H135" s="191">
        <f t="shared" ref="H135:H198" si="30">G135*T135/1000</f>
        <v>-1712.3429828810947</v>
      </c>
      <c r="I135" s="191">
        <f t="shared" ref="I135:I198" si="31">IF(E135+Y135&lt;(E$364+Y$364)*0.9,((E$364+Y$364)*0.9-E135-Y135)*0.35,0)</f>
        <v>0</v>
      </c>
      <c r="J135" s="87">
        <f t="shared" ref="J135:J198" si="32">I135*T135/1000</f>
        <v>0</v>
      </c>
      <c r="K135" s="191">
        <f t="shared" si="22"/>
        <v>-303.21459755554503</v>
      </c>
      <c r="L135" s="87">
        <f t="shared" ref="L135:L198" si="33">K135*T135/1000</f>
        <v>-1445.4239865472832</v>
      </c>
      <c r="M135" s="88">
        <f t="shared" si="23"/>
        <v>-3157.7669694283777</v>
      </c>
      <c r="N135" s="88">
        <f t="shared" si="24"/>
        <v>90759.233030571617</v>
      </c>
      <c r="O135" s="88">
        <f t="shared" si="25"/>
        <v>19039.067134586036</v>
      </c>
      <c r="P135" s="89">
        <f t="shared" ref="P135:P198" si="34">O135/O$364</f>
        <v>0.99673310668006765</v>
      </c>
      <c r="Q135" s="199">
        <v>-906.0704881191823</v>
      </c>
      <c r="R135" s="89">
        <f t="shared" si="26"/>
        <v>6.4179121389641144E-2</v>
      </c>
      <c r="S135" s="89">
        <f t="shared" si="26"/>
        <v>4.1855246386711564E-2</v>
      </c>
      <c r="T135" s="91">
        <v>4767</v>
      </c>
      <c r="U135" s="194">
        <v>88253</v>
      </c>
      <c r="V135" s="194">
        <v>18910.00642811228</v>
      </c>
      <c r="W135" s="201"/>
      <c r="X135" s="88">
        <v>0</v>
      </c>
      <c r="Y135" s="88">
        <f t="shared" si="27"/>
        <v>0</v>
      </c>
    </row>
    <row r="136" spans="2:25" x14ac:dyDescent="0.35">
      <c r="B136" s="85">
        <v>3042</v>
      </c>
      <c r="C136" s="85" t="s">
        <v>153</v>
      </c>
      <c r="D136" s="1">
        <v>68179</v>
      </c>
      <c r="E136" s="85">
        <f t="shared" ref="E136:E199" si="35">D136/T136*1000</f>
        <v>25776.559546313798</v>
      </c>
      <c r="F136" s="86">
        <f t="shared" si="28"/>
        <v>1.3494542613093077</v>
      </c>
      <c r="G136" s="191">
        <f t="shared" si="29"/>
        <v>-4004.2497581807902</v>
      </c>
      <c r="H136" s="191">
        <f t="shared" si="30"/>
        <v>-10591.240610388189</v>
      </c>
      <c r="I136" s="191">
        <f t="shared" si="31"/>
        <v>0</v>
      </c>
      <c r="J136" s="87">
        <f t="shared" si="32"/>
        <v>0</v>
      </c>
      <c r="K136" s="191">
        <f t="shared" ref="K136:K199" si="36">I136+J$366</f>
        <v>-303.21459755554503</v>
      </c>
      <c r="L136" s="87">
        <f t="shared" si="33"/>
        <v>-802.00261053441659</v>
      </c>
      <c r="M136" s="88">
        <f t="shared" ref="M136:M199" si="37">+H136+L136</f>
        <v>-11393.243220922606</v>
      </c>
      <c r="N136" s="88">
        <f t="shared" ref="N136:N199" si="38">D136+M136</f>
        <v>56785.75677907739</v>
      </c>
      <c r="O136" s="88">
        <f t="shared" ref="O136:O199" si="39">N136/T136*1000</f>
        <v>21469.095190577464</v>
      </c>
      <c r="P136" s="89">
        <f t="shared" si="34"/>
        <v>1.1239499181155468</v>
      </c>
      <c r="Q136" s="199">
        <v>-2039.9949320485102</v>
      </c>
      <c r="R136" s="89">
        <f t="shared" ref="R136:S199" si="40">(D136-U136)/U136</f>
        <v>0.15231463484712762</v>
      </c>
      <c r="S136" s="89">
        <f t="shared" si="40"/>
        <v>0.13750227281128541</v>
      </c>
      <c r="T136" s="91">
        <v>2645</v>
      </c>
      <c r="U136" s="194">
        <v>59167</v>
      </c>
      <c r="V136" s="194">
        <v>22660.666411336653</v>
      </c>
      <c r="W136" s="201"/>
      <c r="X136" s="88">
        <v>0</v>
      </c>
      <c r="Y136" s="88">
        <f t="shared" ref="Y136:Y199" si="41">X136*1000/T136</f>
        <v>0</v>
      </c>
    </row>
    <row r="137" spans="2:25" x14ac:dyDescent="0.35">
      <c r="B137" s="85">
        <v>3043</v>
      </c>
      <c r="C137" s="85" t="s">
        <v>154</v>
      </c>
      <c r="D137" s="1">
        <v>92961</v>
      </c>
      <c r="E137" s="85">
        <f t="shared" si="35"/>
        <v>19119.909502262446</v>
      </c>
      <c r="F137" s="86">
        <f t="shared" si="28"/>
        <v>1.000965365735403</v>
      </c>
      <c r="G137" s="191">
        <f t="shared" si="29"/>
        <v>-10.259731749979254</v>
      </c>
      <c r="H137" s="191">
        <f t="shared" si="30"/>
        <v>-49.882815768399134</v>
      </c>
      <c r="I137" s="191">
        <f t="shared" si="31"/>
        <v>0</v>
      </c>
      <c r="J137" s="87">
        <f t="shared" si="32"/>
        <v>0</v>
      </c>
      <c r="K137" s="191">
        <f t="shared" si="36"/>
        <v>-303.21459755554503</v>
      </c>
      <c r="L137" s="87">
        <f t="shared" si="33"/>
        <v>-1474.2293733150598</v>
      </c>
      <c r="M137" s="88">
        <f t="shared" si="37"/>
        <v>-1524.1121890834588</v>
      </c>
      <c r="N137" s="88">
        <f t="shared" si="38"/>
        <v>91436.887810916538</v>
      </c>
      <c r="O137" s="88">
        <f t="shared" si="39"/>
        <v>18806.435172956917</v>
      </c>
      <c r="P137" s="89">
        <f t="shared" si="34"/>
        <v>0.98455435988598472</v>
      </c>
      <c r="Q137" s="199">
        <v>-200.8309866237712</v>
      </c>
      <c r="R137" s="89">
        <f t="shared" si="40"/>
        <v>5.7372294323054698E-2</v>
      </c>
      <c r="S137" s="89">
        <f t="shared" si="40"/>
        <v>1.1267208680009206E-2</v>
      </c>
      <c r="T137" s="91">
        <v>4862</v>
      </c>
      <c r="U137" s="194">
        <v>87917</v>
      </c>
      <c r="V137" s="194">
        <v>18906.881720430109</v>
      </c>
      <c r="W137" s="201"/>
      <c r="X137" s="88">
        <v>0</v>
      </c>
      <c r="Y137" s="88">
        <f t="shared" si="41"/>
        <v>0</v>
      </c>
    </row>
    <row r="138" spans="2:25" x14ac:dyDescent="0.35">
      <c r="B138" s="85">
        <v>3044</v>
      </c>
      <c r="C138" s="85" t="s">
        <v>155</v>
      </c>
      <c r="D138" s="1">
        <v>140169</v>
      </c>
      <c r="E138" s="85">
        <f t="shared" si="35"/>
        <v>31107.190412782955</v>
      </c>
      <c r="F138" s="86">
        <f t="shared" si="28"/>
        <v>1.6285234103669615</v>
      </c>
      <c r="G138" s="191">
        <f t="shared" si="29"/>
        <v>-7202.6282780622842</v>
      </c>
      <c r="H138" s="191">
        <f t="shared" si="30"/>
        <v>-32455.043020948651</v>
      </c>
      <c r="I138" s="191">
        <f t="shared" si="31"/>
        <v>0</v>
      </c>
      <c r="J138" s="87">
        <f t="shared" si="32"/>
        <v>0</v>
      </c>
      <c r="K138" s="191">
        <f t="shared" si="36"/>
        <v>-303.21459755554503</v>
      </c>
      <c r="L138" s="87">
        <f t="shared" si="33"/>
        <v>-1366.2849765852859</v>
      </c>
      <c r="M138" s="88">
        <f t="shared" si="37"/>
        <v>-33821.327997533939</v>
      </c>
      <c r="N138" s="88">
        <f t="shared" si="38"/>
        <v>106347.67200246606</v>
      </c>
      <c r="O138" s="88">
        <f t="shared" si="39"/>
        <v>23601.347537165126</v>
      </c>
      <c r="P138" s="89">
        <f t="shared" si="34"/>
        <v>1.2355775777386082</v>
      </c>
      <c r="Q138" s="199">
        <v>-11654.547434332922</v>
      </c>
      <c r="R138" s="89">
        <f t="shared" si="40"/>
        <v>6.8972354623450902E-2</v>
      </c>
      <c r="S138" s="89">
        <f t="shared" si="40"/>
        <v>6.8497888420777364E-2</v>
      </c>
      <c r="T138" s="91">
        <v>4506</v>
      </c>
      <c r="U138" s="194">
        <v>131125</v>
      </c>
      <c r="V138" s="194">
        <v>29113.010657193605</v>
      </c>
      <c r="W138" s="201"/>
      <c r="X138" s="88">
        <v>0</v>
      </c>
      <c r="Y138" s="88">
        <f t="shared" si="41"/>
        <v>0</v>
      </c>
    </row>
    <row r="139" spans="2:25" x14ac:dyDescent="0.35">
      <c r="B139" s="85">
        <v>3045</v>
      </c>
      <c r="C139" s="85" t="s">
        <v>156</v>
      </c>
      <c r="D139" s="1">
        <v>60675</v>
      </c>
      <c r="E139" s="85">
        <f t="shared" si="35"/>
        <v>17440.356424259848</v>
      </c>
      <c r="F139" s="86">
        <f t="shared" si="28"/>
        <v>0.91303741498877622</v>
      </c>
      <c r="G139" s="191">
        <f t="shared" si="29"/>
        <v>997.47211505157975</v>
      </c>
      <c r="H139" s="191">
        <f t="shared" si="30"/>
        <v>3470.2054882644461</v>
      </c>
      <c r="I139" s="191">
        <f t="shared" si="31"/>
        <v>0</v>
      </c>
      <c r="J139" s="87">
        <f t="shared" si="32"/>
        <v>0</v>
      </c>
      <c r="K139" s="191">
        <f t="shared" si="36"/>
        <v>-303.21459755554503</v>
      </c>
      <c r="L139" s="87">
        <f t="shared" si="33"/>
        <v>-1054.8835848957413</v>
      </c>
      <c r="M139" s="88">
        <f t="shared" si="37"/>
        <v>2415.3219033687046</v>
      </c>
      <c r="N139" s="88">
        <f t="shared" si="38"/>
        <v>63090.321903368706</v>
      </c>
      <c r="O139" s="88">
        <f t="shared" si="39"/>
        <v>18134.613941755881</v>
      </c>
      <c r="P139" s="89">
        <f t="shared" si="34"/>
        <v>0.9493831795873342</v>
      </c>
      <c r="Q139" s="199">
        <v>-883.47557373230256</v>
      </c>
      <c r="R139" s="89">
        <f t="shared" si="40"/>
        <v>-3.4298901798503902E-2</v>
      </c>
      <c r="S139" s="89">
        <f t="shared" si="40"/>
        <v>-3.0690360758946468E-2</v>
      </c>
      <c r="T139" s="91">
        <v>3479</v>
      </c>
      <c r="U139" s="194">
        <v>62830</v>
      </c>
      <c r="V139" s="194">
        <v>17992.554410080182</v>
      </c>
      <c r="W139" s="201"/>
      <c r="X139" s="88">
        <v>0</v>
      </c>
      <c r="Y139" s="88">
        <f t="shared" si="41"/>
        <v>0</v>
      </c>
    </row>
    <row r="140" spans="2:25" x14ac:dyDescent="0.35">
      <c r="B140" s="85">
        <v>3046</v>
      </c>
      <c r="C140" s="85" t="s">
        <v>157</v>
      </c>
      <c r="D140" s="1">
        <v>42571</v>
      </c>
      <c r="E140" s="85">
        <f t="shared" si="35"/>
        <v>19254.183627317958</v>
      </c>
      <c r="F140" s="86">
        <f t="shared" si="28"/>
        <v>1.0079948837715154</v>
      </c>
      <c r="G140" s="191">
        <f t="shared" si="29"/>
        <v>-90.824206783286357</v>
      </c>
      <c r="H140" s="191">
        <f t="shared" si="30"/>
        <v>-200.81232119784616</v>
      </c>
      <c r="I140" s="191">
        <f t="shared" si="31"/>
        <v>0</v>
      </c>
      <c r="J140" s="87">
        <f t="shared" si="32"/>
        <v>0</v>
      </c>
      <c r="K140" s="191">
        <f t="shared" si="36"/>
        <v>-303.21459755554503</v>
      </c>
      <c r="L140" s="87">
        <f t="shared" si="33"/>
        <v>-670.4074751953101</v>
      </c>
      <c r="M140" s="88">
        <f t="shared" si="37"/>
        <v>-871.21979639315623</v>
      </c>
      <c r="N140" s="88">
        <f t="shared" si="38"/>
        <v>41699.780203606846</v>
      </c>
      <c r="O140" s="88">
        <f t="shared" si="39"/>
        <v>18860.144822979128</v>
      </c>
      <c r="P140" s="89">
        <f t="shared" si="34"/>
        <v>0.98736616710043001</v>
      </c>
      <c r="Q140" s="199">
        <v>-486.59644414338879</v>
      </c>
      <c r="R140" s="89">
        <f t="shared" si="40"/>
        <v>-0.26853951890034367</v>
      </c>
      <c r="S140" s="89">
        <f t="shared" si="40"/>
        <v>-0.27581773264262865</v>
      </c>
      <c r="T140" s="91">
        <v>2211</v>
      </c>
      <c r="U140" s="194">
        <v>58200</v>
      </c>
      <c r="V140" s="194">
        <v>26587.482868889903</v>
      </c>
      <c r="W140" s="201"/>
      <c r="X140" s="88">
        <v>0</v>
      </c>
      <c r="Y140" s="88">
        <f t="shared" si="41"/>
        <v>0</v>
      </c>
    </row>
    <row r="141" spans="2:25" x14ac:dyDescent="0.35">
      <c r="B141" s="85">
        <v>3047</v>
      </c>
      <c r="C141" s="85" t="s">
        <v>158</v>
      </c>
      <c r="D141" s="1">
        <v>220301</v>
      </c>
      <c r="E141" s="85">
        <f t="shared" si="35"/>
        <v>15164.934260342809</v>
      </c>
      <c r="F141" s="86">
        <f t="shared" si="28"/>
        <v>0.79391453011120128</v>
      </c>
      <c r="G141" s="191">
        <f t="shared" si="29"/>
        <v>2362.7254134018031</v>
      </c>
      <c r="H141" s="191">
        <f t="shared" si="30"/>
        <v>34323.312080487995</v>
      </c>
      <c r="I141" s="191">
        <f t="shared" si="31"/>
        <v>709.65814292394907</v>
      </c>
      <c r="J141" s="87">
        <f t="shared" si="32"/>
        <v>10309.203842256209</v>
      </c>
      <c r="K141" s="191">
        <f t="shared" si="36"/>
        <v>406.44354536840405</v>
      </c>
      <c r="L141" s="87">
        <f t="shared" si="33"/>
        <v>5904.4053835668055</v>
      </c>
      <c r="M141" s="88">
        <f t="shared" si="37"/>
        <v>40227.717464054804</v>
      </c>
      <c r="N141" s="88">
        <f t="shared" si="38"/>
        <v>260528.71746405482</v>
      </c>
      <c r="O141" s="88">
        <f t="shared" si="39"/>
        <v>17934.103219113018</v>
      </c>
      <c r="P141" s="89">
        <f t="shared" si="34"/>
        <v>0.93888604366729578</v>
      </c>
      <c r="Q141" s="199">
        <v>3638.2078527626072</v>
      </c>
      <c r="R141" s="89">
        <f t="shared" si="40"/>
        <v>-1.8310235729245578E-2</v>
      </c>
      <c r="S141" s="89">
        <f t="shared" si="40"/>
        <v>-3.5474770741620691E-2</v>
      </c>
      <c r="T141" s="91">
        <v>14527</v>
      </c>
      <c r="U141" s="194">
        <v>224410</v>
      </c>
      <c r="V141" s="194">
        <v>15722.693196945282</v>
      </c>
      <c r="W141" s="201"/>
      <c r="X141" s="88">
        <v>0</v>
      </c>
      <c r="Y141" s="88">
        <f t="shared" si="41"/>
        <v>0</v>
      </c>
    </row>
    <row r="142" spans="2:25" x14ac:dyDescent="0.35">
      <c r="B142" s="85">
        <v>3048</v>
      </c>
      <c r="C142" s="85" t="s">
        <v>159</v>
      </c>
      <c r="D142" s="1">
        <v>342335</v>
      </c>
      <c r="E142" s="85">
        <f t="shared" si="35"/>
        <v>16703.342278604538</v>
      </c>
      <c r="F142" s="86">
        <f t="shared" si="28"/>
        <v>0.87445325569813004</v>
      </c>
      <c r="G142" s="191">
        <f t="shared" si="29"/>
        <v>1439.6806024447658</v>
      </c>
      <c r="H142" s="191">
        <f t="shared" si="30"/>
        <v>29506.253947105473</v>
      </c>
      <c r="I142" s="191">
        <f t="shared" si="31"/>
        <v>171.215336532344</v>
      </c>
      <c r="J142" s="87">
        <f t="shared" si="32"/>
        <v>3509.0583222303903</v>
      </c>
      <c r="K142" s="191">
        <f t="shared" si="36"/>
        <v>-131.99926102320103</v>
      </c>
      <c r="L142" s="87">
        <f t="shared" si="33"/>
        <v>-2705.3248546705049</v>
      </c>
      <c r="M142" s="88">
        <f t="shared" si="37"/>
        <v>26800.92909243497</v>
      </c>
      <c r="N142" s="88">
        <f t="shared" si="38"/>
        <v>369135.92909243499</v>
      </c>
      <c r="O142" s="88">
        <f t="shared" si="39"/>
        <v>18011.023620026106</v>
      </c>
      <c r="P142" s="89">
        <f t="shared" si="34"/>
        <v>0.94291297994664225</v>
      </c>
      <c r="Q142" s="199">
        <v>1722.2317851152438</v>
      </c>
      <c r="R142" s="89">
        <f t="shared" si="40"/>
        <v>-3.2531101100478736E-2</v>
      </c>
      <c r="S142" s="89">
        <f t="shared" si="40"/>
        <v>-5.3820609439277779E-2</v>
      </c>
      <c r="T142" s="91">
        <v>20495</v>
      </c>
      <c r="U142" s="194">
        <v>353846</v>
      </c>
      <c r="V142" s="194">
        <v>17653.462382757934</v>
      </c>
      <c r="W142" s="201"/>
      <c r="X142" s="88">
        <v>0</v>
      </c>
      <c r="Y142" s="88">
        <f t="shared" si="41"/>
        <v>0</v>
      </c>
    </row>
    <row r="143" spans="2:25" x14ac:dyDescent="0.35">
      <c r="B143" s="85">
        <v>3049</v>
      </c>
      <c r="C143" s="85" t="s">
        <v>160</v>
      </c>
      <c r="D143" s="1">
        <v>579864</v>
      </c>
      <c r="E143" s="85">
        <f t="shared" si="35"/>
        <v>20586.643945042069</v>
      </c>
      <c r="F143" s="86">
        <f t="shared" si="28"/>
        <v>1.0777518368104828</v>
      </c>
      <c r="G143" s="191">
        <f t="shared" si="29"/>
        <v>-890.30039741775329</v>
      </c>
      <c r="H143" s="191">
        <f t="shared" si="30"/>
        <v>-25077.091294065856</v>
      </c>
      <c r="I143" s="191">
        <f t="shared" si="31"/>
        <v>0</v>
      </c>
      <c r="J143" s="87">
        <f t="shared" si="32"/>
        <v>0</v>
      </c>
      <c r="K143" s="191">
        <f t="shared" si="36"/>
        <v>-303.21459755554503</v>
      </c>
      <c r="L143" s="87">
        <f t="shared" si="33"/>
        <v>-8540.6455693470361</v>
      </c>
      <c r="M143" s="88">
        <f t="shared" si="37"/>
        <v>-33617.736863412894</v>
      </c>
      <c r="N143" s="88">
        <f t="shared" si="38"/>
        <v>546246.26313658711</v>
      </c>
      <c r="O143" s="88">
        <f t="shared" si="39"/>
        <v>19393.128950068771</v>
      </c>
      <c r="P143" s="89">
        <f t="shared" si="34"/>
        <v>1.0152689483160169</v>
      </c>
      <c r="Q143" s="199">
        <v>-5305.5511724047137</v>
      </c>
      <c r="R143" s="89">
        <f t="shared" si="40"/>
        <v>2.3753111703536306E-2</v>
      </c>
      <c r="S143" s="89">
        <f t="shared" si="40"/>
        <v>2.5634903692386907E-3</v>
      </c>
      <c r="T143" s="91">
        <v>28167</v>
      </c>
      <c r="U143" s="194">
        <v>566410</v>
      </c>
      <c r="V143" s="194">
        <v>20534.005220417632</v>
      </c>
      <c r="W143" s="201"/>
      <c r="X143" s="88">
        <v>0</v>
      </c>
      <c r="Y143" s="88">
        <f t="shared" si="41"/>
        <v>0</v>
      </c>
    </row>
    <row r="144" spans="2:25" x14ac:dyDescent="0.35">
      <c r="B144" s="85">
        <v>3050</v>
      </c>
      <c r="C144" s="85" t="s">
        <v>161</v>
      </c>
      <c r="D144" s="1">
        <v>47035</v>
      </c>
      <c r="E144" s="85">
        <f t="shared" si="35"/>
        <v>17184.873949579833</v>
      </c>
      <c r="F144" s="86">
        <f t="shared" si="28"/>
        <v>0.89966239829861838</v>
      </c>
      <c r="G144" s="191">
        <f t="shared" si="29"/>
        <v>1150.7615998595886</v>
      </c>
      <c r="H144" s="191">
        <f t="shared" si="30"/>
        <v>3149.6344988156939</v>
      </c>
      <c r="I144" s="191">
        <f t="shared" si="31"/>
        <v>2.6792516909907134</v>
      </c>
      <c r="J144" s="87">
        <f t="shared" si="32"/>
        <v>7.3331118782415823</v>
      </c>
      <c r="K144" s="191">
        <f t="shared" si="36"/>
        <v>-300.5353458645543</v>
      </c>
      <c r="L144" s="87">
        <f t="shared" si="33"/>
        <v>-822.56524163128518</v>
      </c>
      <c r="M144" s="88">
        <f t="shared" si="37"/>
        <v>2327.0692571844088</v>
      </c>
      <c r="N144" s="88">
        <f t="shared" si="38"/>
        <v>49362.069257184412</v>
      </c>
      <c r="O144" s="88">
        <f t="shared" si="39"/>
        <v>18035.100203574868</v>
      </c>
      <c r="P144" s="89">
        <f t="shared" si="34"/>
        <v>0.94417343707666657</v>
      </c>
      <c r="Q144" s="199">
        <v>-275.75149080944539</v>
      </c>
      <c r="R144" s="89">
        <f t="shared" si="40"/>
        <v>-1.8734483549955147E-2</v>
      </c>
      <c r="S144" s="89">
        <f t="shared" si="40"/>
        <v>-2.482930042231557E-2</v>
      </c>
      <c r="T144" s="91">
        <v>2737</v>
      </c>
      <c r="U144" s="194">
        <v>47933</v>
      </c>
      <c r="V144" s="194">
        <v>17622.426470588234</v>
      </c>
      <c r="W144" s="201"/>
      <c r="X144" s="88">
        <v>0</v>
      </c>
      <c r="Y144" s="88">
        <f t="shared" si="41"/>
        <v>0</v>
      </c>
    </row>
    <row r="145" spans="2:25" x14ac:dyDescent="0.35">
      <c r="B145" s="85">
        <v>3051</v>
      </c>
      <c r="C145" s="85" t="s">
        <v>162</v>
      </c>
      <c r="D145" s="1">
        <v>23828</v>
      </c>
      <c r="E145" s="85">
        <f t="shared" si="35"/>
        <v>17443.631039531479</v>
      </c>
      <c r="F145" s="86">
        <f t="shared" si="28"/>
        <v>0.91320884762409404</v>
      </c>
      <c r="G145" s="191">
        <f t="shared" si="29"/>
        <v>995.50734588860064</v>
      </c>
      <c r="H145" s="191">
        <f t="shared" si="30"/>
        <v>1359.8630344838286</v>
      </c>
      <c r="I145" s="191">
        <f t="shared" si="31"/>
        <v>0</v>
      </c>
      <c r="J145" s="87">
        <f t="shared" si="32"/>
        <v>0</v>
      </c>
      <c r="K145" s="191">
        <f t="shared" si="36"/>
        <v>-303.21459755554503</v>
      </c>
      <c r="L145" s="87">
        <f t="shared" si="33"/>
        <v>-414.19114026087453</v>
      </c>
      <c r="M145" s="88">
        <f t="shared" si="37"/>
        <v>945.67189422295405</v>
      </c>
      <c r="N145" s="88">
        <f t="shared" si="38"/>
        <v>24773.671894222953</v>
      </c>
      <c r="O145" s="88">
        <f t="shared" si="39"/>
        <v>18135.923787864536</v>
      </c>
      <c r="P145" s="89">
        <f t="shared" si="34"/>
        <v>0.94945175264146153</v>
      </c>
      <c r="Q145" s="199">
        <v>-56.884641655300243</v>
      </c>
      <c r="R145" s="89">
        <f t="shared" si="40"/>
        <v>-1.8130871930113729E-2</v>
      </c>
      <c r="S145" s="89">
        <f t="shared" si="40"/>
        <v>-1.5255706108532744E-2</v>
      </c>
      <c r="T145" s="91">
        <v>1366</v>
      </c>
      <c r="U145" s="194">
        <v>24268</v>
      </c>
      <c r="V145" s="194">
        <v>17713.868613138686</v>
      </c>
      <c r="W145" s="201"/>
      <c r="X145" s="88">
        <v>0</v>
      </c>
      <c r="Y145" s="88">
        <f t="shared" si="41"/>
        <v>0</v>
      </c>
    </row>
    <row r="146" spans="2:25" x14ac:dyDescent="0.35">
      <c r="B146" s="85">
        <v>3052</v>
      </c>
      <c r="C146" s="85" t="s">
        <v>163</v>
      </c>
      <c r="D146" s="1">
        <v>62960</v>
      </c>
      <c r="E146" s="85">
        <f t="shared" si="35"/>
        <v>25325.824617860013</v>
      </c>
      <c r="F146" s="86">
        <f t="shared" si="28"/>
        <v>1.3258573895533992</v>
      </c>
      <c r="G146" s="191">
        <f t="shared" si="29"/>
        <v>-3733.8088011085192</v>
      </c>
      <c r="H146" s="191">
        <f t="shared" si="30"/>
        <v>-9282.2486795557797</v>
      </c>
      <c r="I146" s="191">
        <f t="shared" si="31"/>
        <v>0</v>
      </c>
      <c r="J146" s="87">
        <f t="shared" si="32"/>
        <v>0</v>
      </c>
      <c r="K146" s="191">
        <f t="shared" si="36"/>
        <v>-303.21459755554503</v>
      </c>
      <c r="L146" s="87">
        <f t="shared" si="33"/>
        <v>-753.79148952308492</v>
      </c>
      <c r="M146" s="88">
        <f t="shared" si="37"/>
        <v>-10036.040169078864</v>
      </c>
      <c r="N146" s="88">
        <f t="shared" si="38"/>
        <v>52923.959830921136</v>
      </c>
      <c r="O146" s="88">
        <f t="shared" si="39"/>
        <v>21288.801219195953</v>
      </c>
      <c r="P146" s="89">
        <f t="shared" si="34"/>
        <v>1.1145111694131837</v>
      </c>
      <c r="Q146" s="199">
        <v>-325.5452556040018</v>
      </c>
      <c r="R146" s="89">
        <f t="shared" si="40"/>
        <v>2.8455682969061386E-2</v>
      </c>
      <c r="S146" s="89">
        <f t="shared" si="40"/>
        <v>1.5631014356011792E-2</v>
      </c>
      <c r="T146" s="91">
        <v>2486</v>
      </c>
      <c r="U146" s="194">
        <v>61218</v>
      </c>
      <c r="V146" s="194">
        <v>24936.048879837068</v>
      </c>
      <c r="W146" s="201"/>
      <c r="X146" s="88">
        <v>0</v>
      </c>
      <c r="Y146" s="88">
        <f t="shared" si="41"/>
        <v>0</v>
      </c>
    </row>
    <row r="147" spans="2:25" x14ac:dyDescent="0.35">
      <c r="B147" s="85">
        <v>3053</v>
      </c>
      <c r="C147" s="85" t="s">
        <v>164</v>
      </c>
      <c r="D147" s="1">
        <v>107635</v>
      </c>
      <c r="E147" s="85">
        <f t="shared" si="35"/>
        <v>15398.426323319027</v>
      </c>
      <c r="F147" s="86">
        <f t="shared" si="28"/>
        <v>0.80613830492486593</v>
      </c>
      <c r="G147" s="191">
        <f t="shared" si="29"/>
        <v>2222.6301756160724</v>
      </c>
      <c r="H147" s="191">
        <f t="shared" si="30"/>
        <v>15536.184927556345</v>
      </c>
      <c r="I147" s="191">
        <f t="shared" si="31"/>
        <v>627.93592088227274</v>
      </c>
      <c r="J147" s="87">
        <f t="shared" si="32"/>
        <v>4389.2720869670866</v>
      </c>
      <c r="K147" s="191">
        <f t="shared" si="36"/>
        <v>324.72132332672771</v>
      </c>
      <c r="L147" s="87">
        <f t="shared" si="33"/>
        <v>2269.8020500538264</v>
      </c>
      <c r="M147" s="88">
        <f t="shared" si="37"/>
        <v>17805.986977610173</v>
      </c>
      <c r="N147" s="88">
        <f t="shared" si="38"/>
        <v>125440.98697761017</v>
      </c>
      <c r="O147" s="88">
        <f t="shared" si="39"/>
        <v>17945.777822261829</v>
      </c>
      <c r="P147" s="89">
        <f t="shared" si="34"/>
        <v>0.939497232407979</v>
      </c>
      <c r="Q147" s="199">
        <v>1534.2935802857064</v>
      </c>
      <c r="R147" s="89">
        <f t="shared" si="40"/>
        <v>2.2160767991657123E-3</v>
      </c>
      <c r="S147" s="89">
        <f t="shared" si="40"/>
        <v>-9.5409644451164375E-3</v>
      </c>
      <c r="T147" s="91">
        <v>6990</v>
      </c>
      <c r="U147" s="194">
        <v>107397</v>
      </c>
      <c r="V147" s="194">
        <v>15546.757382744645</v>
      </c>
      <c r="W147" s="201"/>
      <c r="X147" s="88">
        <v>0</v>
      </c>
      <c r="Y147" s="88">
        <f t="shared" si="41"/>
        <v>0</v>
      </c>
    </row>
    <row r="148" spans="2:25" x14ac:dyDescent="0.35">
      <c r="B148" s="85">
        <v>3054</v>
      </c>
      <c r="C148" s="85" t="s">
        <v>165</v>
      </c>
      <c r="D148" s="1">
        <v>141664</v>
      </c>
      <c r="E148" s="85">
        <f t="shared" si="35"/>
        <v>15221.231331256044</v>
      </c>
      <c r="F148" s="86">
        <f t="shared" si="28"/>
        <v>0.79686179396565782</v>
      </c>
      <c r="G148" s="191">
        <f t="shared" si="29"/>
        <v>2328.9471708538622</v>
      </c>
      <c r="H148" s="191">
        <f t="shared" si="30"/>
        <v>21675.511319136895</v>
      </c>
      <c r="I148" s="191">
        <f t="shared" si="31"/>
        <v>689.95416810431686</v>
      </c>
      <c r="J148" s="87">
        <f t="shared" si="32"/>
        <v>6421.4034425468772</v>
      </c>
      <c r="K148" s="191">
        <f t="shared" si="36"/>
        <v>386.73957054877184</v>
      </c>
      <c r="L148" s="87">
        <f t="shared" si="33"/>
        <v>3599.3851830974195</v>
      </c>
      <c r="M148" s="88">
        <f t="shared" si="37"/>
        <v>25274.896502234315</v>
      </c>
      <c r="N148" s="88">
        <f t="shared" si="38"/>
        <v>166938.8965022343</v>
      </c>
      <c r="O148" s="88">
        <f t="shared" si="39"/>
        <v>17936.918072658678</v>
      </c>
      <c r="P148" s="89">
        <f t="shared" si="34"/>
        <v>0.93903340686001857</v>
      </c>
      <c r="Q148" s="199">
        <v>3042.9819601887029</v>
      </c>
      <c r="R148" s="89">
        <f t="shared" si="40"/>
        <v>-1.0318497146170559E-2</v>
      </c>
      <c r="S148" s="89">
        <f t="shared" si="40"/>
        <v>-2.7651481455311468E-2</v>
      </c>
      <c r="T148" s="91">
        <v>9307</v>
      </c>
      <c r="U148" s="194">
        <v>143141</v>
      </c>
      <c r="V148" s="194">
        <v>15654.090113735783</v>
      </c>
      <c r="W148" s="201"/>
      <c r="X148" s="88">
        <v>0</v>
      </c>
      <c r="Y148" s="88">
        <f t="shared" si="41"/>
        <v>0</v>
      </c>
    </row>
    <row r="149" spans="2:25" ht="30" customHeight="1" x14ac:dyDescent="0.35">
      <c r="B149" s="85">
        <v>3401</v>
      </c>
      <c r="C149" s="85" t="s">
        <v>166</v>
      </c>
      <c r="D149" s="1">
        <v>276849</v>
      </c>
      <c r="E149" s="85">
        <f t="shared" si="35"/>
        <v>15409.607035511523</v>
      </c>
      <c r="F149" s="86">
        <f t="shared" si="28"/>
        <v>0.80672363748973086</v>
      </c>
      <c r="G149" s="191">
        <f t="shared" si="29"/>
        <v>2215.9217483005746</v>
      </c>
      <c r="H149" s="191">
        <f t="shared" si="30"/>
        <v>39811.250129968124</v>
      </c>
      <c r="I149" s="191">
        <f t="shared" si="31"/>
        <v>624.0226716148992</v>
      </c>
      <c r="J149" s="87">
        <f t="shared" si="32"/>
        <v>11211.191318233279</v>
      </c>
      <c r="K149" s="191">
        <f t="shared" si="36"/>
        <v>320.80807405935417</v>
      </c>
      <c r="L149" s="87">
        <f t="shared" si="33"/>
        <v>5763.6378585503571</v>
      </c>
      <c r="M149" s="88">
        <f t="shared" si="37"/>
        <v>45574.88798851848</v>
      </c>
      <c r="N149" s="88">
        <f t="shared" si="38"/>
        <v>322423.88798851846</v>
      </c>
      <c r="O149" s="88">
        <f t="shared" si="39"/>
        <v>17946.336857871451</v>
      </c>
      <c r="P149" s="89">
        <f t="shared" si="34"/>
        <v>0.9395264990362221</v>
      </c>
      <c r="Q149" s="199">
        <v>77.168292333750287</v>
      </c>
      <c r="R149" s="89">
        <f t="shared" si="40"/>
        <v>-2.3567312785807721E-3</v>
      </c>
      <c r="S149" s="89">
        <f t="shared" si="40"/>
        <v>-3.3007330356920588E-3</v>
      </c>
      <c r="T149" s="91">
        <v>17966</v>
      </c>
      <c r="U149" s="194">
        <v>277503</v>
      </c>
      <c r="V149" s="194">
        <v>15460.638475681095</v>
      </c>
      <c r="W149" s="201"/>
      <c r="X149" s="88">
        <v>0</v>
      </c>
      <c r="Y149" s="88">
        <f t="shared" si="41"/>
        <v>0</v>
      </c>
    </row>
    <row r="150" spans="2:25" x14ac:dyDescent="0.35">
      <c r="B150" s="85">
        <v>3403</v>
      </c>
      <c r="C150" s="85" t="s">
        <v>167</v>
      </c>
      <c r="D150" s="1">
        <v>543133</v>
      </c>
      <c r="E150" s="85">
        <f t="shared" si="35"/>
        <v>16772.682354394416</v>
      </c>
      <c r="F150" s="86">
        <f t="shared" si="28"/>
        <v>0.87808334685075418</v>
      </c>
      <c r="G150" s="191">
        <f t="shared" si="29"/>
        <v>1398.076556970839</v>
      </c>
      <c r="H150" s="191">
        <f t="shared" si="30"/>
        <v>45272.515067829707</v>
      </c>
      <c r="I150" s="191">
        <f t="shared" si="31"/>
        <v>146.94631000588669</v>
      </c>
      <c r="J150" s="87">
        <f t="shared" si="32"/>
        <v>4758.4154106106225</v>
      </c>
      <c r="K150" s="191">
        <f t="shared" si="36"/>
        <v>-156.26828754965834</v>
      </c>
      <c r="L150" s="87">
        <f t="shared" si="33"/>
        <v>-5060.2796874330361</v>
      </c>
      <c r="M150" s="88">
        <f t="shared" si="37"/>
        <v>40212.235380396669</v>
      </c>
      <c r="N150" s="88">
        <f t="shared" si="38"/>
        <v>583345.23538039671</v>
      </c>
      <c r="O150" s="88">
        <f t="shared" si="39"/>
        <v>18014.490623815596</v>
      </c>
      <c r="P150" s="89">
        <f t="shared" si="34"/>
        <v>0.94309448450427336</v>
      </c>
      <c r="Q150" s="199">
        <v>4632.9759680704228</v>
      </c>
      <c r="R150" s="89">
        <f t="shared" si="40"/>
        <v>1.6379729780306149E-2</v>
      </c>
      <c r="S150" s="89">
        <f t="shared" si="40"/>
        <v>4.3584390476196491E-3</v>
      </c>
      <c r="T150" s="91">
        <v>32382</v>
      </c>
      <c r="U150" s="194">
        <v>534380</v>
      </c>
      <c r="V150" s="194">
        <v>16699.89687177724</v>
      </c>
      <c r="W150" s="201"/>
      <c r="X150" s="88">
        <v>0</v>
      </c>
      <c r="Y150" s="88">
        <f t="shared" si="41"/>
        <v>0</v>
      </c>
    </row>
    <row r="151" spans="2:25" x14ac:dyDescent="0.35">
      <c r="B151" s="85">
        <v>3405</v>
      </c>
      <c r="C151" s="85" t="s">
        <v>168</v>
      </c>
      <c r="D151" s="1">
        <v>483313</v>
      </c>
      <c r="E151" s="85">
        <f t="shared" si="35"/>
        <v>16922.724089635853</v>
      </c>
      <c r="F151" s="86">
        <f t="shared" si="28"/>
        <v>0.88593833070273043</v>
      </c>
      <c r="G151" s="191">
        <f t="shared" si="29"/>
        <v>1308.0515158259768</v>
      </c>
      <c r="H151" s="191">
        <f t="shared" si="30"/>
        <v>37357.951291989899</v>
      </c>
      <c r="I151" s="191">
        <f t="shared" si="31"/>
        <v>94.431702671383746</v>
      </c>
      <c r="J151" s="87">
        <f t="shared" si="32"/>
        <v>2696.9694282947198</v>
      </c>
      <c r="K151" s="191">
        <f t="shared" si="36"/>
        <v>-208.78289488416129</v>
      </c>
      <c r="L151" s="87">
        <f t="shared" si="33"/>
        <v>-5962.8394778916463</v>
      </c>
      <c r="M151" s="88">
        <f t="shared" si="37"/>
        <v>31395.111814098251</v>
      </c>
      <c r="N151" s="88">
        <f t="shared" si="38"/>
        <v>514708.11181409826</v>
      </c>
      <c r="O151" s="88">
        <f t="shared" si="39"/>
        <v>18021.99271057767</v>
      </c>
      <c r="P151" s="89">
        <f t="shared" si="34"/>
        <v>0.94348723369687215</v>
      </c>
      <c r="Q151" s="199">
        <v>5277.888791553647</v>
      </c>
      <c r="R151" s="89">
        <f t="shared" si="40"/>
        <v>1.014718115278666E-2</v>
      </c>
      <c r="S151" s="89">
        <f t="shared" si="40"/>
        <v>5.3723257796904709E-3</v>
      </c>
      <c r="T151" s="91">
        <v>28560</v>
      </c>
      <c r="U151" s="194">
        <v>478458</v>
      </c>
      <c r="V151" s="194">
        <v>16832.295514511872</v>
      </c>
      <c r="W151" s="201"/>
      <c r="X151" s="88">
        <v>0</v>
      </c>
      <c r="Y151" s="88">
        <f t="shared" si="41"/>
        <v>0</v>
      </c>
    </row>
    <row r="152" spans="2:25" x14ac:dyDescent="0.35">
      <c r="B152" s="85">
        <v>3407</v>
      </c>
      <c r="C152" s="85" t="s">
        <v>169</v>
      </c>
      <c r="D152" s="1">
        <v>467015</v>
      </c>
      <c r="E152" s="85">
        <f t="shared" si="35"/>
        <v>15280.40441056179</v>
      </c>
      <c r="F152" s="86">
        <f t="shared" si="28"/>
        <v>0.79995962259094278</v>
      </c>
      <c r="G152" s="191">
        <f t="shared" si="29"/>
        <v>2293.4433232704141</v>
      </c>
      <c r="H152" s="191">
        <f t="shared" si="30"/>
        <v>70094.50828911367</v>
      </c>
      <c r="I152" s="191">
        <f t="shared" si="31"/>
        <v>669.24359034730549</v>
      </c>
      <c r="J152" s="87">
        <f t="shared" si="32"/>
        <v>20454.091851784699</v>
      </c>
      <c r="K152" s="191">
        <f t="shared" si="36"/>
        <v>366.02899279176046</v>
      </c>
      <c r="L152" s="87">
        <f t="shared" si="33"/>
        <v>11186.944106694575</v>
      </c>
      <c r="M152" s="88">
        <f t="shared" si="37"/>
        <v>81281.452395808243</v>
      </c>
      <c r="N152" s="88">
        <f t="shared" si="38"/>
        <v>548296.45239580818</v>
      </c>
      <c r="O152" s="88">
        <f t="shared" si="39"/>
        <v>17939.876726623963</v>
      </c>
      <c r="P152" s="89">
        <f t="shared" si="34"/>
        <v>0.93918829829128259</v>
      </c>
      <c r="Q152" s="199">
        <v>7650.2545986083132</v>
      </c>
      <c r="R152" s="89">
        <f t="shared" si="40"/>
        <v>1.3586396240952351E-2</v>
      </c>
      <c r="S152" s="89">
        <f t="shared" si="40"/>
        <v>3.7699000433499786E-3</v>
      </c>
      <c r="T152" s="91">
        <v>30563</v>
      </c>
      <c r="U152" s="194">
        <v>460755</v>
      </c>
      <c r="V152" s="194">
        <v>15223.015165031222</v>
      </c>
      <c r="W152" s="201"/>
      <c r="X152" s="88">
        <v>0</v>
      </c>
      <c r="Y152" s="88">
        <f t="shared" si="41"/>
        <v>0</v>
      </c>
    </row>
    <row r="153" spans="2:25" x14ac:dyDescent="0.35">
      <c r="B153" s="85">
        <v>3411</v>
      </c>
      <c r="C153" s="85" t="s">
        <v>170</v>
      </c>
      <c r="D153" s="1">
        <v>514248</v>
      </c>
      <c r="E153" s="85">
        <f t="shared" si="35"/>
        <v>14496.067653276956</v>
      </c>
      <c r="F153" s="86">
        <f t="shared" si="28"/>
        <v>0.75889803027417813</v>
      </c>
      <c r="G153" s="191">
        <f t="shared" si="29"/>
        <v>2764.0453776413146</v>
      </c>
      <c r="H153" s="191">
        <f t="shared" si="30"/>
        <v>98054.509771825644</v>
      </c>
      <c r="I153" s="191">
        <f t="shared" si="31"/>
        <v>943.76145539699758</v>
      </c>
      <c r="J153" s="87">
        <f t="shared" si="32"/>
        <v>33479.937630208486</v>
      </c>
      <c r="K153" s="191">
        <f t="shared" si="36"/>
        <v>640.54685784145249</v>
      </c>
      <c r="L153" s="87">
        <f t="shared" si="33"/>
        <v>22723.399781925524</v>
      </c>
      <c r="M153" s="88">
        <f t="shared" si="37"/>
        <v>120777.90955375117</v>
      </c>
      <c r="N153" s="88">
        <f t="shared" si="38"/>
        <v>635025.90955375112</v>
      </c>
      <c r="O153" s="88">
        <f t="shared" si="39"/>
        <v>17900.659888759721</v>
      </c>
      <c r="P153" s="89">
        <f t="shared" si="34"/>
        <v>0.93713521867544436</v>
      </c>
      <c r="Q153" s="199">
        <v>3622.1430630379909</v>
      </c>
      <c r="R153" s="89">
        <f t="shared" si="40"/>
        <v>3.1592841710815868E-2</v>
      </c>
      <c r="S153" s="89">
        <f t="shared" si="40"/>
        <v>1.9902910143014773E-2</v>
      </c>
      <c r="T153" s="91">
        <v>35475</v>
      </c>
      <c r="U153" s="194">
        <v>498499</v>
      </c>
      <c r="V153" s="194">
        <v>14213.18393065891</v>
      </c>
      <c r="W153" s="201"/>
      <c r="X153" s="88">
        <v>0</v>
      </c>
      <c r="Y153" s="88">
        <f t="shared" si="41"/>
        <v>0</v>
      </c>
    </row>
    <row r="154" spans="2:25" x14ac:dyDescent="0.35">
      <c r="B154" s="85">
        <v>3412</v>
      </c>
      <c r="C154" s="85" t="s">
        <v>171</v>
      </c>
      <c r="D154" s="1">
        <v>101008</v>
      </c>
      <c r="E154" s="85">
        <f t="shared" si="35"/>
        <v>12890.250127616131</v>
      </c>
      <c r="F154" s="86">
        <f t="shared" si="28"/>
        <v>0.6748302826372341</v>
      </c>
      <c r="G154" s="191">
        <f t="shared" si="29"/>
        <v>3727.5358930378097</v>
      </c>
      <c r="H154" s="191">
        <f t="shared" si="30"/>
        <v>29208.971257844278</v>
      </c>
      <c r="I154" s="191">
        <f t="shared" si="31"/>
        <v>1505.7975893782861</v>
      </c>
      <c r="J154" s="87">
        <f t="shared" si="32"/>
        <v>11799.429910368252</v>
      </c>
      <c r="K154" s="191">
        <f t="shared" si="36"/>
        <v>1202.5829918227412</v>
      </c>
      <c r="L154" s="87">
        <f t="shared" si="33"/>
        <v>9423.4403239229996</v>
      </c>
      <c r="M154" s="88">
        <f t="shared" si="37"/>
        <v>38632.411581767279</v>
      </c>
      <c r="N154" s="88">
        <f t="shared" si="38"/>
        <v>139640.41158176729</v>
      </c>
      <c r="O154" s="88">
        <f t="shared" si="39"/>
        <v>17820.369012476684</v>
      </c>
      <c r="P154" s="89">
        <f t="shared" si="34"/>
        <v>0.93293183129359736</v>
      </c>
      <c r="Q154" s="199">
        <v>3510.748983564903</v>
      </c>
      <c r="R154" s="89">
        <f t="shared" si="40"/>
        <v>1.894521757243322E-3</v>
      </c>
      <c r="S154" s="89">
        <f t="shared" si="40"/>
        <v>-1.3576284410779522E-2</v>
      </c>
      <c r="T154" s="91">
        <v>7836</v>
      </c>
      <c r="U154" s="194">
        <v>100817</v>
      </c>
      <c r="V154" s="194">
        <v>13067.660401814648</v>
      </c>
      <c r="W154" s="201"/>
      <c r="X154" s="88">
        <v>0</v>
      </c>
      <c r="Y154" s="88">
        <f t="shared" si="41"/>
        <v>0</v>
      </c>
    </row>
    <row r="155" spans="2:25" x14ac:dyDescent="0.35">
      <c r="B155" s="85">
        <v>3413</v>
      </c>
      <c r="C155" s="85" t="s">
        <v>172</v>
      </c>
      <c r="D155" s="1">
        <v>298803</v>
      </c>
      <c r="E155" s="85">
        <f t="shared" si="35"/>
        <v>13991.524630080539</v>
      </c>
      <c r="F155" s="86">
        <f t="shared" si="28"/>
        <v>0.73248419752652383</v>
      </c>
      <c r="G155" s="191">
        <f t="shared" si="29"/>
        <v>3066.7711915591649</v>
      </c>
      <c r="H155" s="191">
        <f t="shared" si="30"/>
        <v>65493.965566937528</v>
      </c>
      <c r="I155" s="191">
        <f t="shared" si="31"/>
        <v>1120.3515135157434</v>
      </c>
      <c r="J155" s="87">
        <f t="shared" si="32"/>
        <v>23926.226922642218</v>
      </c>
      <c r="K155" s="191">
        <f t="shared" si="36"/>
        <v>817.13691596019839</v>
      </c>
      <c r="L155" s="87">
        <f t="shared" si="33"/>
        <v>17450.775977245998</v>
      </c>
      <c r="M155" s="88">
        <f t="shared" si="37"/>
        <v>82944.741544183518</v>
      </c>
      <c r="N155" s="88">
        <f t="shared" si="38"/>
        <v>381747.74154418352</v>
      </c>
      <c r="O155" s="88">
        <f t="shared" si="39"/>
        <v>17875.432737599902</v>
      </c>
      <c r="P155" s="89">
        <f t="shared" si="34"/>
        <v>0.93581452703806178</v>
      </c>
      <c r="Q155" s="199">
        <v>6451.7750501547125</v>
      </c>
      <c r="R155" s="89">
        <f t="shared" si="40"/>
        <v>4.1604355350931726E-3</v>
      </c>
      <c r="S155" s="89">
        <f t="shared" si="40"/>
        <v>-5.2435767849582709E-3</v>
      </c>
      <c r="T155" s="91">
        <v>21356</v>
      </c>
      <c r="U155" s="194">
        <v>297565</v>
      </c>
      <c r="V155" s="194">
        <v>14065.276989979202</v>
      </c>
      <c r="W155" s="201"/>
      <c r="X155" s="88">
        <v>0</v>
      </c>
      <c r="Y155" s="88">
        <f t="shared" si="41"/>
        <v>0</v>
      </c>
    </row>
    <row r="156" spans="2:25" x14ac:dyDescent="0.35">
      <c r="B156" s="85">
        <v>3414</v>
      </c>
      <c r="C156" s="85" t="s">
        <v>173</v>
      </c>
      <c r="D156" s="1">
        <v>64745</v>
      </c>
      <c r="E156" s="85">
        <f t="shared" si="35"/>
        <v>12923.153692614771</v>
      </c>
      <c r="F156" s="86">
        <f t="shared" si="28"/>
        <v>0.67655284983709274</v>
      </c>
      <c r="G156" s="191">
        <f t="shared" si="29"/>
        <v>3707.7937540386256</v>
      </c>
      <c r="H156" s="191">
        <f t="shared" si="30"/>
        <v>18576.046707733516</v>
      </c>
      <c r="I156" s="191">
        <f t="shared" si="31"/>
        <v>1494.2813416287622</v>
      </c>
      <c r="J156" s="87">
        <f t="shared" si="32"/>
        <v>7486.3495215600988</v>
      </c>
      <c r="K156" s="191">
        <f t="shared" si="36"/>
        <v>1191.0667440732173</v>
      </c>
      <c r="L156" s="87">
        <f t="shared" si="33"/>
        <v>5967.2443878068188</v>
      </c>
      <c r="M156" s="88">
        <f t="shared" si="37"/>
        <v>24543.291095540335</v>
      </c>
      <c r="N156" s="88">
        <f t="shared" si="38"/>
        <v>89288.291095540335</v>
      </c>
      <c r="O156" s="88">
        <f t="shared" si="39"/>
        <v>17822.014190726612</v>
      </c>
      <c r="P156" s="89">
        <f t="shared" si="34"/>
        <v>0.93301795965359013</v>
      </c>
      <c r="Q156" s="199">
        <v>2016.5958279300939</v>
      </c>
      <c r="R156" s="89">
        <f t="shared" si="40"/>
        <v>4.1284698768053012E-2</v>
      </c>
      <c r="S156" s="89">
        <f t="shared" si="40"/>
        <v>4.2531746311487734E-2</v>
      </c>
      <c r="T156" s="91">
        <v>5010</v>
      </c>
      <c r="U156" s="194">
        <v>62178</v>
      </c>
      <c r="V156" s="194">
        <v>12395.933014354068</v>
      </c>
      <c r="W156" s="201"/>
      <c r="X156" s="88">
        <v>0</v>
      </c>
      <c r="Y156" s="88">
        <f t="shared" si="41"/>
        <v>0</v>
      </c>
    </row>
    <row r="157" spans="2:25" x14ac:dyDescent="0.35">
      <c r="B157" s="85">
        <v>3415</v>
      </c>
      <c r="C157" s="85" t="s">
        <v>174</v>
      </c>
      <c r="D157" s="1">
        <v>118302</v>
      </c>
      <c r="E157" s="85">
        <f t="shared" si="35"/>
        <v>14661.296319246499</v>
      </c>
      <c r="F157" s="86">
        <f t="shared" si="28"/>
        <v>0.76754808021518894</v>
      </c>
      <c r="G157" s="191">
        <f t="shared" si="29"/>
        <v>2664.9081780595884</v>
      </c>
      <c r="H157" s="191">
        <f t="shared" si="30"/>
        <v>21503.14408876282</v>
      </c>
      <c r="I157" s="191">
        <f t="shared" si="31"/>
        <v>885.93142230765727</v>
      </c>
      <c r="J157" s="87">
        <f t="shared" si="32"/>
        <v>7148.5806466004869</v>
      </c>
      <c r="K157" s="191">
        <f t="shared" si="36"/>
        <v>582.71682475211219</v>
      </c>
      <c r="L157" s="87">
        <f t="shared" si="33"/>
        <v>4701.9420589247929</v>
      </c>
      <c r="M157" s="88">
        <f t="shared" si="37"/>
        <v>26205.086147687613</v>
      </c>
      <c r="N157" s="88">
        <f t="shared" si="38"/>
        <v>144507.0861476876</v>
      </c>
      <c r="O157" s="88">
        <f t="shared" si="39"/>
        <v>17908.921322058199</v>
      </c>
      <c r="P157" s="89">
        <f t="shared" si="34"/>
        <v>0.93756772117249498</v>
      </c>
      <c r="Q157" s="199">
        <v>1231.4471029077649</v>
      </c>
      <c r="R157" s="89">
        <f t="shared" si="40"/>
        <v>1.6864363073749354E-2</v>
      </c>
      <c r="S157" s="89">
        <f t="shared" si="40"/>
        <v>5.3964417650728593E-3</v>
      </c>
      <c r="T157" s="91">
        <v>8069</v>
      </c>
      <c r="U157" s="194">
        <v>116340</v>
      </c>
      <c r="V157" s="194">
        <v>14582.602155928804</v>
      </c>
      <c r="W157" s="201"/>
      <c r="X157" s="88">
        <v>0</v>
      </c>
      <c r="Y157" s="88">
        <f t="shared" si="41"/>
        <v>0</v>
      </c>
    </row>
    <row r="158" spans="2:25" x14ac:dyDescent="0.35">
      <c r="B158" s="85">
        <v>3416</v>
      </c>
      <c r="C158" s="85" t="s">
        <v>175</v>
      </c>
      <c r="D158" s="1">
        <v>72632</v>
      </c>
      <c r="E158" s="85">
        <f t="shared" si="35"/>
        <v>12049.104180491042</v>
      </c>
      <c r="F158" s="86">
        <f t="shared" si="28"/>
        <v>0.63079461601960252</v>
      </c>
      <c r="G158" s="191">
        <f t="shared" si="29"/>
        <v>4232.223461312863</v>
      </c>
      <c r="H158" s="191">
        <f t="shared" si="30"/>
        <v>25511.84302479394</v>
      </c>
      <c r="I158" s="191">
        <f t="shared" si="31"/>
        <v>1800.1986708720674</v>
      </c>
      <c r="J158" s="87">
        <f t="shared" si="32"/>
        <v>10851.597588016823</v>
      </c>
      <c r="K158" s="191">
        <f t="shared" si="36"/>
        <v>1496.9840733165224</v>
      </c>
      <c r="L158" s="87">
        <f t="shared" si="33"/>
        <v>9023.8199939519964</v>
      </c>
      <c r="M158" s="88">
        <f t="shared" si="37"/>
        <v>34535.663018745938</v>
      </c>
      <c r="N158" s="88">
        <f t="shared" si="38"/>
        <v>107167.66301874594</v>
      </c>
      <c r="O158" s="88">
        <f t="shared" si="39"/>
        <v>17778.311715120428</v>
      </c>
      <c r="P158" s="89">
        <f t="shared" si="34"/>
        <v>0.93073004796271575</v>
      </c>
      <c r="Q158" s="199">
        <v>2636.3753793937431</v>
      </c>
      <c r="R158" s="89">
        <f t="shared" si="40"/>
        <v>-2.8529392095231726E-2</v>
      </c>
      <c r="S158" s="89">
        <f t="shared" si="40"/>
        <v>-2.7884753337497861E-2</v>
      </c>
      <c r="T158" s="91">
        <v>6028</v>
      </c>
      <c r="U158" s="194">
        <v>74765</v>
      </c>
      <c r="V158" s="194">
        <v>12394.728116710874</v>
      </c>
      <c r="W158" s="201"/>
      <c r="X158" s="88">
        <v>0</v>
      </c>
      <c r="Y158" s="88">
        <f t="shared" si="41"/>
        <v>0</v>
      </c>
    </row>
    <row r="159" spans="2:25" x14ac:dyDescent="0.35">
      <c r="B159" s="85">
        <v>3417</v>
      </c>
      <c r="C159" s="85" t="s">
        <v>176</v>
      </c>
      <c r="D159" s="1">
        <v>65417</v>
      </c>
      <c r="E159" s="85">
        <f t="shared" si="35"/>
        <v>14308.180227471565</v>
      </c>
      <c r="F159" s="86">
        <f t="shared" si="28"/>
        <v>0.74906174910003753</v>
      </c>
      <c r="G159" s="191">
        <f t="shared" si="29"/>
        <v>2876.7778331245495</v>
      </c>
      <c r="H159" s="191">
        <f t="shared" si="30"/>
        <v>13152.628253045439</v>
      </c>
      <c r="I159" s="191">
        <f t="shared" si="31"/>
        <v>1009.5220544288844</v>
      </c>
      <c r="J159" s="87">
        <f t="shared" si="32"/>
        <v>4615.5348328488599</v>
      </c>
      <c r="K159" s="191">
        <f t="shared" si="36"/>
        <v>706.30745687333933</v>
      </c>
      <c r="L159" s="87">
        <f t="shared" si="33"/>
        <v>3229.2376928249078</v>
      </c>
      <c r="M159" s="88">
        <f t="shared" si="37"/>
        <v>16381.865945870348</v>
      </c>
      <c r="N159" s="88">
        <f t="shared" si="38"/>
        <v>81798.865945870348</v>
      </c>
      <c r="O159" s="88">
        <f t="shared" si="39"/>
        <v>17891.265517469456</v>
      </c>
      <c r="P159" s="89">
        <f t="shared" si="34"/>
        <v>0.93664340461673756</v>
      </c>
      <c r="Q159" s="199">
        <v>-807.96973546977461</v>
      </c>
      <c r="R159" s="89">
        <f t="shared" si="40"/>
        <v>8.9411803890221159E-2</v>
      </c>
      <c r="S159" s="89">
        <f t="shared" si="40"/>
        <v>8.3693106756939084E-2</v>
      </c>
      <c r="T159" s="91">
        <v>4572</v>
      </c>
      <c r="U159" s="194">
        <v>60048</v>
      </c>
      <c r="V159" s="194">
        <v>13203.166226912928</v>
      </c>
      <c r="W159" s="201"/>
      <c r="X159" s="88">
        <v>0</v>
      </c>
      <c r="Y159" s="88">
        <f t="shared" si="41"/>
        <v>0</v>
      </c>
    </row>
    <row r="160" spans="2:25" x14ac:dyDescent="0.35">
      <c r="B160" s="85">
        <v>3418</v>
      </c>
      <c r="C160" s="85" t="s">
        <v>177</v>
      </c>
      <c r="D160" s="1">
        <v>90279</v>
      </c>
      <c r="E160" s="85">
        <f t="shared" si="35"/>
        <v>12423.145727260218</v>
      </c>
      <c r="F160" s="86">
        <f t="shared" si="28"/>
        <v>0.65037643640519283</v>
      </c>
      <c r="G160" s="191">
        <f t="shared" si="29"/>
        <v>4007.7985332513572</v>
      </c>
      <c r="H160" s="191">
        <f t="shared" si="30"/>
        <v>29124.671941137611</v>
      </c>
      <c r="I160" s="191">
        <f t="shared" si="31"/>
        <v>1669.2841295028556</v>
      </c>
      <c r="J160" s="87">
        <f t="shared" si="32"/>
        <v>12130.687769097252</v>
      </c>
      <c r="K160" s="191">
        <f t="shared" si="36"/>
        <v>1366.0695319473107</v>
      </c>
      <c r="L160" s="87">
        <f t="shared" si="33"/>
        <v>9927.2272886611081</v>
      </c>
      <c r="M160" s="88">
        <f t="shared" si="37"/>
        <v>39051.899229798721</v>
      </c>
      <c r="N160" s="88">
        <f t="shared" si="38"/>
        <v>129330.89922979873</v>
      </c>
      <c r="O160" s="88">
        <f t="shared" si="39"/>
        <v>17797.013792458889</v>
      </c>
      <c r="P160" s="89">
        <f t="shared" si="34"/>
        <v>0.93170913898199537</v>
      </c>
      <c r="Q160" s="199">
        <v>791.23276079200878</v>
      </c>
      <c r="R160" s="89">
        <f t="shared" si="40"/>
        <v>-1.9346850332765827E-3</v>
      </c>
      <c r="S160" s="89">
        <f t="shared" si="40"/>
        <v>-9.6258447467946692E-3</v>
      </c>
      <c r="T160" s="91">
        <v>7267</v>
      </c>
      <c r="U160" s="194">
        <v>90454</v>
      </c>
      <c r="V160" s="194">
        <v>12543.891277215365</v>
      </c>
      <c r="W160" s="201"/>
      <c r="X160" s="88">
        <v>0</v>
      </c>
      <c r="Y160" s="88">
        <f t="shared" si="41"/>
        <v>0</v>
      </c>
    </row>
    <row r="161" spans="2:25" x14ac:dyDescent="0.35">
      <c r="B161" s="85">
        <v>3419</v>
      </c>
      <c r="C161" s="85" t="s">
        <v>129</v>
      </c>
      <c r="D161" s="1">
        <v>45219</v>
      </c>
      <c r="E161" s="85">
        <f t="shared" si="35"/>
        <v>12474.206896551725</v>
      </c>
      <c r="F161" s="86">
        <f t="shared" si="28"/>
        <v>0.65304959037533594</v>
      </c>
      <c r="G161" s="191">
        <f t="shared" si="29"/>
        <v>3977.1618316764534</v>
      </c>
      <c r="H161" s="191">
        <f t="shared" si="30"/>
        <v>14417.211639827143</v>
      </c>
      <c r="I161" s="191">
        <f t="shared" si="31"/>
        <v>1651.4127202508284</v>
      </c>
      <c r="J161" s="87">
        <f t="shared" si="32"/>
        <v>5986.3711109092537</v>
      </c>
      <c r="K161" s="191">
        <f t="shared" si="36"/>
        <v>1348.1981226952835</v>
      </c>
      <c r="L161" s="87">
        <f t="shared" si="33"/>
        <v>4887.2181947704021</v>
      </c>
      <c r="M161" s="88">
        <f t="shared" si="37"/>
        <v>19304.429834597544</v>
      </c>
      <c r="N161" s="88">
        <f t="shared" si="38"/>
        <v>64523.42983459754</v>
      </c>
      <c r="O161" s="88">
        <f t="shared" si="39"/>
        <v>17799.56685092346</v>
      </c>
      <c r="P161" s="89">
        <f t="shared" si="34"/>
        <v>0.93184279668050229</v>
      </c>
      <c r="Q161" s="199">
        <v>297.89992539852392</v>
      </c>
      <c r="R161" s="89">
        <f t="shared" si="40"/>
        <v>-4.8501809611985525E-2</v>
      </c>
      <c r="S161" s="89">
        <f t="shared" si="40"/>
        <v>-5.5851312875672209E-2</v>
      </c>
      <c r="T161" s="91">
        <v>3625</v>
      </c>
      <c r="U161" s="194">
        <v>47524</v>
      </c>
      <c r="V161" s="194">
        <v>13212.121212121212</v>
      </c>
      <c r="W161" s="201"/>
      <c r="X161" s="88">
        <v>0</v>
      </c>
      <c r="Y161" s="88">
        <f t="shared" si="41"/>
        <v>0</v>
      </c>
    </row>
    <row r="162" spans="2:25" x14ac:dyDescent="0.35">
      <c r="B162" s="85">
        <v>3420</v>
      </c>
      <c r="C162" s="85" t="s">
        <v>178</v>
      </c>
      <c r="D162" s="1">
        <v>307941</v>
      </c>
      <c r="E162" s="85">
        <f t="shared" si="35"/>
        <v>14277.679896142434</v>
      </c>
      <c r="F162" s="86">
        <f t="shared" si="28"/>
        <v>0.7474649959720846</v>
      </c>
      <c r="G162" s="191">
        <f t="shared" si="29"/>
        <v>2895.078031922028</v>
      </c>
      <c r="H162" s="191">
        <f t="shared" si="30"/>
        <v>62441.042992494302</v>
      </c>
      <c r="I162" s="191">
        <f t="shared" si="31"/>
        <v>1020.1971703940802</v>
      </c>
      <c r="J162" s="87">
        <f t="shared" si="32"/>
        <v>22003.612571059522</v>
      </c>
      <c r="K162" s="191">
        <f t="shared" si="36"/>
        <v>716.98257283853513</v>
      </c>
      <c r="L162" s="87">
        <f t="shared" si="33"/>
        <v>15463.880130981526</v>
      </c>
      <c r="M162" s="88">
        <f t="shared" si="37"/>
        <v>77904.923123475834</v>
      </c>
      <c r="N162" s="88">
        <f t="shared" si="38"/>
        <v>385845.92312347586</v>
      </c>
      <c r="O162" s="88">
        <f t="shared" si="39"/>
        <v>17889.740500902997</v>
      </c>
      <c r="P162" s="89">
        <f t="shared" si="34"/>
        <v>0.93656356696033982</v>
      </c>
      <c r="Q162" s="199">
        <v>3913.9001630331622</v>
      </c>
      <c r="R162" s="89">
        <f t="shared" si="40"/>
        <v>-8.7236158905009166E-3</v>
      </c>
      <c r="S162" s="89">
        <f t="shared" si="40"/>
        <v>-1.4836364364469867E-2</v>
      </c>
      <c r="T162" s="91">
        <v>21568</v>
      </c>
      <c r="U162" s="194">
        <v>310651</v>
      </c>
      <c r="V162" s="194">
        <v>14492.698857009564</v>
      </c>
      <c r="W162" s="201"/>
      <c r="X162" s="88">
        <v>0</v>
      </c>
      <c r="Y162" s="88">
        <f t="shared" si="41"/>
        <v>0</v>
      </c>
    </row>
    <row r="163" spans="2:25" x14ac:dyDescent="0.35">
      <c r="B163" s="85">
        <v>3421</v>
      </c>
      <c r="C163" s="85" t="s">
        <v>179</v>
      </c>
      <c r="D163" s="1">
        <v>101466</v>
      </c>
      <c r="E163" s="85">
        <f t="shared" si="35"/>
        <v>15415.679124886052</v>
      </c>
      <c r="F163" s="86">
        <f t="shared" si="28"/>
        <v>0.80704152346930802</v>
      </c>
      <c r="G163" s="191">
        <f t="shared" si="29"/>
        <v>2212.278494675857</v>
      </c>
      <c r="H163" s="191">
        <f t="shared" si="30"/>
        <v>14561.217051956492</v>
      </c>
      <c r="I163" s="191">
        <f t="shared" si="31"/>
        <v>621.89744033381396</v>
      </c>
      <c r="J163" s="87">
        <f t="shared" si="32"/>
        <v>4093.3289522771634</v>
      </c>
      <c r="K163" s="191">
        <f t="shared" si="36"/>
        <v>318.68284277826893</v>
      </c>
      <c r="L163" s="87">
        <f t="shared" si="33"/>
        <v>2097.5704711665662</v>
      </c>
      <c r="M163" s="88">
        <f t="shared" si="37"/>
        <v>16658.787523123057</v>
      </c>
      <c r="N163" s="88">
        <f t="shared" si="38"/>
        <v>118124.78752312306</v>
      </c>
      <c r="O163" s="88">
        <f t="shared" si="39"/>
        <v>17946.640462340176</v>
      </c>
      <c r="P163" s="89">
        <f t="shared" si="34"/>
        <v>0.93954239333520084</v>
      </c>
      <c r="Q163" s="199">
        <v>712.3037404063798</v>
      </c>
      <c r="R163" s="89">
        <f t="shared" si="40"/>
        <v>4.9720670391061456E-2</v>
      </c>
      <c r="S163" s="89">
        <f t="shared" si="40"/>
        <v>5.3069824763320894E-2</v>
      </c>
      <c r="T163" s="91">
        <v>6582</v>
      </c>
      <c r="U163" s="194">
        <v>96660</v>
      </c>
      <c r="V163" s="194">
        <v>14638.800545206725</v>
      </c>
      <c r="W163" s="201"/>
      <c r="X163" s="88">
        <v>0</v>
      </c>
      <c r="Y163" s="88">
        <f t="shared" si="41"/>
        <v>0</v>
      </c>
    </row>
    <row r="164" spans="2:25" x14ac:dyDescent="0.35">
      <c r="B164" s="85">
        <v>3422</v>
      </c>
      <c r="C164" s="85" t="s">
        <v>180</v>
      </c>
      <c r="D164" s="1">
        <v>67837</v>
      </c>
      <c r="E164" s="85">
        <f t="shared" si="35"/>
        <v>16101.827676240209</v>
      </c>
      <c r="F164" s="86">
        <f t="shared" si="28"/>
        <v>0.84296276753030952</v>
      </c>
      <c r="G164" s="191">
        <f t="shared" si="29"/>
        <v>1800.5893638633627</v>
      </c>
      <c r="H164" s="191">
        <f t="shared" si="30"/>
        <v>7585.882989956347</v>
      </c>
      <c r="I164" s="191">
        <f t="shared" si="31"/>
        <v>381.74544735985887</v>
      </c>
      <c r="J164" s="87">
        <f t="shared" si="32"/>
        <v>1608.2935697270855</v>
      </c>
      <c r="K164" s="191">
        <f t="shared" si="36"/>
        <v>78.530849804313846</v>
      </c>
      <c r="L164" s="87">
        <f t="shared" si="33"/>
        <v>330.85047022557421</v>
      </c>
      <c r="M164" s="88">
        <f t="shared" si="37"/>
        <v>7916.7334601819211</v>
      </c>
      <c r="N164" s="88">
        <f t="shared" si="38"/>
        <v>75753.733460181917</v>
      </c>
      <c r="O164" s="88">
        <f t="shared" si="39"/>
        <v>17980.947889907886</v>
      </c>
      <c r="P164" s="89">
        <f t="shared" si="34"/>
        <v>0.94133845553825113</v>
      </c>
      <c r="Q164" s="199">
        <v>2330.0441064010947</v>
      </c>
      <c r="R164" s="89">
        <f t="shared" si="40"/>
        <v>7.4254133147526449E-2</v>
      </c>
      <c r="S164" s="89">
        <f t="shared" si="40"/>
        <v>6.9664393200539618E-2</v>
      </c>
      <c r="T164" s="91">
        <v>4213</v>
      </c>
      <c r="U164" s="194">
        <v>63148</v>
      </c>
      <c r="V164" s="194">
        <v>15053.15852205006</v>
      </c>
      <c r="W164" s="201"/>
      <c r="X164" s="88">
        <v>0</v>
      </c>
      <c r="Y164" s="88">
        <f t="shared" si="41"/>
        <v>0</v>
      </c>
    </row>
    <row r="165" spans="2:25" x14ac:dyDescent="0.35">
      <c r="B165" s="85">
        <v>3423</v>
      </c>
      <c r="C165" s="85" t="s">
        <v>181</v>
      </c>
      <c r="D165" s="1">
        <v>29858</v>
      </c>
      <c r="E165" s="85">
        <f t="shared" si="35"/>
        <v>13089.872862779483</v>
      </c>
      <c r="F165" s="86">
        <f t="shared" si="28"/>
        <v>0.68528093064308593</v>
      </c>
      <c r="G165" s="191">
        <f t="shared" si="29"/>
        <v>3607.7622519397987</v>
      </c>
      <c r="H165" s="191">
        <f t="shared" si="30"/>
        <v>8229.3056966746808</v>
      </c>
      <c r="I165" s="191">
        <f t="shared" si="31"/>
        <v>1435.9296320711132</v>
      </c>
      <c r="J165" s="87">
        <f t="shared" si="32"/>
        <v>3275.3554907542093</v>
      </c>
      <c r="K165" s="191">
        <f t="shared" si="36"/>
        <v>1132.7150345155683</v>
      </c>
      <c r="L165" s="87">
        <f t="shared" si="33"/>
        <v>2583.7229937300112</v>
      </c>
      <c r="M165" s="88">
        <f t="shared" si="37"/>
        <v>10813.028690404692</v>
      </c>
      <c r="N165" s="88">
        <f t="shared" si="38"/>
        <v>40671.028690404695</v>
      </c>
      <c r="O165" s="88">
        <f t="shared" si="39"/>
        <v>17830.350149234848</v>
      </c>
      <c r="P165" s="89">
        <f t="shared" si="34"/>
        <v>0.93345436369388979</v>
      </c>
      <c r="Q165" s="199">
        <v>778.92751167835195</v>
      </c>
      <c r="R165" s="89">
        <f t="shared" si="40"/>
        <v>-4.5704423421119918E-2</v>
      </c>
      <c r="S165" s="89">
        <f t="shared" si="40"/>
        <v>-3.0224837128520799E-2</v>
      </c>
      <c r="T165" s="91">
        <v>2281</v>
      </c>
      <c r="U165" s="194">
        <v>31288</v>
      </c>
      <c r="V165" s="194">
        <v>13497.842968075927</v>
      </c>
      <c r="W165" s="201"/>
      <c r="X165" s="88">
        <v>0</v>
      </c>
      <c r="Y165" s="88">
        <f t="shared" si="41"/>
        <v>0</v>
      </c>
    </row>
    <row r="166" spans="2:25" x14ac:dyDescent="0.35">
      <c r="B166" s="85">
        <v>3424</v>
      </c>
      <c r="C166" s="85" t="s">
        <v>182</v>
      </c>
      <c r="D166" s="1">
        <v>26347</v>
      </c>
      <c r="E166" s="85">
        <f t="shared" si="35"/>
        <v>14893.725268513284</v>
      </c>
      <c r="F166" s="86">
        <f t="shared" si="28"/>
        <v>0.77971619890752863</v>
      </c>
      <c r="G166" s="191">
        <f t="shared" si="29"/>
        <v>2525.4508084995177</v>
      </c>
      <c r="H166" s="191">
        <f t="shared" si="30"/>
        <v>4467.5224802356461</v>
      </c>
      <c r="I166" s="191">
        <f t="shared" si="31"/>
        <v>804.5812900642826</v>
      </c>
      <c r="J166" s="87">
        <f t="shared" si="32"/>
        <v>1423.3043021237158</v>
      </c>
      <c r="K166" s="191">
        <f t="shared" si="36"/>
        <v>501.36669250873757</v>
      </c>
      <c r="L166" s="87">
        <f t="shared" si="33"/>
        <v>886.91767904795677</v>
      </c>
      <c r="M166" s="88">
        <f t="shared" si="37"/>
        <v>5354.440159283603</v>
      </c>
      <c r="N166" s="88">
        <f t="shared" si="38"/>
        <v>31701.440159283604</v>
      </c>
      <c r="O166" s="88">
        <f t="shared" si="39"/>
        <v>17920.54276952154</v>
      </c>
      <c r="P166" s="89">
        <f t="shared" si="34"/>
        <v>0.93817612710711207</v>
      </c>
      <c r="Q166" s="199">
        <v>664.64516359448044</v>
      </c>
      <c r="R166" s="89">
        <f t="shared" si="40"/>
        <v>6.6680161943319841E-2</v>
      </c>
      <c r="S166" s="89">
        <f t="shared" si="40"/>
        <v>3.8339874995136615E-2</v>
      </c>
      <c r="T166" s="91">
        <v>1769</v>
      </c>
      <c r="U166" s="194">
        <v>24700</v>
      </c>
      <c r="V166" s="194">
        <v>14343.786295005808</v>
      </c>
      <c r="W166" s="201"/>
      <c r="X166" s="88">
        <v>0</v>
      </c>
      <c r="Y166" s="88">
        <f t="shared" si="41"/>
        <v>0</v>
      </c>
    </row>
    <row r="167" spans="2:25" x14ac:dyDescent="0.35">
      <c r="B167" s="85">
        <v>3425</v>
      </c>
      <c r="C167" s="85" t="s">
        <v>183</v>
      </c>
      <c r="D167" s="1">
        <v>15402</v>
      </c>
      <c r="E167" s="85">
        <f t="shared" si="35"/>
        <v>11597.89156626506</v>
      </c>
      <c r="F167" s="86">
        <f t="shared" si="28"/>
        <v>0.60717273646155878</v>
      </c>
      <c r="G167" s="191">
        <f t="shared" si="29"/>
        <v>4502.951029848452</v>
      </c>
      <c r="H167" s="191">
        <f t="shared" si="30"/>
        <v>5979.9189676387441</v>
      </c>
      <c r="I167" s="191">
        <f t="shared" si="31"/>
        <v>1958.123085851161</v>
      </c>
      <c r="J167" s="87">
        <f t="shared" si="32"/>
        <v>2600.387458010342</v>
      </c>
      <c r="K167" s="191">
        <f t="shared" si="36"/>
        <v>1654.9084882956161</v>
      </c>
      <c r="L167" s="87">
        <f t="shared" si="33"/>
        <v>2197.7184724565782</v>
      </c>
      <c r="M167" s="88">
        <f t="shared" si="37"/>
        <v>8177.6374400953227</v>
      </c>
      <c r="N167" s="88">
        <f t="shared" si="38"/>
        <v>23579.637440095321</v>
      </c>
      <c r="O167" s="88">
        <f t="shared" si="39"/>
        <v>17755.751084409127</v>
      </c>
      <c r="P167" s="89">
        <f t="shared" si="34"/>
        <v>0.92954895398481341</v>
      </c>
      <c r="Q167" s="199">
        <v>148.01202784255111</v>
      </c>
      <c r="R167" s="89">
        <f t="shared" si="40"/>
        <v>-1.4910858995137762E-3</v>
      </c>
      <c r="S167" s="89">
        <f t="shared" si="40"/>
        <v>-5.7882779090429742E-2</v>
      </c>
      <c r="T167" s="91">
        <v>1328</v>
      </c>
      <c r="U167" s="194">
        <v>15425</v>
      </c>
      <c r="V167" s="194">
        <v>12310.45490822027</v>
      </c>
      <c r="W167" s="201"/>
      <c r="X167" s="88">
        <v>0</v>
      </c>
      <c r="Y167" s="88">
        <f t="shared" si="41"/>
        <v>0</v>
      </c>
    </row>
    <row r="168" spans="2:25" x14ac:dyDescent="0.35">
      <c r="B168" s="85">
        <v>3426</v>
      </c>
      <c r="C168" s="85" t="s">
        <v>184</v>
      </c>
      <c r="D168" s="1">
        <v>19434</v>
      </c>
      <c r="E168" s="85">
        <f t="shared" si="35"/>
        <v>12497.749196141478</v>
      </c>
      <c r="F168" s="86">
        <f t="shared" si="28"/>
        <v>0.65428207667535321</v>
      </c>
      <c r="G168" s="191">
        <f t="shared" si="29"/>
        <v>3963.0364519226014</v>
      </c>
      <c r="H168" s="191">
        <f t="shared" si="30"/>
        <v>6162.5216827396453</v>
      </c>
      <c r="I168" s="191">
        <f t="shared" si="31"/>
        <v>1643.1729153944148</v>
      </c>
      <c r="J168" s="87">
        <f t="shared" si="32"/>
        <v>2555.1338834383146</v>
      </c>
      <c r="K168" s="191">
        <f t="shared" si="36"/>
        <v>1339.9583178388698</v>
      </c>
      <c r="L168" s="87">
        <f t="shared" si="33"/>
        <v>2083.6351842394424</v>
      </c>
      <c r="M168" s="88">
        <f t="shared" si="37"/>
        <v>8246.1568669790868</v>
      </c>
      <c r="N168" s="88">
        <f t="shared" si="38"/>
        <v>27680.156866979087</v>
      </c>
      <c r="O168" s="88">
        <f t="shared" si="39"/>
        <v>17800.743965902948</v>
      </c>
      <c r="P168" s="89">
        <f t="shared" si="34"/>
        <v>0.93190442099550319</v>
      </c>
      <c r="Q168" s="199">
        <v>-145.97499751870055</v>
      </c>
      <c r="R168" s="89">
        <f t="shared" si="40"/>
        <v>5.3790261359939272E-2</v>
      </c>
      <c r="S168" s="89">
        <f t="shared" si="40"/>
        <v>5.1079546861264008E-2</v>
      </c>
      <c r="T168" s="91">
        <v>1555</v>
      </c>
      <c r="U168" s="194">
        <v>18442</v>
      </c>
      <c r="V168" s="194">
        <v>11890.393294648615</v>
      </c>
      <c r="W168" s="201"/>
      <c r="X168" s="88">
        <v>0</v>
      </c>
      <c r="Y168" s="88">
        <f t="shared" si="41"/>
        <v>0</v>
      </c>
    </row>
    <row r="169" spans="2:25" x14ac:dyDescent="0.35">
      <c r="B169" s="85">
        <v>3427</v>
      </c>
      <c r="C169" s="85" t="s">
        <v>185</v>
      </c>
      <c r="D169" s="1">
        <v>80482</v>
      </c>
      <c r="E169" s="85">
        <f t="shared" si="35"/>
        <v>14300.284292821607</v>
      </c>
      <c r="F169" s="86">
        <f t="shared" si="28"/>
        <v>0.74864838118562438</v>
      </c>
      <c r="G169" s="191">
        <f t="shared" si="29"/>
        <v>2881.5153939145243</v>
      </c>
      <c r="H169" s="191">
        <f t="shared" si="30"/>
        <v>16217.168636950944</v>
      </c>
      <c r="I169" s="191">
        <f t="shared" si="31"/>
        <v>1012.2856315563697</v>
      </c>
      <c r="J169" s="87">
        <f t="shared" si="32"/>
        <v>5697.1435343992489</v>
      </c>
      <c r="K169" s="191">
        <f t="shared" si="36"/>
        <v>709.07103400082474</v>
      </c>
      <c r="L169" s="87">
        <f t="shared" si="33"/>
        <v>3990.6517793566418</v>
      </c>
      <c r="M169" s="88">
        <f t="shared" si="37"/>
        <v>20207.820416307586</v>
      </c>
      <c r="N169" s="88">
        <f t="shared" si="38"/>
        <v>100689.82041630759</v>
      </c>
      <c r="O169" s="88">
        <f t="shared" si="39"/>
        <v>17890.870720736955</v>
      </c>
      <c r="P169" s="89">
        <f t="shared" si="34"/>
        <v>0.93662273622101677</v>
      </c>
      <c r="Q169" s="199">
        <v>1210.1157324532069</v>
      </c>
      <c r="R169" s="89">
        <f t="shared" si="40"/>
        <v>1.3091311900506029E-2</v>
      </c>
      <c r="S169" s="89">
        <f t="shared" si="40"/>
        <v>4.6308833896098484E-3</v>
      </c>
      <c r="T169" s="91">
        <v>5628</v>
      </c>
      <c r="U169" s="194">
        <v>79442</v>
      </c>
      <c r="V169" s="194">
        <v>14234.366600967569</v>
      </c>
      <c r="W169" s="201"/>
      <c r="X169" s="88">
        <v>0</v>
      </c>
      <c r="Y169" s="88">
        <f t="shared" si="41"/>
        <v>0</v>
      </c>
    </row>
    <row r="170" spans="2:25" x14ac:dyDescent="0.35">
      <c r="B170" s="85">
        <v>3428</v>
      </c>
      <c r="C170" s="85" t="s">
        <v>186</v>
      </c>
      <c r="D170" s="1">
        <v>36027</v>
      </c>
      <c r="E170" s="85">
        <f t="shared" si="35"/>
        <v>14451.263537906136</v>
      </c>
      <c r="F170" s="86">
        <f t="shared" si="28"/>
        <v>0.75655244554621193</v>
      </c>
      <c r="G170" s="191">
        <f t="shared" si="29"/>
        <v>2790.9278468638067</v>
      </c>
      <c r="H170" s="191">
        <f t="shared" si="30"/>
        <v>6957.7831222314708</v>
      </c>
      <c r="I170" s="191">
        <f t="shared" si="31"/>
        <v>959.44289577678455</v>
      </c>
      <c r="J170" s="87">
        <f t="shared" si="32"/>
        <v>2391.8911391715242</v>
      </c>
      <c r="K170" s="191">
        <f t="shared" si="36"/>
        <v>656.22829822123958</v>
      </c>
      <c r="L170" s="87">
        <f t="shared" si="33"/>
        <v>1635.9771474655504</v>
      </c>
      <c r="M170" s="88">
        <f t="shared" si="37"/>
        <v>8593.7602696970207</v>
      </c>
      <c r="N170" s="88">
        <f t="shared" si="38"/>
        <v>44620.760269697021</v>
      </c>
      <c r="O170" s="88">
        <f t="shared" si="39"/>
        <v>17898.419682991182</v>
      </c>
      <c r="P170" s="89">
        <f t="shared" si="34"/>
        <v>0.93701793943904621</v>
      </c>
      <c r="Q170" s="199">
        <v>412.75262455683696</v>
      </c>
      <c r="R170" s="89">
        <f t="shared" si="40"/>
        <v>1.7194646789767915E-2</v>
      </c>
      <c r="S170" s="89">
        <f t="shared" si="40"/>
        <v>-2.3903283590123747E-3</v>
      </c>
      <c r="T170" s="91">
        <v>2493</v>
      </c>
      <c r="U170" s="194">
        <v>35418</v>
      </c>
      <c r="V170" s="194">
        <v>14485.889570552148</v>
      </c>
      <c r="W170" s="201"/>
      <c r="X170" s="88">
        <v>0</v>
      </c>
      <c r="Y170" s="88">
        <f t="shared" si="41"/>
        <v>0</v>
      </c>
    </row>
    <row r="171" spans="2:25" x14ac:dyDescent="0.35">
      <c r="B171" s="85">
        <v>3429</v>
      </c>
      <c r="C171" s="85" t="s">
        <v>187</v>
      </c>
      <c r="D171" s="1">
        <v>20114</v>
      </c>
      <c r="E171" s="85">
        <f t="shared" si="35"/>
        <v>13241.606319947334</v>
      </c>
      <c r="F171" s="86">
        <f t="shared" si="28"/>
        <v>0.69322447950927402</v>
      </c>
      <c r="G171" s="191">
        <f t="shared" si="29"/>
        <v>3516.7221776390879</v>
      </c>
      <c r="H171" s="191">
        <f t="shared" si="30"/>
        <v>5341.9009878337747</v>
      </c>
      <c r="I171" s="191">
        <f t="shared" si="31"/>
        <v>1382.8229220623653</v>
      </c>
      <c r="J171" s="87">
        <f t="shared" si="32"/>
        <v>2100.5080186127325</v>
      </c>
      <c r="K171" s="191">
        <f t="shared" si="36"/>
        <v>1079.6083245068203</v>
      </c>
      <c r="L171" s="87">
        <f t="shared" si="33"/>
        <v>1639.92504492586</v>
      </c>
      <c r="M171" s="88">
        <f t="shared" si="37"/>
        <v>6981.8260327596345</v>
      </c>
      <c r="N171" s="88">
        <f t="shared" si="38"/>
        <v>27095.826032759636</v>
      </c>
      <c r="O171" s="88">
        <f t="shared" si="39"/>
        <v>17837.936822093245</v>
      </c>
      <c r="P171" s="89">
        <f t="shared" si="34"/>
        <v>0.93385154113719948</v>
      </c>
      <c r="Q171" s="199">
        <v>-324.73586574335059</v>
      </c>
      <c r="R171" s="89">
        <f t="shared" si="40"/>
        <v>-7.7450545113709243E-3</v>
      </c>
      <c r="S171" s="89">
        <f t="shared" si="40"/>
        <v>-5.5953482712140152E-4</v>
      </c>
      <c r="T171" s="91">
        <v>1519</v>
      </c>
      <c r="U171" s="194">
        <v>20271</v>
      </c>
      <c r="V171" s="194">
        <v>13249.019607843136</v>
      </c>
      <c r="W171" s="201"/>
      <c r="X171" s="88">
        <v>0</v>
      </c>
      <c r="Y171" s="88">
        <f t="shared" si="41"/>
        <v>0</v>
      </c>
    </row>
    <row r="172" spans="2:25" x14ac:dyDescent="0.35">
      <c r="B172" s="85">
        <v>3430</v>
      </c>
      <c r="C172" s="85" t="s">
        <v>188</v>
      </c>
      <c r="D172" s="1">
        <v>25184</v>
      </c>
      <c r="E172" s="85">
        <f t="shared" si="35"/>
        <v>13657.266811279827</v>
      </c>
      <c r="F172" s="86">
        <f t="shared" si="28"/>
        <v>0.71498513458346014</v>
      </c>
      <c r="G172" s="191">
        <f t="shared" si="29"/>
        <v>3267.3258828395919</v>
      </c>
      <c r="H172" s="191">
        <f t="shared" si="30"/>
        <v>6024.9489279562076</v>
      </c>
      <c r="I172" s="191">
        <f t="shared" si="31"/>
        <v>1237.3417500959924</v>
      </c>
      <c r="J172" s="87">
        <f t="shared" si="32"/>
        <v>2281.6581871770099</v>
      </c>
      <c r="K172" s="191">
        <f t="shared" si="36"/>
        <v>934.12715254044747</v>
      </c>
      <c r="L172" s="87">
        <f t="shared" si="33"/>
        <v>1722.5304692845853</v>
      </c>
      <c r="M172" s="88">
        <f t="shared" si="37"/>
        <v>7747.4793972407933</v>
      </c>
      <c r="N172" s="88">
        <f t="shared" si="38"/>
        <v>32931.479397240793</v>
      </c>
      <c r="O172" s="88">
        <f t="shared" si="39"/>
        <v>17858.719846659867</v>
      </c>
      <c r="P172" s="89">
        <f t="shared" si="34"/>
        <v>0.93493957389090865</v>
      </c>
      <c r="Q172" s="199">
        <v>194.33447239582529</v>
      </c>
      <c r="R172" s="89">
        <f t="shared" si="40"/>
        <v>-8.5282580270231001E-2</v>
      </c>
      <c r="S172" s="89">
        <f t="shared" si="40"/>
        <v>-7.9826022994185689E-2</v>
      </c>
      <c r="T172" s="91">
        <v>1844</v>
      </c>
      <c r="U172" s="194">
        <v>27532</v>
      </c>
      <c r="V172" s="194">
        <v>14842.048517520216</v>
      </c>
      <c r="W172" s="201"/>
      <c r="X172" s="88">
        <v>0</v>
      </c>
      <c r="Y172" s="88">
        <f t="shared" si="41"/>
        <v>0</v>
      </c>
    </row>
    <row r="173" spans="2:25" x14ac:dyDescent="0.35">
      <c r="B173" s="85">
        <v>3431</v>
      </c>
      <c r="C173" s="85" t="s">
        <v>189</v>
      </c>
      <c r="D173" s="1">
        <v>32491</v>
      </c>
      <c r="E173" s="85">
        <f t="shared" si="35"/>
        <v>13175.587996755879</v>
      </c>
      <c r="F173" s="86">
        <f t="shared" si="28"/>
        <v>0.68976828872496343</v>
      </c>
      <c r="G173" s="191">
        <f t="shared" si="29"/>
        <v>3556.3331715539607</v>
      </c>
      <c r="H173" s="191">
        <f t="shared" si="30"/>
        <v>8769.9176010520659</v>
      </c>
      <c r="I173" s="191">
        <f t="shared" si="31"/>
        <v>1405.9293351793742</v>
      </c>
      <c r="J173" s="87">
        <f t="shared" si="32"/>
        <v>3467.0217405523367</v>
      </c>
      <c r="K173" s="191">
        <f t="shared" si="36"/>
        <v>1102.7147376238293</v>
      </c>
      <c r="L173" s="87">
        <f t="shared" si="33"/>
        <v>2719.2945429803631</v>
      </c>
      <c r="M173" s="88">
        <f t="shared" si="37"/>
        <v>11489.21214403243</v>
      </c>
      <c r="N173" s="88">
        <f t="shared" si="38"/>
        <v>43980.212144032426</v>
      </c>
      <c r="O173" s="88">
        <f t="shared" si="39"/>
        <v>17834.635905933668</v>
      </c>
      <c r="P173" s="89">
        <f t="shared" si="34"/>
        <v>0.93367873159798376</v>
      </c>
      <c r="Q173" s="199">
        <v>641.34447338834616</v>
      </c>
      <c r="R173" s="89">
        <f t="shared" si="40"/>
        <v>3.296877980543015E-2</v>
      </c>
      <c r="S173" s="89">
        <f t="shared" si="40"/>
        <v>4.6373078651242683E-2</v>
      </c>
      <c r="T173" s="91">
        <v>2466</v>
      </c>
      <c r="U173" s="194">
        <v>31454</v>
      </c>
      <c r="V173" s="194">
        <v>12591.673338670937</v>
      </c>
      <c r="W173" s="201"/>
      <c r="X173" s="88">
        <v>0</v>
      </c>
      <c r="Y173" s="88">
        <f t="shared" si="41"/>
        <v>0</v>
      </c>
    </row>
    <row r="174" spans="2:25" x14ac:dyDescent="0.35">
      <c r="B174" s="85">
        <v>3432</v>
      </c>
      <c r="C174" s="85" t="s">
        <v>190</v>
      </c>
      <c r="D174" s="1">
        <v>29644</v>
      </c>
      <c r="E174" s="85">
        <f t="shared" si="35"/>
        <v>15078.331637843336</v>
      </c>
      <c r="F174" s="86">
        <f t="shared" si="28"/>
        <v>0.78938071023650092</v>
      </c>
      <c r="G174" s="191">
        <f t="shared" si="29"/>
        <v>2414.6869869014868</v>
      </c>
      <c r="H174" s="191">
        <f t="shared" si="30"/>
        <v>4747.2746162483227</v>
      </c>
      <c r="I174" s="191">
        <f t="shared" si="31"/>
        <v>739.96906079876464</v>
      </c>
      <c r="J174" s="87">
        <f t="shared" si="32"/>
        <v>1454.7791735303713</v>
      </c>
      <c r="K174" s="191">
        <f t="shared" si="36"/>
        <v>436.75446324321962</v>
      </c>
      <c r="L174" s="87">
        <f t="shared" si="33"/>
        <v>858.65927473616978</v>
      </c>
      <c r="M174" s="88">
        <f t="shared" si="37"/>
        <v>5605.9338909844928</v>
      </c>
      <c r="N174" s="88">
        <f t="shared" si="38"/>
        <v>35249.933890984496</v>
      </c>
      <c r="O174" s="88">
        <f t="shared" si="39"/>
        <v>17929.773087988047</v>
      </c>
      <c r="P174" s="89">
        <f t="shared" si="34"/>
        <v>0.93865935267356093</v>
      </c>
      <c r="Q174" s="199">
        <v>31.532414712690297</v>
      </c>
      <c r="R174" s="89">
        <f t="shared" si="40"/>
        <v>6.4492961792588344E-2</v>
      </c>
      <c r="S174" s="89">
        <f t="shared" si="40"/>
        <v>7.5321984801668421E-2</v>
      </c>
      <c r="T174" s="91">
        <v>1966</v>
      </c>
      <c r="U174" s="194">
        <v>27848</v>
      </c>
      <c r="V174" s="194">
        <v>14022.155085599195</v>
      </c>
      <c r="W174" s="201"/>
      <c r="X174" s="88">
        <v>0</v>
      </c>
      <c r="Y174" s="88">
        <f t="shared" si="41"/>
        <v>0</v>
      </c>
    </row>
    <row r="175" spans="2:25" x14ac:dyDescent="0.35">
      <c r="B175" s="85">
        <v>3433</v>
      </c>
      <c r="C175" s="85" t="s">
        <v>191</v>
      </c>
      <c r="D175" s="1">
        <v>41201</v>
      </c>
      <c r="E175" s="85">
        <f t="shared" si="35"/>
        <v>19190.032603632975</v>
      </c>
      <c r="F175" s="86">
        <f t="shared" si="28"/>
        <v>1.0046364498376341</v>
      </c>
      <c r="G175" s="191">
        <f t="shared" si="29"/>
        <v>-52.333592572296766</v>
      </c>
      <c r="H175" s="191">
        <f t="shared" si="30"/>
        <v>-112.36022325272116</v>
      </c>
      <c r="I175" s="191">
        <f t="shared" si="31"/>
        <v>0</v>
      </c>
      <c r="J175" s="87">
        <f t="shared" si="32"/>
        <v>0</v>
      </c>
      <c r="K175" s="191">
        <f t="shared" si="36"/>
        <v>-303.21459755554503</v>
      </c>
      <c r="L175" s="87">
        <f t="shared" si="33"/>
        <v>-651.00174095175521</v>
      </c>
      <c r="M175" s="88">
        <f t="shared" si="37"/>
        <v>-763.36196420447641</v>
      </c>
      <c r="N175" s="88">
        <f t="shared" si="38"/>
        <v>40437.63803579552</v>
      </c>
      <c r="O175" s="88">
        <f t="shared" si="39"/>
        <v>18834.484413505135</v>
      </c>
      <c r="P175" s="89">
        <f t="shared" si="34"/>
        <v>0.98602279352687749</v>
      </c>
      <c r="Q175" s="199">
        <v>348.49273379654039</v>
      </c>
      <c r="R175" s="89">
        <f t="shared" si="40"/>
        <v>0.10568123876231114</v>
      </c>
      <c r="S175" s="89">
        <f t="shared" si="40"/>
        <v>0.10774119449358674</v>
      </c>
      <c r="T175" s="91">
        <v>2147</v>
      </c>
      <c r="U175" s="194">
        <v>37263</v>
      </c>
      <c r="V175" s="194">
        <v>17323.570432357046</v>
      </c>
      <c r="W175" s="201"/>
      <c r="X175" s="88">
        <v>0</v>
      </c>
      <c r="Y175" s="88">
        <f t="shared" si="41"/>
        <v>0</v>
      </c>
    </row>
    <row r="176" spans="2:25" x14ac:dyDescent="0.35">
      <c r="B176" s="85">
        <v>3434</v>
      </c>
      <c r="C176" s="85" t="s">
        <v>192</v>
      </c>
      <c r="D176" s="1">
        <v>29770</v>
      </c>
      <c r="E176" s="85">
        <f t="shared" si="35"/>
        <v>13458.408679927667</v>
      </c>
      <c r="F176" s="86">
        <f t="shared" si="28"/>
        <v>0.7045745151108721</v>
      </c>
      <c r="G176" s="191">
        <f t="shared" si="29"/>
        <v>3386.6407616508882</v>
      </c>
      <c r="H176" s="191">
        <f t="shared" si="30"/>
        <v>7491.2493647717647</v>
      </c>
      <c r="I176" s="191">
        <f t="shared" si="31"/>
        <v>1306.9420960692487</v>
      </c>
      <c r="J176" s="87">
        <f t="shared" si="32"/>
        <v>2890.9559165051778</v>
      </c>
      <c r="K176" s="191">
        <f t="shared" si="36"/>
        <v>1003.7274985137037</v>
      </c>
      <c r="L176" s="87">
        <f t="shared" si="33"/>
        <v>2220.2452267123126</v>
      </c>
      <c r="M176" s="88">
        <f t="shared" si="37"/>
        <v>9711.4945914840773</v>
      </c>
      <c r="N176" s="88">
        <f t="shared" si="38"/>
        <v>39481.494591484079</v>
      </c>
      <c r="O176" s="88">
        <f t="shared" si="39"/>
        <v>17848.776940092263</v>
      </c>
      <c r="P176" s="89">
        <f t="shared" si="34"/>
        <v>0.9344190429172794</v>
      </c>
      <c r="Q176" s="199">
        <v>619.57334758111756</v>
      </c>
      <c r="R176" s="89">
        <f t="shared" si="40"/>
        <v>5.3356747264622448E-3</v>
      </c>
      <c r="S176" s="89">
        <f t="shared" si="40"/>
        <v>4.8811830109438663E-3</v>
      </c>
      <c r="T176" s="91">
        <v>2212</v>
      </c>
      <c r="U176" s="194">
        <v>29612</v>
      </c>
      <c r="V176" s="194">
        <v>13393.034825870647</v>
      </c>
      <c r="W176" s="201"/>
      <c r="X176" s="88">
        <v>0</v>
      </c>
      <c r="Y176" s="88">
        <f t="shared" si="41"/>
        <v>0</v>
      </c>
    </row>
    <row r="177" spans="2:25" x14ac:dyDescent="0.35">
      <c r="B177" s="85">
        <v>3435</v>
      </c>
      <c r="C177" s="85" t="s">
        <v>193</v>
      </c>
      <c r="D177" s="1">
        <v>48746</v>
      </c>
      <c r="E177" s="85">
        <f t="shared" si="35"/>
        <v>13801.245753114383</v>
      </c>
      <c r="F177" s="86">
        <f t="shared" si="28"/>
        <v>0.72252271911829113</v>
      </c>
      <c r="G177" s="191">
        <f t="shared" si="29"/>
        <v>3180.9385177388585</v>
      </c>
      <c r="H177" s="191">
        <f t="shared" si="30"/>
        <v>11235.074844653649</v>
      </c>
      <c r="I177" s="191">
        <f t="shared" si="31"/>
        <v>1186.9491204538981</v>
      </c>
      <c r="J177" s="87">
        <f t="shared" si="32"/>
        <v>4192.3042934431678</v>
      </c>
      <c r="K177" s="191">
        <f t="shared" si="36"/>
        <v>883.73452289835313</v>
      </c>
      <c r="L177" s="87">
        <f t="shared" si="33"/>
        <v>3121.3503348769837</v>
      </c>
      <c r="M177" s="88">
        <f t="shared" si="37"/>
        <v>14356.425179530634</v>
      </c>
      <c r="N177" s="88">
        <f t="shared" si="38"/>
        <v>63102.425179530634</v>
      </c>
      <c r="O177" s="88">
        <f t="shared" si="39"/>
        <v>17865.918793751596</v>
      </c>
      <c r="P177" s="89">
        <f t="shared" si="34"/>
        <v>0.93531645311765021</v>
      </c>
      <c r="Q177" s="199">
        <v>717.30518248484805</v>
      </c>
      <c r="R177" s="89">
        <f t="shared" si="40"/>
        <v>8.8031784295343959E-2</v>
      </c>
      <c r="S177" s="89">
        <f t="shared" si="40"/>
        <v>0.10620672066947336</v>
      </c>
      <c r="T177" s="91">
        <v>3532</v>
      </c>
      <c r="U177" s="194">
        <v>44802</v>
      </c>
      <c r="V177" s="194">
        <v>12476.190476190477</v>
      </c>
      <c r="W177" s="201"/>
      <c r="X177" s="88">
        <v>0</v>
      </c>
      <c r="Y177" s="88">
        <f t="shared" si="41"/>
        <v>0</v>
      </c>
    </row>
    <row r="178" spans="2:25" x14ac:dyDescent="0.35">
      <c r="B178" s="85">
        <v>3436</v>
      </c>
      <c r="C178" s="85" t="s">
        <v>194</v>
      </c>
      <c r="D178" s="1">
        <v>96982</v>
      </c>
      <c r="E178" s="85">
        <f t="shared" si="35"/>
        <v>17352.299159062444</v>
      </c>
      <c r="F178" s="86">
        <f t="shared" si="28"/>
        <v>0.90842744166994072</v>
      </c>
      <c r="G178" s="191">
        <f t="shared" si="29"/>
        <v>1050.3064741700218</v>
      </c>
      <c r="H178" s="191">
        <f t="shared" si="30"/>
        <v>5870.1628841362517</v>
      </c>
      <c r="I178" s="191">
        <f t="shared" si="31"/>
        <v>0</v>
      </c>
      <c r="J178" s="87">
        <f t="shared" si="32"/>
        <v>0</v>
      </c>
      <c r="K178" s="191">
        <f t="shared" si="36"/>
        <v>-303.21459755554503</v>
      </c>
      <c r="L178" s="87">
        <f t="shared" si="33"/>
        <v>-1694.666385737941</v>
      </c>
      <c r="M178" s="88">
        <f t="shared" si="37"/>
        <v>4175.4964983983109</v>
      </c>
      <c r="N178" s="88">
        <f t="shared" si="38"/>
        <v>101157.49649839831</v>
      </c>
      <c r="O178" s="88">
        <f t="shared" si="39"/>
        <v>18099.391035676919</v>
      </c>
      <c r="P178" s="89">
        <f t="shared" si="34"/>
        <v>0.94753919025980005</v>
      </c>
      <c r="Q178" s="199">
        <v>958.50288271488625</v>
      </c>
      <c r="R178" s="89">
        <f t="shared" si="40"/>
        <v>1.908244541117626E-2</v>
      </c>
      <c r="S178" s="89">
        <f t="shared" si="40"/>
        <v>2.6193595057094284E-2</v>
      </c>
      <c r="T178" s="91">
        <v>5589</v>
      </c>
      <c r="U178" s="194">
        <v>95166</v>
      </c>
      <c r="V178" s="194">
        <v>16909.381663113007</v>
      </c>
      <c r="W178" s="201"/>
      <c r="X178" s="88">
        <v>0</v>
      </c>
      <c r="Y178" s="88">
        <f t="shared" si="41"/>
        <v>0</v>
      </c>
    </row>
    <row r="179" spans="2:25" x14ac:dyDescent="0.35">
      <c r="B179" s="85">
        <v>3437</v>
      </c>
      <c r="C179" s="85" t="s">
        <v>195</v>
      </c>
      <c r="D179" s="1">
        <v>67066</v>
      </c>
      <c r="E179" s="85">
        <f t="shared" si="35"/>
        <v>12047.06305011676</v>
      </c>
      <c r="F179" s="86">
        <f t="shared" si="28"/>
        <v>0.63068775877682293</v>
      </c>
      <c r="G179" s="191">
        <f t="shared" si="29"/>
        <v>4233.4481395374323</v>
      </c>
      <c r="H179" s="191">
        <f t="shared" si="30"/>
        <v>23567.605792804887</v>
      </c>
      <c r="I179" s="191">
        <f t="shared" si="31"/>
        <v>1800.9130665030661</v>
      </c>
      <c r="J179" s="87">
        <f t="shared" si="32"/>
        <v>10025.683041222568</v>
      </c>
      <c r="K179" s="191">
        <f t="shared" si="36"/>
        <v>1497.6984689475212</v>
      </c>
      <c r="L179" s="87">
        <f t="shared" si="33"/>
        <v>8337.6873766308508</v>
      </c>
      <c r="M179" s="88">
        <f t="shared" si="37"/>
        <v>31905.293169435739</v>
      </c>
      <c r="N179" s="88">
        <f t="shared" si="38"/>
        <v>98971.293169435739</v>
      </c>
      <c r="O179" s="88">
        <f t="shared" si="39"/>
        <v>17778.209658601714</v>
      </c>
      <c r="P179" s="89">
        <f t="shared" si="34"/>
        <v>0.93072470510057681</v>
      </c>
      <c r="Q179" s="199">
        <v>2609.6417612947807</v>
      </c>
      <c r="R179" s="89">
        <f t="shared" si="40"/>
        <v>2.4111655748469161E-2</v>
      </c>
      <c r="S179" s="89">
        <f t="shared" si="40"/>
        <v>1.7489054777219862E-2</v>
      </c>
      <c r="T179" s="91">
        <v>5567</v>
      </c>
      <c r="U179" s="194">
        <v>65487</v>
      </c>
      <c r="V179" s="194">
        <v>11839.992768034714</v>
      </c>
      <c r="W179" s="201"/>
      <c r="X179" s="88">
        <v>0</v>
      </c>
      <c r="Y179" s="88">
        <f t="shared" si="41"/>
        <v>0</v>
      </c>
    </row>
    <row r="180" spans="2:25" x14ac:dyDescent="0.35">
      <c r="B180" s="85">
        <v>3438</v>
      </c>
      <c r="C180" s="85" t="s">
        <v>196</v>
      </c>
      <c r="D180" s="1">
        <v>52066</v>
      </c>
      <c r="E180" s="85">
        <f t="shared" si="35"/>
        <v>16069.753086419752</v>
      </c>
      <c r="F180" s="86">
        <f t="shared" si="28"/>
        <v>0.84128359883305981</v>
      </c>
      <c r="G180" s="191">
        <f t="shared" si="29"/>
        <v>1819.834117755637</v>
      </c>
      <c r="H180" s="191">
        <f t="shared" si="30"/>
        <v>5896.2625415282637</v>
      </c>
      <c r="I180" s="191">
        <f t="shared" si="31"/>
        <v>392.97155379701877</v>
      </c>
      <c r="J180" s="87">
        <f t="shared" si="32"/>
        <v>1273.2278343023409</v>
      </c>
      <c r="K180" s="191">
        <f t="shared" si="36"/>
        <v>89.756956241473745</v>
      </c>
      <c r="L180" s="87">
        <f t="shared" si="33"/>
        <v>290.81253822237494</v>
      </c>
      <c r="M180" s="88">
        <f t="shared" si="37"/>
        <v>6187.0750797506389</v>
      </c>
      <c r="N180" s="88">
        <f t="shared" si="38"/>
        <v>58253.075079750641</v>
      </c>
      <c r="O180" s="88">
        <f t="shared" si="39"/>
        <v>17979.344160416866</v>
      </c>
      <c r="P180" s="89">
        <f t="shared" si="34"/>
        <v>0.94125449710338871</v>
      </c>
      <c r="Q180" s="199">
        <v>-484.27185978173293</v>
      </c>
      <c r="R180" s="89">
        <f t="shared" si="40"/>
        <v>9.1736386320270077E-2</v>
      </c>
      <c r="S180" s="89">
        <f t="shared" si="40"/>
        <v>3.2432187557193647E-2</v>
      </c>
      <c r="T180" s="91">
        <v>3240</v>
      </c>
      <c r="U180" s="194">
        <v>47691</v>
      </c>
      <c r="V180" s="194">
        <v>15564.947780678851</v>
      </c>
      <c r="W180" s="201"/>
      <c r="X180" s="88">
        <v>0</v>
      </c>
      <c r="Y180" s="88">
        <f t="shared" si="41"/>
        <v>0</v>
      </c>
    </row>
    <row r="181" spans="2:25" x14ac:dyDescent="0.35">
      <c r="B181" s="85">
        <v>3439</v>
      </c>
      <c r="C181" s="85" t="s">
        <v>197</v>
      </c>
      <c r="D181" s="1">
        <v>67139</v>
      </c>
      <c r="E181" s="85">
        <f t="shared" si="35"/>
        <v>15203.577898550724</v>
      </c>
      <c r="F181" s="86">
        <f t="shared" si="28"/>
        <v>0.79593760158272442</v>
      </c>
      <c r="G181" s="191">
        <f t="shared" si="29"/>
        <v>2339.5392304770539</v>
      </c>
      <c r="H181" s="191">
        <f t="shared" si="30"/>
        <v>10331.40524178667</v>
      </c>
      <c r="I181" s="191">
        <f t="shared" si="31"/>
        <v>696.13286955117871</v>
      </c>
      <c r="J181" s="87">
        <f t="shared" si="32"/>
        <v>3074.122751938005</v>
      </c>
      <c r="K181" s="191">
        <f t="shared" si="36"/>
        <v>392.91827199563369</v>
      </c>
      <c r="L181" s="87">
        <f t="shared" si="33"/>
        <v>1735.1270891327183</v>
      </c>
      <c r="M181" s="88">
        <f t="shared" si="37"/>
        <v>12066.532330919388</v>
      </c>
      <c r="N181" s="88">
        <f t="shared" si="38"/>
        <v>79205.532330919392</v>
      </c>
      <c r="O181" s="88">
        <f t="shared" si="39"/>
        <v>17936.035401023415</v>
      </c>
      <c r="P181" s="89">
        <f t="shared" si="34"/>
        <v>0.93898719724087198</v>
      </c>
      <c r="Q181" s="199">
        <v>-569.58349777658623</v>
      </c>
      <c r="R181" s="89">
        <f t="shared" si="40"/>
        <v>2.5602248598444923E-2</v>
      </c>
      <c r="S181" s="89">
        <f t="shared" si="40"/>
        <v>1.8402595132287352E-2</v>
      </c>
      <c r="T181" s="91">
        <v>4416</v>
      </c>
      <c r="U181" s="194">
        <v>65463</v>
      </c>
      <c r="V181" s="194">
        <v>14928.84834663626</v>
      </c>
      <c r="W181" s="201"/>
      <c r="X181" s="88">
        <v>0</v>
      </c>
      <c r="Y181" s="88">
        <f t="shared" si="41"/>
        <v>0</v>
      </c>
    </row>
    <row r="182" spans="2:25" x14ac:dyDescent="0.35">
      <c r="B182" s="85">
        <v>3440</v>
      </c>
      <c r="C182" s="85" t="s">
        <v>198</v>
      </c>
      <c r="D182" s="1">
        <v>88681</v>
      </c>
      <c r="E182" s="85">
        <f t="shared" si="35"/>
        <v>17182.910288703737</v>
      </c>
      <c r="F182" s="86">
        <f t="shared" si="28"/>
        <v>0.89955959673845476</v>
      </c>
      <c r="G182" s="191">
        <f t="shared" si="29"/>
        <v>1151.9397963852462</v>
      </c>
      <c r="H182" s="191">
        <f t="shared" si="30"/>
        <v>5945.1612891442555</v>
      </c>
      <c r="I182" s="191">
        <f t="shared" si="31"/>
        <v>3.3665329976241991</v>
      </c>
      <c r="J182" s="87">
        <f t="shared" si="32"/>
        <v>17.374676800738492</v>
      </c>
      <c r="K182" s="191">
        <f t="shared" si="36"/>
        <v>-299.84806455792085</v>
      </c>
      <c r="L182" s="87">
        <f t="shared" si="33"/>
        <v>-1547.5158611834297</v>
      </c>
      <c r="M182" s="88">
        <f t="shared" si="37"/>
        <v>4397.6454279608261</v>
      </c>
      <c r="N182" s="88">
        <f t="shared" si="38"/>
        <v>93078.64542796083</v>
      </c>
      <c r="O182" s="88">
        <f t="shared" si="39"/>
        <v>18035.002020531068</v>
      </c>
      <c r="P182" s="89">
        <f t="shared" si="34"/>
        <v>0.94416829699865867</v>
      </c>
      <c r="Q182" s="199">
        <v>707.15511846501886</v>
      </c>
      <c r="R182" s="89">
        <f t="shared" si="40"/>
        <v>4.3526864512484997E-2</v>
      </c>
      <c r="S182" s="89">
        <f t="shared" si="40"/>
        <v>2.755348293982714E-2</v>
      </c>
      <c r="T182" s="91">
        <v>5161</v>
      </c>
      <c r="U182" s="194">
        <v>84982</v>
      </c>
      <c r="V182" s="194">
        <v>16722.156631247541</v>
      </c>
      <c r="W182" s="201"/>
      <c r="X182" s="88">
        <v>0</v>
      </c>
      <c r="Y182" s="88">
        <f t="shared" si="41"/>
        <v>0</v>
      </c>
    </row>
    <row r="183" spans="2:25" x14ac:dyDescent="0.35">
      <c r="B183" s="85">
        <v>3441</v>
      </c>
      <c r="C183" s="85" t="s">
        <v>199</v>
      </c>
      <c r="D183" s="1">
        <v>93657</v>
      </c>
      <c r="E183" s="85">
        <f t="shared" si="35"/>
        <v>15280.959373470387</v>
      </c>
      <c r="F183" s="86">
        <f t="shared" si="28"/>
        <v>0.79998867600517087</v>
      </c>
      <c r="G183" s="191">
        <f t="shared" si="29"/>
        <v>2293.1103455252564</v>
      </c>
      <c r="H183" s="191">
        <f t="shared" si="30"/>
        <v>14054.473307724296</v>
      </c>
      <c r="I183" s="191">
        <f t="shared" si="31"/>
        <v>669.04935332929676</v>
      </c>
      <c r="J183" s="87">
        <f t="shared" si="32"/>
        <v>4100.6034865552592</v>
      </c>
      <c r="K183" s="191">
        <f t="shared" si="36"/>
        <v>365.83475577375174</v>
      </c>
      <c r="L183" s="87">
        <f t="shared" si="33"/>
        <v>2242.2012181373243</v>
      </c>
      <c r="M183" s="88">
        <f t="shared" si="37"/>
        <v>16296.674525861621</v>
      </c>
      <c r="N183" s="88">
        <f t="shared" si="38"/>
        <v>109953.67452586163</v>
      </c>
      <c r="O183" s="88">
        <f t="shared" si="39"/>
        <v>17939.904474769395</v>
      </c>
      <c r="P183" s="89">
        <f t="shared" si="34"/>
        <v>0.9391897509619942</v>
      </c>
      <c r="Q183" s="199">
        <v>-791.74968475377864</v>
      </c>
      <c r="R183" s="89">
        <f t="shared" si="40"/>
        <v>2.4816991103962183E-2</v>
      </c>
      <c r="S183" s="89">
        <f t="shared" si="40"/>
        <v>1.6456597963939688E-2</v>
      </c>
      <c r="T183" s="91">
        <v>6129</v>
      </c>
      <c r="U183" s="194">
        <v>91389</v>
      </c>
      <c r="V183" s="194">
        <v>15033.558151011679</v>
      </c>
      <c r="W183" s="201"/>
      <c r="X183" s="88">
        <v>0</v>
      </c>
      <c r="Y183" s="88">
        <f t="shared" si="41"/>
        <v>0</v>
      </c>
    </row>
    <row r="184" spans="2:25" x14ac:dyDescent="0.35">
      <c r="B184" s="85">
        <v>3442</v>
      </c>
      <c r="C184" s="85" t="s">
        <v>200</v>
      </c>
      <c r="D184" s="1">
        <v>215758</v>
      </c>
      <c r="E184" s="85">
        <f t="shared" si="35"/>
        <v>14484.291084854995</v>
      </c>
      <c r="F184" s="86">
        <f t="shared" si="28"/>
        <v>0.75828150344824308</v>
      </c>
      <c r="G184" s="191">
        <f t="shared" si="29"/>
        <v>2771.1113186944917</v>
      </c>
      <c r="H184" s="191">
        <f t="shared" si="30"/>
        <v>41278.474203273145</v>
      </c>
      <c r="I184" s="191">
        <f t="shared" si="31"/>
        <v>947.88325434468402</v>
      </c>
      <c r="J184" s="87">
        <f t="shared" si="32"/>
        <v>14119.668956718413</v>
      </c>
      <c r="K184" s="191">
        <f t="shared" si="36"/>
        <v>644.66865678913905</v>
      </c>
      <c r="L184" s="87">
        <f t="shared" si="33"/>
        <v>9602.9843115310141</v>
      </c>
      <c r="M184" s="88">
        <f t="shared" si="37"/>
        <v>50881.458514804159</v>
      </c>
      <c r="N184" s="88">
        <f t="shared" si="38"/>
        <v>266639.45851480414</v>
      </c>
      <c r="O184" s="88">
        <f t="shared" si="39"/>
        <v>17900.071060338625</v>
      </c>
      <c r="P184" s="89">
        <f t="shared" si="34"/>
        <v>0.93710439233414777</v>
      </c>
      <c r="Q184" s="199">
        <v>1312.1192520652112</v>
      </c>
      <c r="R184" s="89">
        <f t="shared" si="40"/>
        <v>-5.5172731672466641E-3</v>
      </c>
      <c r="S184" s="89">
        <f t="shared" si="40"/>
        <v>-1.0123832522205006E-2</v>
      </c>
      <c r="T184" s="91">
        <v>14896</v>
      </c>
      <c r="U184" s="194">
        <v>216955</v>
      </c>
      <c r="V184" s="194">
        <v>14632.42732852229</v>
      </c>
      <c r="W184" s="201"/>
      <c r="X184" s="88">
        <v>0</v>
      </c>
      <c r="Y184" s="88">
        <f t="shared" si="41"/>
        <v>0</v>
      </c>
    </row>
    <row r="185" spans="2:25" x14ac:dyDescent="0.35">
      <c r="B185" s="85">
        <v>3443</v>
      </c>
      <c r="C185" s="85" t="s">
        <v>201</v>
      </c>
      <c r="D185" s="1">
        <v>183881</v>
      </c>
      <c r="E185" s="85">
        <f t="shared" si="35"/>
        <v>13485.955262192887</v>
      </c>
      <c r="F185" s="86">
        <f t="shared" si="28"/>
        <v>0.70601663358892264</v>
      </c>
      <c r="G185" s="191">
        <f t="shared" si="29"/>
        <v>3370.1128122917562</v>
      </c>
      <c r="H185" s="191">
        <f t="shared" si="30"/>
        <v>45951.488195598096</v>
      </c>
      <c r="I185" s="191">
        <f t="shared" si="31"/>
        <v>1297.3007922764216</v>
      </c>
      <c r="J185" s="87">
        <f t="shared" si="32"/>
        <v>17688.696302689008</v>
      </c>
      <c r="K185" s="191">
        <f t="shared" si="36"/>
        <v>994.08619472087662</v>
      </c>
      <c r="L185" s="87">
        <f t="shared" si="33"/>
        <v>13554.365265019153</v>
      </c>
      <c r="M185" s="88">
        <f t="shared" si="37"/>
        <v>59505.853460617247</v>
      </c>
      <c r="N185" s="88">
        <f t="shared" si="38"/>
        <v>243386.85346061725</v>
      </c>
      <c r="O185" s="88">
        <f t="shared" si="39"/>
        <v>17850.154269205519</v>
      </c>
      <c r="P185" s="89">
        <f t="shared" si="34"/>
        <v>0.93449114884118167</v>
      </c>
      <c r="Q185" s="199">
        <v>6432.8163400852063</v>
      </c>
      <c r="R185" s="89">
        <f t="shared" si="40"/>
        <v>6.596378287240798E-3</v>
      </c>
      <c r="S185" s="89">
        <f t="shared" si="40"/>
        <v>1.9454379255176733E-3</v>
      </c>
      <c r="T185" s="91">
        <v>13635</v>
      </c>
      <c r="U185" s="194">
        <v>182676</v>
      </c>
      <c r="V185" s="194">
        <v>13459.770114942528</v>
      </c>
      <c r="W185" s="201"/>
      <c r="X185" s="88">
        <v>0</v>
      </c>
      <c r="Y185" s="88">
        <f t="shared" si="41"/>
        <v>0</v>
      </c>
    </row>
    <row r="186" spans="2:25" x14ac:dyDescent="0.35">
      <c r="B186" s="85">
        <v>3446</v>
      </c>
      <c r="C186" s="85" t="s">
        <v>202</v>
      </c>
      <c r="D186" s="1">
        <v>217575</v>
      </c>
      <c r="E186" s="85">
        <f t="shared" si="35"/>
        <v>16035.893278301888</v>
      </c>
      <c r="F186" s="86">
        <f t="shared" si="28"/>
        <v>0.83951097040025169</v>
      </c>
      <c r="G186" s="191">
        <f t="shared" si="29"/>
        <v>1840.1500026263554</v>
      </c>
      <c r="H186" s="191">
        <f t="shared" si="30"/>
        <v>24967.155235634389</v>
      </c>
      <c r="I186" s="191">
        <f t="shared" si="31"/>
        <v>404.8224866382713</v>
      </c>
      <c r="J186" s="87">
        <f t="shared" si="32"/>
        <v>5492.631498708065</v>
      </c>
      <c r="K186" s="191">
        <f t="shared" si="36"/>
        <v>101.60788908272627</v>
      </c>
      <c r="L186" s="87">
        <f t="shared" si="33"/>
        <v>1378.6158390744301</v>
      </c>
      <c r="M186" s="88">
        <f t="shared" si="37"/>
        <v>26345.77107470882</v>
      </c>
      <c r="N186" s="88">
        <f t="shared" si="38"/>
        <v>243920.77107470881</v>
      </c>
      <c r="O186" s="88">
        <f t="shared" si="39"/>
        <v>17977.65117001097</v>
      </c>
      <c r="P186" s="89">
        <f t="shared" si="34"/>
        <v>0.9411658656817482</v>
      </c>
      <c r="Q186" s="199">
        <v>1742.6572242226503</v>
      </c>
      <c r="R186" s="89">
        <f t="shared" si="40"/>
        <v>2.8903401540695064E-2</v>
      </c>
      <c r="S186" s="89">
        <f t="shared" si="40"/>
        <v>3.3832552565175193E-2</v>
      </c>
      <c r="T186" s="91">
        <v>13568</v>
      </c>
      <c r="U186" s="194">
        <v>211463</v>
      </c>
      <c r="V186" s="194">
        <v>15511.112741142815</v>
      </c>
      <c r="W186" s="201"/>
      <c r="X186" s="88">
        <v>0</v>
      </c>
      <c r="Y186" s="88">
        <f t="shared" si="41"/>
        <v>0</v>
      </c>
    </row>
    <row r="187" spans="2:25" x14ac:dyDescent="0.35">
      <c r="B187" s="85">
        <v>3447</v>
      </c>
      <c r="C187" s="85" t="s">
        <v>203</v>
      </c>
      <c r="D187" s="1">
        <v>67232</v>
      </c>
      <c r="E187" s="85">
        <f t="shared" si="35"/>
        <v>12083.393242271746</v>
      </c>
      <c r="F187" s="86">
        <f t="shared" si="28"/>
        <v>0.63258971673710251</v>
      </c>
      <c r="G187" s="191">
        <f t="shared" si="29"/>
        <v>4211.6500242444408</v>
      </c>
      <c r="H187" s="191">
        <f t="shared" si="30"/>
        <v>23433.620734896067</v>
      </c>
      <c r="I187" s="191">
        <f t="shared" si="31"/>
        <v>1788.1974992488208</v>
      </c>
      <c r="J187" s="87">
        <f t="shared" si="32"/>
        <v>9949.5308858204389</v>
      </c>
      <c r="K187" s="191">
        <f t="shared" si="36"/>
        <v>1484.9829016932758</v>
      </c>
      <c r="L187" s="87">
        <f t="shared" si="33"/>
        <v>8262.4448650213872</v>
      </c>
      <c r="M187" s="88">
        <f t="shared" si="37"/>
        <v>31696.065599917456</v>
      </c>
      <c r="N187" s="88">
        <f t="shared" si="38"/>
        <v>98928.065599917463</v>
      </c>
      <c r="O187" s="88">
        <f t="shared" si="39"/>
        <v>17780.026168209464</v>
      </c>
      <c r="P187" s="89">
        <f t="shared" si="34"/>
        <v>0.9308198029985908</v>
      </c>
      <c r="Q187" s="199">
        <v>2322.1741889427358</v>
      </c>
      <c r="R187" s="89">
        <f t="shared" si="40"/>
        <v>-2.0869438578606278E-2</v>
      </c>
      <c r="S187" s="89">
        <f t="shared" si="40"/>
        <v>-2.5972743086374171E-2</v>
      </c>
      <c r="T187" s="91">
        <v>5564</v>
      </c>
      <c r="U187" s="194">
        <v>68665</v>
      </c>
      <c r="V187" s="194">
        <v>12405.600722673893</v>
      </c>
      <c r="W187" s="201"/>
      <c r="X187" s="88">
        <v>0</v>
      </c>
      <c r="Y187" s="88">
        <f t="shared" si="41"/>
        <v>0</v>
      </c>
    </row>
    <row r="188" spans="2:25" x14ac:dyDescent="0.35">
      <c r="B188" s="85">
        <v>3448</v>
      </c>
      <c r="C188" s="85" t="s">
        <v>204</v>
      </c>
      <c r="D188" s="1">
        <v>84948</v>
      </c>
      <c r="E188" s="85">
        <f t="shared" si="35"/>
        <v>13014.861345181554</v>
      </c>
      <c r="F188" s="86">
        <f t="shared" si="28"/>
        <v>0.68135392820942409</v>
      </c>
      <c r="G188" s="191">
        <f t="shared" si="29"/>
        <v>3652.7691624985555</v>
      </c>
      <c r="H188" s="191">
        <f t="shared" si="30"/>
        <v>23841.624323628072</v>
      </c>
      <c r="I188" s="191">
        <f t="shared" si="31"/>
        <v>1462.183663230388</v>
      </c>
      <c r="J188" s="87">
        <f t="shared" si="32"/>
        <v>9543.6727699047424</v>
      </c>
      <c r="K188" s="191">
        <f t="shared" si="36"/>
        <v>1158.969065674843</v>
      </c>
      <c r="L188" s="87">
        <f t="shared" si="33"/>
        <v>7564.5910916597004</v>
      </c>
      <c r="M188" s="88">
        <f t="shared" si="37"/>
        <v>31406.21541528777</v>
      </c>
      <c r="N188" s="88">
        <f t="shared" si="38"/>
        <v>116354.21541528776</v>
      </c>
      <c r="O188" s="88">
        <f t="shared" si="39"/>
        <v>17826.59957335495</v>
      </c>
      <c r="P188" s="89">
        <f t="shared" si="34"/>
        <v>0.93325801357220661</v>
      </c>
      <c r="Q188" s="199">
        <v>2587.9649139520407</v>
      </c>
      <c r="R188" s="89">
        <f t="shared" si="40"/>
        <v>-4.3798331813730454E-2</v>
      </c>
      <c r="S188" s="89">
        <f t="shared" si="40"/>
        <v>-3.6473361167290407E-2</v>
      </c>
      <c r="T188" s="91">
        <v>6527</v>
      </c>
      <c r="U188" s="194">
        <v>88839</v>
      </c>
      <c r="V188" s="194">
        <v>13507.526227763417</v>
      </c>
      <c r="W188" s="201"/>
      <c r="X188" s="88">
        <v>0</v>
      </c>
      <c r="Y188" s="88">
        <f t="shared" si="41"/>
        <v>0</v>
      </c>
    </row>
    <row r="189" spans="2:25" x14ac:dyDescent="0.35">
      <c r="B189" s="85">
        <v>3449</v>
      </c>
      <c r="C189" s="85" t="s">
        <v>205</v>
      </c>
      <c r="D189" s="1">
        <v>45233</v>
      </c>
      <c r="E189" s="85">
        <f t="shared" si="35"/>
        <v>15782.623866015352</v>
      </c>
      <c r="F189" s="86">
        <f t="shared" si="28"/>
        <v>0.82625181193671471</v>
      </c>
      <c r="G189" s="191">
        <f t="shared" si="29"/>
        <v>1992.111649998277</v>
      </c>
      <c r="H189" s="191">
        <f t="shared" si="30"/>
        <v>5709.3919888950622</v>
      </c>
      <c r="I189" s="191">
        <f t="shared" si="31"/>
        <v>493.46678093855888</v>
      </c>
      <c r="J189" s="87">
        <f t="shared" si="32"/>
        <v>1414.2757941699099</v>
      </c>
      <c r="K189" s="191">
        <f t="shared" si="36"/>
        <v>190.25218338301386</v>
      </c>
      <c r="L189" s="87">
        <f t="shared" si="33"/>
        <v>545.26275757571773</v>
      </c>
      <c r="M189" s="88">
        <f t="shared" si="37"/>
        <v>6254.6547464707801</v>
      </c>
      <c r="N189" s="88">
        <f t="shared" si="38"/>
        <v>51487.654746470784</v>
      </c>
      <c r="O189" s="88">
        <f t="shared" si="39"/>
        <v>17964.987699396643</v>
      </c>
      <c r="P189" s="89">
        <f t="shared" si="34"/>
        <v>0.94050290775857137</v>
      </c>
      <c r="Q189" s="199">
        <v>61.204120328870886</v>
      </c>
      <c r="R189" s="89">
        <f t="shared" si="40"/>
        <v>0.22768971881446098</v>
      </c>
      <c r="S189" s="89">
        <f t="shared" si="40"/>
        <v>0.2375420787351632</v>
      </c>
      <c r="T189" s="91">
        <v>2866</v>
      </c>
      <c r="U189" s="194">
        <v>36844</v>
      </c>
      <c r="V189" s="194">
        <v>12753.201799930772</v>
      </c>
      <c r="W189" s="201"/>
      <c r="X189" s="88">
        <v>0</v>
      </c>
      <c r="Y189" s="88">
        <f t="shared" si="41"/>
        <v>0</v>
      </c>
    </row>
    <row r="190" spans="2:25" x14ac:dyDescent="0.35">
      <c r="B190" s="85">
        <v>3450</v>
      </c>
      <c r="C190" s="85" t="s">
        <v>206</v>
      </c>
      <c r="D190" s="1">
        <v>17450</v>
      </c>
      <c r="E190" s="85">
        <f t="shared" si="35"/>
        <v>14083.938660209848</v>
      </c>
      <c r="F190" s="86">
        <f t="shared" si="28"/>
        <v>0.73732225617196456</v>
      </c>
      <c r="G190" s="191">
        <f t="shared" si="29"/>
        <v>3011.3227734815796</v>
      </c>
      <c r="H190" s="191">
        <f t="shared" si="30"/>
        <v>3731.0289163436773</v>
      </c>
      <c r="I190" s="191">
        <f t="shared" si="31"/>
        <v>1088.0066029704853</v>
      </c>
      <c r="J190" s="87">
        <f t="shared" si="32"/>
        <v>1348.0401810804315</v>
      </c>
      <c r="K190" s="191">
        <f t="shared" si="36"/>
        <v>784.79200541494038</v>
      </c>
      <c r="L190" s="87">
        <f t="shared" si="33"/>
        <v>972.3572947091111</v>
      </c>
      <c r="M190" s="88">
        <f t="shared" si="37"/>
        <v>4703.386211052788</v>
      </c>
      <c r="N190" s="88">
        <f t="shared" si="38"/>
        <v>22153.386211052788</v>
      </c>
      <c r="O190" s="88">
        <f t="shared" si="39"/>
        <v>17880.053439106367</v>
      </c>
      <c r="P190" s="89">
        <f t="shared" si="34"/>
        <v>0.93605642997033378</v>
      </c>
      <c r="Q190" s="199">
        <v>-260.54261860171846</v>
      </c>
      <c r="R190" s="89">
        <f t="shared" si="40"/>
        <v>4.0672709923664119E-2</v>
      </c>
      <c r="S190" s="89">
        <f t="shared" si="40"/>
        <v>5.4951512239000994E-2</v>
      </c>
      <c r="T190" s="91">
        <v>1239</v>
      </c>
      <c r="U190" s="194">
        <v>16768</v>
      </c>
      <c r="V190" s="194">
        <v>13350.318471337579</v>
      </c>
      <c r="W190" s="201"/>
      <c r="X190" s="88">
        <v>0</v>
      </c>
      <c r="Y190" s="88">
        <f t="shared" si="41"/>
        <v>0</v>
      </c>
    </row>
    <row r="191" spans="2:25" x14ac:dyDescent="0.35">
      <c r="B191" s="85">
        <v>3451</v>
      </c>
      <c r="C191" s="85" t="s">
        <v>207</v>
      </c>
      <c r="D191" s="1">
        <v>101587</v>
      </c>
      <c r="E191" s="85">
        <f t="shared" si="35"/>
        <v>15870.488986095923</v>
      </c>
      <c r="F191" s="86">
        <f t="shared" si="28"/>
        <v>0.83085172607576585</v>
      </c>
      <c r="G191" s="191">
        <f t="shared" si="29"/>
        <v>1939.3925779499345</v>
      </c>
      <c r="H191" s="191">
        <f t="shared" si="30"/>
        <v>12414.051891457531</v>
      </c>
      <c r="I191" s="191">
        <f t="shared" si="31"/>
        <v>462.71398891035909</v>
      </c>
      <c r="J191" s="87">
        <f t="shared" si="32"/>
        <v>2961.8322430152089</v>
      </c>
      <c r="K191" s="191">
        <f t="shared" si="36"/>
        <v>159.49939135481407</v>
      </c>
      <c r="L191" s="87">
        <f t="shared" si="33"/>
        <v>1020.9556040621648</v>
      </c>
      <c r="M191" s="88">
        <f t="shared" si="37"/>
        <v>13435.007495519696</v>
      </c>
      <c r="N191" s="88">
        <f t="shared" si="38"/>
        <v>115022.00749551969</v>
      </c>
      <c r="O191" s="88">
        <f t="shared" si="39"/>
        <v>17969.380955400669</v>
      </c>
      <c r="P191" s="89">
        <f t="shared" si="34"/>
        <v>0.94073290346552374</v>
      </c>
      <c r="Q191" s="199">
        <v>53.276875165774982</v>
      </c>
      <c r="R191" s="89">
        <f t="shared" si="40"/>
        <v>1.1007056060349718E-2</v>
      </c>
      <c r="S191" s="89">
        <f t="shared" si="40"/>
        <v>3.5836329022750357E-3</v>
      </c>
      <c r="T191" s="91">
        <v>6401</v>
      </c>
      <c r="U191" s="194">
        <v>100481</v>
      </c>
      <c r="V191" s="194">
        <v>15813.818067359143</v>
      </c>
      <c r="W191" s="201"/>
      <c r="X191" s="88">
        <v>0</v>
      </c>
      <c r="Y191" s="88">
        <f t="shared" si="41"/>
        <v>0</v>
      </c>
    </row>
    <row r="192" spans="2:25" x14ac:dyDescent="0.35">
      <c r="B192" s="85">
        <v>3452</v>
      </c>
      <c r="C192" s="85" t="s">
        <v>208</v>
      </c>
      <c r="D192" s="1">
        <v>37202</v>
      </c>
      <c r="E192" s="85">
        <f t="shared" si="35"/>
        <v>17791.487326637973</v>
      </c>
      <c r="F192" s="86">
        <f t="shared" si="28"/>
        <v>0.93141981748280123</v>
      </c>
      <c r="G192" s="191">
        <f t="shared" si="29"/>
        <v>786.79357362470466</v>
      </c>
      <c r="H192" s="191">
        <f t="shared" si="30"/>
        <v>1645.1853624492574</v>
      </c>
      <c r="I192" s="191">
        <f t="shared" si="31"/>
        <v>0</v>
      </c>
      <c r="J192" s="87">
        <f t="shared" si="32"/>
        <v>0</v>
      </c>
      <c r="K192" s="191">
        <f t="shared" si="36"/>
        <v>-303.21459755554503</v>
      </c>
      <c r="L192" s="87">
        <f t="shared" si="33"/>
        <v>-634.02172348864474</v>
      </c>
      <c r="M192" s="88">
        <f t="shared" si="37"/>
        <v>1011.1636389606126</v>
      </c>
      <c r="N192" s="88">
        <f t="shared" si="38"/>
        <v>38213.163638960614</v>
      </c>
      <c r="O192" s="88">
        <f t="shared" si="39"/>
        <v>18275.066302707131</v>
      </c>
      <c r="P192" s="89">
        <f t="shared" si="34"/>
        <v>0.95673614058494427</v>
      </c>
      <c r="Q192" s="199">
        <v>-619.40423550603009</v>
      </c>
      <c r="R192" s="89">
        <f t="shared" si="40"/>
        <v>1.4563106796116505E-2</v>
      </c>
      <c r="S192" s="89">
        <f t="shared" si="40"/>
        <v>2.4267201552655188E-2</v>
      </c>
      <c r="T192" s="91">
        <v>2091</v>
      </c>
      <c r="U192" s="194">
        <v>36668</v>
      </c>
      <c r="V192" s="194">
        <v>17369.966840360019</v>
      </c>
      <c r="W192" s="201"/>
      <c r="X192" s="88">
        <v>0</v>
      </c>
      <c r="Y192" s="88">
        <f t="shared" si="41"/>
        <v>0</v>
      </c>
    </row>
    <row r="193" spans="2:28" x14ac:dyDescent="0.35">
      <c r="B193" s="85">
        <v>3453</v>
      </c>
      <c r="C193" s="85" t="s">
        <v>209</v>
      </c>
      <c r="D193" s="1">
        <v>56936</v>
      </c>
      <c r="E193" s="85">
        <f t="shared" si="35"/>
        <v>17300.516560316013</v>
      </c>
      <c r="F193" s="86">
        <f t="shared" si="28"/>
        <v>0.90571651943012488</v>
      </c>
      <c r="G193" s="191">
        <f t="shared" si="29"/>
        <v>1081.3760334178805</v>
      </c>
      <c r="H193" s="191">
        <f t="shared" si="30"/>
        <v>3558.8085259782447</v>
      </c>
      <c r="I193" s="191">
        <f t="shared" si="31"/>
        <v>0</v>
      </c>
      <c r="J193" s="87">
        <f t="shared" si="32"/>
        <v>0</v>
      </c>
      <c r="K193" s="191">
        <f t="shared" si="36"/>
        <v>-303.21459755554503</v>
      </c>
      <c r="L193" s="87">
        <f t="shared" si="33"/>
        <v>-997.87924055529868</v>
      </c>
      <c r="M193" s="88">
        <f t="shared" si="37"/>
        <v>2560.9292854229461</v>
      </c>
      <c r="N193" s="88">
        <f t="shared" si="38"/>
        <v>59496.929285422942</v>
      </c>
      <c r="O193" s="88">
        <f t="shared" si="39"/>
        <v>18078.67799617835</v>
      </c>
      <c r="P193" s="89">
        <f t="shared" si="34"/>
        <v>0.94645482136387382</v>
      </c>
      <c r="Q193" s="199">
        <v>-752.80095232911253</v>
      </c>
      <c r="R193" s="89">
        <f t="shared" si="40"/>
        <v>-4.6501870563966296E-3</v>
      </c>
      <c r="S193" s="89">
        <f t="shared" si="40"/>
        <v>-1.6445581375691947E-2</v>
      </c>
      <c r="T193" s="91">
        <v>3291</v>
      </c>
      <c r="U193" s="194">
        <v>57202</v>
      </c>
      <c r="V193" s="194">
        <v>17589.790897908981</v>
      </c>
      <c r="W193" s="201"/>
      <c r="X193" s="88">
        <v>0</v>
      </c>
      <c r="Y193" s="88">
        <f t="shared" si="41"/>
        <v>0</v>
      </c>
    </row>
    <row r="194" spans="2:28" x14ac:dyDescent="0.35">
      <c r="B194" s="85">
        <v>3454</v>
      </c>
      <c r="C194" s="85" t="s">
        <v>210</v>
      </c>
      <c r="D194" s="1">
        <v>31222</v>
      </c>
      <c r="E194" s="85">
        <f t="shared" si="35"/>
        <v>19084.352078239608</v>
      </c>
      <c r="F194" s="86">
        <f t="shared" si="28"/>
        <v>0.99910386372685955</v>
      </c>
      <c r="G194" s="191">
        <f t="shared" si="29"/>
        <v>11.074722663723515</v>
      </c>
      <c r="H194" s="191">
        <f t="shared" si="30"/>
        <v>18.118246277851672</v>
      </c>
      <c r="I194" s="191">
        <f t="shared" si="31"/>
        <v>0</v>
      </c>
      <c r="J194" s="87">
        <f t="shared" si="32"/>
        <v>0</v>
      </c>
      <c r="K194" s="191">
        <f t="shared" si="36"/>
        <v>-303.21459755554503</v>
      </c>
      <c r="L194" s="87">
        <f t="shared" si="33"/>
        <v>-496.05908160087165</v>
      </c>
      <c r="M194" s="88">
        <f t="shared" si="37"/>
        <v>-477.94083532302</v>
      </c>
      <c r="N194" s="88">
        <f t="shared" si="38"/>
        <v>30744.059164676979</v>
      </c>
      <c r="O194" s="88">
        <f t="shared" si="39"/>
        <v>18792.212203347786</v>
      </c>
      <c r="P194" s="89">
        <f t="shared" si="34"/>
        <v>0.98380975908256763</v>
      </c>
      <c r="Q194" s="199">
        <v>-111.46711108936501</v>
      </c>
      <c r="R194" s="89">
        <f t="shared" si="40"/>
        <v>0.21723196881091619</v>
      </c>
      <c r="S194" s="89">
        <f t="shared" si="40"/>
        <v>0.18077453209225169</v>
      </c>
      <c r="T194" s="91">
        <v>1636</v>
      </c>
      <c r="U194" s="194">
        <v>25650</v>
      </c>
      <c r="V194" s="194">
        <v>16162.57088846881</v>
      </c>
      <c r="W194" s="201"/>
      <c r="X194" s="88">
        <v>0</v>
      </c>
      <c r="Y194" s="88">
        <f t="shared" si="41"/>
        <v>0</v>
      </c>
    </row>
    <row r="195" spans="2:28" ht="32.15" customHeight="1" x14ac:dyDescent="0.35">
      <c r="B195" s="85">
        <v>3801</v>
      </c>
      <c r="C195" s="85" t="s">
        <v>211</v>
      </c>
      <c r="D195" s="1">
        <v>411869</v>
      </c>
      <c r="E195" s="85">
        <f t="shared" si="35"/>
        <v>14878.585362329311</v>
      </c>
      <c r="F195" s="86">
        <f t="shared" si="28"/>
        <v>0.77892359464709282</v>
      </c>
      <c r="G195" s="191">
        <f t="shared" si="29"/>
        <v>2534.5347522099014</v>
      </c>
      <c r="H195" s="191">
        <f t="shared" si="30"/>
        <v>70160.991010674494</v>
      </c>
      <c r="I195" s="191">
        <f t="shared" si="31"/>
        <v>809.88025722867314</v>
      </c>
      <c r="J195" s="87">
        <f t="shared" si="32"/>
        <v>22419.10528060413</v>
      </c>
      <c r="K195" s="191">
        <f t="shared" si="36"/>
        <v>506.66565967312812</v>
      </c>
      <c r="L195" s="87">
        <f t="shared" si="33"/>
        <v>14025.518791071532</v>
      </c>
      <c r="M195" s="88">
        <f t="shared" si="37"/>
        <v>84186.509801746026</v>
      </c>
      <c r="N195" s="88">
        <f t="shared" si="38"/>
        <v>496055.509801746</v>
      </c>
      <c r="O195" s="88">
        <f t="shared" si="39"/>
        <v>17919.785774212338</v>
      </c>
      <c r="P195" s="89">
        <f t="shared" si="34"/>
        <v>0.93813649689409007</v>
      </c>
      <c r="Q195" s="199">
        <v>11085.062616519135</v>
      </c>
      <c r="R195" s="92">
        <f t="shared" si="40"/>
        <v>2.4878630207205796E-2</v>
      </c>
      <c r="S195" s="92">
        <f t="shared" si="40"/>
        <v>1.8214438550631186E-2</v>
      </c>
      <c r="T195" s="91">
        <v>27682</v>
      </c>
      <c r="U195" s="194">
        <v>401871</v>
      </c>
      <c r="V195" s="194">
        <v>14612.428187040943</v>
      </c>
      <c r="W195" s="201"/>
      <c r="X195" s="88">
        <v>0</v>
      </c>
      <c r="Y195" s="88">
        <f t="shared" si="41"/>
        <v>0</v>
      </c>
      <c r="Z195" s="192"/>
      <c r="AB195" s="45"/>
    </row>
    <row r="196" spans="2:28" x14ac:dyDescent="0.35">
      <c r="B196" s="85">
        <v>3802</v>
      </c>
      <c r="C196" s="85" t="s">
        <v>212</v>
      </c>
      <c r="D196" s="1">
        <v>432924</v>
      </c>
      <c r="E196" s="85">
        <f t="shared" si="35"/>
        <v>16520.033580096162</v>
      </c>
      <c r="F196" s="86">
        <f t="shared" si="28"/>
        <v>0.86485668002274807</v>
      </c>
      <c r="G196" s="191">
        <f t="shared" si="29"/>
        <v>1549.6658215497912</v>
      </c>
      <c r="H196" s="191">
        <f t="shared" si="30"/>
        <v>40610.542519533825</v>
      </c>
      <c r="I196" s="191">
        <f t="shared" si="31"/>
        <v>235.37338101027544</v>
      </c>
      <c r="J196" s="87">
        <f t="shared" si="32"/>
        <v>6168.1948227552784</v>
      </c>
      <c r="K196" s="191">
        <f t="shared" si="36"/>
        <v>-67.841216545269589</v>
      </c>
      <c r="L196" s="87">
        <f t="shared" si="33"/>
        <v>-1777.846920785335</v>
      </c>
      <c r="M196" s="88">
        <f t="shared" si="37"/>
        <v>38832.695598748491</v>
      </c>
      <c r="N196" s="88">
        <f t="shared" si="38"/>
        <v>471756.69559874851</v>
      </c>
      <c r="O196" s="88">
        <f t="shared" si="39"/>
        <v>18001.858185100682</v>
      </c>
      <c r="P196" s="89">
        <f t="shared" si="34"/>
        <v>0.94243315116287296</v>
      </c>
      <c r="Q196" s="199">
        <v>3751.1170193085782</v>
      </c>
      <c r="R196" s="92">
        <f t="shared" si="40"/>
        <v>3.0575128546943438E-2</v>
      </c>
      <c r="S196" s="93">
        <f t="shared" si="40"/>
        <v>9.9290191640866061E-3</v>
      </c>
      <c r="T196" s="91">
        <v>26206</v>
      </c>
      <c r="U196" s="194">
        <v>420080</v>
      </c>
      <c r="V196" s="194">
        <v>16357.618472800905</v>
      </c>
      <c r="W196" s="201"/>
      <c r="X196" s="88">
        <v>0</v>
      </c>
      <c r="Y196" s="88">
        <f t="shared" si="41"/>
        <v>0</v>
      </c>
      <c r="Z196" s="1"/>
      <c r="AA196" s="1"/>
    </row>
    <row r="197" spans="2:28" x14ac:dyDescent="0.35">
      <c r="B197" s="85">
        <v>3803</v>
      </c>
      <c r="C197" s="85" t="s">
        <v>213</v>
      </c>
      <c r="D197" s="1">
        <v>1056309</v>
      </c>
      <c r="E197" s="85">
        <f t="shared" si="35"/>
        <v>18037.755502809039</v>
      </c>
      <c r="F197" s="86">
        <f t="shared" si="28"/>
        <v>0.94431244728321395</v>
      </c>
      <c r="G197" s="191">
        <f t="shared" si="29"/>
        <v>639.03266792206489</v>
      </c>
      <c r="H197" s="191">
        <f t="shared" si="30"/>
        <v>37422.392066184046</v>
      </c>
      <c r="I197" s="191">
        <f t="shared" si="31"/>
        <v>0</v>
      </c>
      <c r="J197" s="87">
        <f t="shared" si="32"/>
        <v>0</v>
      </c>
      <c r="K197" s="191">
        <f t="shared" si="36"/>
        <v>-303.21459755554503</v>
      </c>
      <c r="L197" s="87">
        <f t="shared" si="33"/>
        <v>-17756.55004745027</v>
      </c>
      <c r="M197" s="88">
        <f t="shared" si="37"/>
        <v>19665.842018733776</v>
      </c>
      <c r="N197" s="88">
        <f t="shared" si="38"/>
        <v>1075974.8420187337</v>
      </c>
      <c r="O197" s="88">
        <f t="shared" si="39"/>
        <v>18373.573573175556</v>
      </c>
      <c r="P197" s="89">
        <f t="shared" si="34"/>
        <v>0.96189319250510918</v>
      </c>
      <c r="Q197" s="199">
        <v>1721.9289165620867</v>
      </c>
      <c r="R197" s="92">
        <f t="shared" si="40"/>
        <v>-1.1275278348489032E-2</v>
      </c>
      <c r="S197" s="92">
        <f t="shared" si="40"/>
        <v>-2.4225054846614066E-2</v>
      </c>
      <c r="T197" s="91">
        <v>58561</v>
      </c>
      <c r="U197" s="194">
        <v>1068355</v>
      </c>
      <c r="V197" s="194">
        <v>18485.569436273661</v>
      </c>
      <c r="W197" s="201"/>
      <c r="X197" s="88">
        <v>0</v>
      </c>
      <c r="Y197" s="88">
        <f t="shared" si="41"/>
        <v>0</v>
      </c>
      <c r="Z197" s="1"/>
      <c r="AA197" s="1"/>
    </row>
    <row r="198" spans="2:28" x14ac:dyDescent="0.35">
      <c r="B198" s="85">
        <v>3804</v>
      </c>
      <c r="C198" s="85" t="s">
        <v>214</v>
      </c>
      <c r="D198" s="1">
        <v>1090768</v>
      </c>
      <c r="E198" s="85">
        <f t="shared" si="35"/>
        <v>16634.153780461769</v>
      </c>
      <c r="F198" s="86">
        <f t="shared" si="28"/>
        <v>0.87083109993740515</v>
      </c>
      <c r="G198" s="191">
        <f t="shared" si="29"/>
        <v>1481.1937013304268</v>
      </c>
      <c r="H198" s="191">
        <f t="shared" si="30"/>
        <v>97127.795771041405</v>
      </c>
      <c r="I198" s="191">
        <f t="shared" si="31"/>
        <v>195.43131088231291</v>
      </c>
      <c r="J198" s="87">
        <f t="shared" si="32"/>
        <v>12815.212779796786</v>
      </c>
      <c r="K198" s="191">
        <f t="shared" si="36"/>
        <v>-107.78328667323211</v>
      </c>
      <c r="L198" s="87">
        <f t="shared" si="33"/>
        <v>-7067.7812403105227</v>
      </c>
      <c r="M198" s="88">
        <f t="shared" si="37"/>
        <v>90060.014530730885</v>
      </c>
      <c r="N198" s="88">
        <f t="shared" si="38"/>
        <v>1180828.0145307309</v>
      </c>
      <c r="O198" s="88">
        <f t="shared" si="39"/>
        <v>18007.564195118965</v>
      </c>
      <c r="P198" s="89">
        <f t="shared" si="34"/>
        <v>0.94273187215860588</v>
      </c>
      <c r="Q198" s="199">
        <v>-60.853528804844245</v>
      </c>
      <c r="R198" s="92">
        <f t="shared" si="40"/>
        <v>3.7234265109184754E-2</v>
      </c>
      <c r="S198" s="92">
        <f t="shared" si="40"/>
        <v>2.7253254018144327E-2</v>
      </c>
      <c r="T198" s="91">
        <v>65574</v>
      </c>
      <c r="U198" s="194">
        <v>1051612</v>
      </c>
      <c r="V198" s="194">
        <v>16192.846034214617</v>
      </c>
      <c r="W198" s="201"/>
      <c r="X198" s="88">
        <v>0</v>
      </c>
      <c r="Y198" s="88">
        <f t="shared" si="41"/>
        <v>0</v>
      </c>
    </row>
    <row r="199" spans="2:28" x14ac:dyDescent="0.35">
      <c r="B199" s="85">
        <v>3805</v>
      </c>
      <c r="C199" s="85" t="s">
        <v>215</v>
      </c>
      <c r="D199" s="1">
        <v>823121</v>
      </c>
      <c r="E199" s="85">
        <f t="shared" si="35"/>
        <v>17060.916967209716</v>
      </c>
      <c r="F199" s="86">
        <f t="shared" ref="F199:F262" si="42">E199/E$364</f>
        <v>0.89317300324270155</v>
      </c>
      <c r="G199" s="191">
        <f t="shared" ref="G199:G262" si="43">($E$364+$Y$364-E199-Y199)*0.6</f>
        <v>1225.1357892816588</v>
      </c>
      <c r="H199" s="191">
        <f t="shared" ref="H199:H262" si="44">G199*T199/1000</f>
        <v>59107.901289682908</v>
      </c>
      <c r="I199" s="191">
        <f t="shared" ref="I199:I262" si="45">IF(E199+Y199&lt;(E$364+Y$364)*0.9,((E$364+Y$364)*0.9-E199-Y199)*0.35,0)</f>
        <v>46.06419552053157</v>
      </c>
      <c r="J199" s="87">
        <f t="shared" ref="J199:J262" si="46">I199*T199/1000</f>
        <v>2222.4131770835661</v>
      </c>
      <c r="K199" s="191">
        <f t="shared" si="36"/>
        <v>-257.15040203501349</v>
      </c>
      <c r="L199" s="87">
        <f t="shared" ref="L199:L262" si="47">K199*T199/1000</f>
        <v>-12406.478296581261</v>
      </c>
      <c r="M199" s="88">
        <f t="shared" si="37"/>
        <v>46701.422993101645</v>
      </c>
      <c r="N199" s="88">
        <f t="shared" si="38"/>
        <v>869822.42299310165</v>
      </c>
      <c r="O199" s="88">
        <f t="shared" si="39"/>
        <v>18028.902354456364</v>
      </c>
      <c r="P199" s="89">
        <f t="shared" ref="P199:P262" si="48">O199/O$364</f>
        <v>0.9438489673238708</v>
      </c>
      <c r="Q199" s="199">
        <v>2595.4985657316502</v>
      </c>
      <c r="R199" s="92">
        <f t="shared" si="40"/>
        <v>6.9242430343834968E-2</v>
      </c>
      <c r="S199" s="92">
        <f t="shared" si="40"/>
        <v>5.8848310627562912E-2</v>
      </c>
      <c r="T199" s="91">
        <v>48246</v>
      </c>
      <c r="U199" s="194">
        <v>769817</v>
      </c>
      <c r="V199" s="194">
        <v>16112.711137158047</v>
      </c>
      <c r="W199" s="201"/>
      <c r="X199" s="88">
        <v>0</v>
      </c>
      <c r="Y199" s="88">
        <f t="shared" si="41"/>
        <v>0</v>
      </c>
    </row>
    <row r="200" spans="2:28" x14ac:dyDescent="0.35">
      <c r="B200" s="85">
        <v>3806</v>
      </c>
      <c r="C200" s="85" t="s">
        <v>216</v>
      </c>
      <c r="D200" s="1">
        <v>602417</v>
      </c>
      <c r="E200" s="85">
        <f t="shared" ref="E200:E263" si="49">D200/T200*1000</f>
        <v>16256.935449050086</v>
      </c>
      <c r="F200" s="86">
        <f t="shared" si="42"/>
        <v>0.8510829685448944</v>
      </c>
      <c r="G200" s="191">
        <f t="shared" si="43"/>
        <v>1707.5247001774364</v>
      </c>
      <c r="H200" s="191">
        <f t="shared" si="44"/>
        <v>63274.035289775085</v>
      </c>
      <c r="I200" s="191">
        <f t="shared" si="45"/>
        <v>327.45772687640192</v>
      </c>
      <c r="J200" s="87">
        <f t="shared" si="46"/>
        <v>12134.273527131951</v>
      </c>
      <c r="K200" s="191">
        <f t="shared" ref="K200:K263" si="50">I200+J$366</f>
        <v>24.243129320856895</v>
      </c>
      <c r="L200" s="87">
        <f t="shared" si="47"/>
        <v>898.35340011367305</v>
      </c>
      <c r="M200" s="88">
        <f t="shared" ref="M200:M263" si="51">+H200+L200</f>
        <v>64172.388689888758</v>
      </c>
      <c r="N200" s="88">
        <f t="shared" ref="N200:N263" si="52">D200+M200</f>
        <v>666589.38868988876</v>
      </c>
      <c r="O200" s="88">
        <f t="shared" ref="O200:O263" si="53">N200/T200*1000</f>
        <v>17988.703278548379</v>
      </c>
      <c r="P200" s="89">
        <f t="shared" si="48"/>
        <v>0.94174446558898028</v>
      </c>
      <c r="Q200" s="199">
        <v>12185.303692570364</v>
      </c>
      <c r="R200" s="92">
        <f t="shared" ref="R200:S263" si="54">(D200-U200)/U200</f>
        <v>-7.6810305066877509E-3</v>
      </c>
      <c r="S200" s="92">
        <f t="shared" si="54"/>
        <v>-1.924951590233516E-2</v>
      </c>
      <c r="T200" s="91">
        <v>37056</v>
      </c>
      <c r="U200" s="194">
        <v>607080</v>
      </c>
      <c r="V200" s="194">
        <v>16576.015727391874</v>
      </c>
      <c r="W200" s="201"/>
      <c r="X200" s="88">
        <v>0</v>
      </c>
      <c r="Y200" s="88">
        <f t="shared" ref="Y200:Y263" si="55">X200*1000/T200</f>
        <v>0</v>
      </c>
    </row>
    <row r="201" spans="2:28" x14ac:dyDescent="0.35">
      <c r="B201" s="85">
        <v>3807</v>
      </c>
      <c r="C201" s="85" t="s">
        <v>217</v>
      </c>
      <c r="D201" s="1">
        <v>844887</v>
      </c>
      <c r="E201" s="85">
        <f t="shared" si="49"/>
        <v>15107.771260997068</v>
      </c>
      <c r="F201" s="86">
        <f t="shared" si="42"/>
        <v>0.79092193317762938</v>
      </c>
      <c r="G201" s="191">
        <f t="shared" si="43"/>
        <v>2397.0232130092477</v>
      </c>
      <c r="H201" s="191">
        <f t="shared" si="44"/>
        <v>134051.12616432918</v>
      </c>
      <c r="I201" s="191">
        <f t="shared" si="45"/>
        <v>729.66519269495848</v>
      </c>
      <c r="J201" s="87">
        <f t="shared" si="46"/>
        <v>40805.796236272858</v>
      </c>
      <c r="K201" s="191">
        <f t="shared" si="50"/>
        <v>426.45059513941345</v>
      </c>
      <c r="L201" s="87">
        <f t="shared" si="47"/>
        <v>23848.823082576557</v>
      </c>
      <c r="M201" s="88">
        <f t="shared" si="51"/>
        <v>157899.94924690574</v>
      </c>
      <c r="N201" s="88">
        <f t="shared" si="52"/>
        <v>1002786.9492469057</v>
      </c>
      <c r="O201" s="88">
        <f t="shared" si="53"/>
        <v>17931.245069145727</v>
      </c>
      <c r="P201" s="89">
        <f t="shared" si="48"/>
        <v>0.93873641382061701</v>
      </c>
      <c r="Q201" s="199">
        <v>18859.238738755055</v>
      </c>
      <c r="R201" s="92">
        <f t="shared" si="54"/>
        <v>-3.7673243860853077E-3</v>
      </c>
      <c r="S201" s="92">
        <f t="shared" si="54"/>
        <v>-1.1088897050367499E-2</v>
      </c>
      <c r="T201" s="91">
        <v>55924</v>
      </c>
      <c r="U201" s="194">
        <v>848082</v>
      </c>
      <c r="V201" s="194">
        <v>15277.178318592041</v>
      </c>
      <c r="W201" s="201"/>
      <c r="X201" s="88">
        <v>0</v>
      </c>
      <c r="Y201" s="88">
        <f t="shared" si="55"/>
        <v>0</v>
      </c>
    </row>
    <row r="202" spans="2:28" x14ac:dyDescent="0.35">
      <c r="B202" s="85">
        <v>3808</v>
      </c>
      <c r="C202" s="85" t="s">
        <v>218</v>
      </c>
      <c r="D202" s="1">
        <v>196727</v>
      </c>
      <c r="E202" s="85">
        <f t="shared" si="49"/>
        <v>15103.800383877158</v>
      </c>
      <c r="F202" s="86">
        <f t="shared" si="42"/>
        <v>0.79071404984700222</v>
      </c>
      <c r="G202" s="191">
        <f t="shared" si="43"/>
        <v>2399.4057392811933</v>
      </c>
      <c r="H202" s="191">
        <f t="shared" si="44"/>
        <v>31252.259754137543</v>
      </c>
      <c r="I202" s="191">
        <f t="shared" si="45"/>
        <v>731.05499968692675</v>
      </c>
      <c r="J202" s="87">
        <f t="shared" si="46"/>
        <v>9521.9913709222201</v>
      </c>
      <c r="K202" s="191">
        <f t="shared" si="50"/>
        <v>427.84040213138172</v>
      </c>
      <c r="L202" s="87">
        <f t="shared" si="47"/>
        <v>5572.6212377612474</v>
      </c>
      <c r="M202" s="88">
        <f t="shared" si="51"/>
        <v>36824.88099189879</v>
      </c>
      <c r="N202" s="88">
        <f t="shared" si="52"/>
        <v>233551.8809918988</v>
      </c>
      <c r="O202" s="88">
        <f t="shared" si="53"/>
        <v>17931.046525289734</v>
      </c>
      <c r="P202" s="89">
        <f t="shared" si="48"/>
        <v>0.93872601965408575</v>
      </c>
      <c r="Q202" s="199">
        <v>4195.4266285009217</v>
      </c>
      <c r="R202" s="92">
        <f t="shared" si="54"/>
        <v>-3.0709511333634008E-3</v>
      </c>
      <c r="S202" s="93">
        <f t="shared" si="54"/>
        <v>-2.7647925003142448E-3</v>
      </c>
      <c r="T202" s="91">
        <v>13025</v>
      </c>
      <c r="U202" s="194">
        <v>197333</v>
      </c>
      <c r="V202" s="194">
        <v>15145.675032619542</v>
      </c>
      <c r="W202" s="201"/>
      <c r="X202" s="88">
        <v>0</v>
      </c>
      <c r="Y202" s="88">
        <f t="shared" si="55"/>
        <v>0</v>
      </c>
      <c r="Z202" s="1"/>
    </row>
    <row r="203" spans="2:28" x14ac:dyDescent="0.35">
      <c r="B203" s="85">
        <v>3811</v>
      </c>
      <c r="C203" s="85" t="s">
        <v>219</v>
      </c>
      <c r="D203" s="1">
        <v>520762</v>
      </c>
      <c r="E203" s="85">
        <f t="shared" si="49"/>
        <v>19085.318478340541</v>
      </c>
      <c r="F203" s="86">
        <f t="shared" si="42"/>
        <v>0.99915445669804304</v>
      </c>
      <c r="G203" s="191">
        <f t="shared" si="43"/>
        <v>10.494882603163569</v>
      </c>
      <c r="H203" s="191">
        <f t="shared" si="44"/>
        <v>286.36336670992114</v>
      </c>
      <c r="I203" s="191">
        <f t="shared" si="45"/>
        <v>0</v>
      </c>
      <c r="J203" s="87">
        <f t="shared" si="46"/>
        <v>0</v>
      </c>
      <c r="K203" s="191">
        <f t="shared" si="50"/>
        <v>-303.21459755554503</v>
      </c>
      <c r="L203" s="87">
        <f t="shared" si="47"/>
        <v>-8273.5135089006017</v>
      </c>
      <c r="M203" s="88">
        <f t="shared" si="51"/>
        <v>-7987.1501421906805</v>
      </c>
      <c r="N203" s="88">
        <f t="shared" si="52"/>
        <v>512774.84985780931</v>
      </c>
      <c r="O203" s="88">
        <f t="shared" si="53"/>
        <v>18792.59876338816</v>
      </c>
      <c r="P203" s="89">
        <f t="shared" si="48"/>
        <v>0.98382999627104095</v>
      </c>
      <c r="Q203" s="199">
        <v>-4298.4017073253872</v>
      </c>
      <c r="R203" s="92">
        <f t="shared" si="54"/>
        <v>2.6757178262232572E-2</v>
      </c>
      <c r="S203" s="92">
        <f t="shared" si="54"/>
        <v>2.220401478756677E-2</v>
      </c>
      <c r="T203" s="91">
        <v>27286</v>
      </c>
      <c r="U203" s="194">
        <v>507191</v>
      </c>
      <c r="V203" s="194">
        <v>18670.752806920671</v>
      </c>
      <c r="W203" s="201"/>
      <c r="X203" s="88">
        <v>0</v>
      </c>
      <c r="Y203" s="88">
        <f t="shared" si="55"/>
        <v>0</v>
      </c>
    </row>
    <row r="204" spans="2:28" x14ac:dyDescent="0.35">
      <c r="B204" s="85">
        <v>3812</v>
      </c>
      <c r="C204" s="85" t="s">
        <v>220</v>
      </c>
      <c r="D204" s="1">
        <v>38331</v>
      </c>
      <c r="E204" s="85">
        <f t="shared" si="49"/>
        <v>16139.36842105263</v>
      </c>
      <c r="F204" s="86">
        <f t="shared" si="42"/>
        <v>0.84492810033466703</v>
      </c>
      <c r="G204" s="191">
        <f t="shared" si="43"/>
        <v>1778.0649169759104</v>
      </c>
      <c r="H204" s="191">
        <f t="shared" si="44"/>
        <v>4222.9041778177871</v>
      </c>
      <c r="I204" s="191">
        <f t="shared" si="45"/>
        <v>368.60618667551171</v>
      </c>
      <c r="J204" s="87">
        <f t="shared" si="46"/>
        <v>875.43969335434031</v>
      </c>
      <c r="K204" s="191">
        <f t="shared" si="50"/>
        <v>65.391589119966682</v>
      </c>
      <c r="L204" s="87">
        <f t="shared" si="47"/>
        <v>155.30502415992086</v>
      </c>
      <c r="M204" s="88">
        <f t="shared" si="51"/>
        <v>4378.2092019777083</v>
      </c>
      <c r="N204" s="88">
        <f t="shared" si="52"/>
        <v>42709.209201977705</v>
      </c>
      <c r="O204" s="88">
        <f t="shared" si="53"/>
        <v>17982.824927148507</v>
      </c>
      <c r="P204" s="89">
        <f t="shared" si="48"/>
        <v>0.94143672217846897</v>
      </c>
      <c r="Q204" s="199">
        <v>302.39477870938254</v>
      </c>
      <c r="R204" s="92">
        <f t="shared" si="54"/>
        <v>0.11191367156905405</v>
      </c>
      <c r="S204" s="92">
        <f t="shared" si="54"/>
        <v>9.9741142953982176E-2</v>
      </c>
      <c r="T204" s="91">
        <v>2375</v>
      </c>
      <c r="U204" s="194">
        <v>34473</v>
      </c>
      <c r="V204" s="194">
        <v>14675.606641123883</v>
      </c>
      <c r="W204" s="201"/>
      <c r="X204" s="88">
        <v>0</v>
      </c>
      <c r="Y204" s="88">
        <f t="shared" si="55"/>
        <v>0</v>
      </c>
    </row>
    <row r="205" spans="2:28" x14ac:dyDescent="0.35">
      <c r="B205" s="85">
        <v>3813</v>
      </c>
      <c r="C205" s="85" t="s">
        <v>221</v>
      </c>
      <c r="D205" s="1">
        <v>233566</v>
      </c>
      <c r="E205" s="85">
        <f t="shared" si="49"/>
        <v>16480.807225515102</v>
      </c>
      <c r="F205" s="86">
        <f t="shared" si="42"/>
        <v>0.86280310218781897</v>
      </c>
      <c r="G205" s="191">
        <f t="shared" si="43"/>
        <v>1573.2016342984273</v>
      </c>
      <c r="H205" s="191">
        <f t="shared" si="44"/>
        <v>22295.41356127731</v>
      </c>
      <c r="I205" s="191">
        <f t="shared" si="45"/>
        <v>249.10260511364649</v>
      </c>
      <c r="J205" s="87">
        <f t="shared" si="46"/>
        <v>3530.2821196705977</v>
      </c>
      <c r="K205" s="191">
        <f t="shared" si="50"/>
        <v>-54.111992441898536</v>
      </c>
      <c r="L205" s="87">
        <f t="shared" si="47"/>
        <v>-766.87515688658607</v>
      </c>
      <c r="M205" s="88">
        <f t="shared" si="51"/>
        <v>21528.538404390725</v>
      </c>
      <c r="N205" s="88">
        <f t="shared" si="52"/>
        <v>255094.53840439074</v>
      </c>
      <c r="O205" s="88">
        <f t="shared" si="53"/>
        <v>17999.89686737163</v>
      </c>
      <c r="P205" s="89">
        <f t="shared" si="48"/>
        <v>0.94233047227112654</v>
      </c>
      <c r="Q205" s="199">
        <v>4718.0117911028392</v>
      </c>
      <c r="R205" s="92">
        <f t="shared" si="54"/>
        <v>-2.2928545432488172E-2</v>
      </c>
      <c r="S205" s="92">
        <f t="shared" si="54"/>
        <v>-3.0926025585594933E-2</v>
      </c>
      <c r="T205" s="91">
        <v>14172</v>
      </c>
      <c r="U205" s="194">
        <v>239047</v>
      </c>
      <c r="V205" s="194">
        <v>17006.758679567443</v>
      </c>
      <c r="W205" s="201"/>
      <c r="X205" s="88">
        <v>0</v>
      </c>
      <c r="Y205" s="88">
        <f t="shared" si="55"/>
        <v>0</v>
      </c>
    </row>
    <row r="206" spans="2:28" x14ac:dyDescent="0.35">
      <c r="B206" s="85">
        <v>3814</v>
      </c>
      <c r="C206" s="85" t="s">
        <v>222</v>
      </c>
      <c r="D206" s="1">
        <v>166055</v>
      </c>
      <c r="E206" s="85">
        <f t="shared" si="49"/>
        <v>15946.893306443868</v>
      </c>
      <c r="F206" s="86">
        <f t="shared" si="42"/>
        <v>0.83485164450905103</v>
      </c>
      <c r="G206" s="191">
        <f t="shared" si="43"/>
        <v>1893.5499857411676</v>
      </c>
      <c r="H206" s="191">
        <f t="shared" si="44"/>
        <v>19717.536001522778</v>
      </c>
      <c r="I206" s="191">
        <f t="shared" si="45"/>
        <v>435.97247678857838</v>
      </c>
      <c r="J206" s="87">
        <f t="shared" si="46"/>
        <v>4539.7814007994666</v>
      </c>
      <c r="K206" s="191">
        <f t="shared" si="50"/>
        <v>132.75787923303335</v>
      </c>
      <c r="L206" s="87">
        <f t="shared" si="47"/>
        <v>1382.4077964535763</v>
      </c>
      <c r="M206" s="88">
        <f t="shared" si="51"/>
        <v>21099.943797976353</v>
      </c>
      <c r="N206" s="88">
        <f t="shared" si="52"/>
        <v>187154.94379797636</v>
      </c>
      <c r="O206" s="88">
        <f t="shared" si="53"/>
        <v>17973.20117141807</v>
      </c>
      <c r="P206" s="89">
        <f t="shared" si="48"/>
        <v>0.94093289938718816</v>
      </c>
      <c r="Q206" s="199">
        <v>2438.3936339792599</v>
      </c>
      <c r="R206" s="92">
        <f t="shared" si="54"/>
        <v>8.6953675763070212E-2</v>
      </c>
      <c r="S206" s="92">
        <f t="shared" si="54"/>
        <v>8.0481849402049221E-2</v>
      </c>
      <c r="T206" s="91">
        <v>10413</v>
      </c>
      <c r="U206" s="194">
        <v>152771</v>
      </c>
      <c r="V206" s="194">
        <v>14759.057095932762</v>
      </c>
      <c r="W206" s="201"/>
      <c r="X206" s="88">
        <v>0</v>
      </c>
      <c r="Y206" s="88">
        <f t="shared" si="55"/>
        <v>0</v>
      </c>
    </row>
    <row r="207" spans="2:28" x14ac:dyDescent="0.35">
      <c r="B207" s="85">
        <v>3815</v>
      </c>
      <c r="C207" s="85" t="s">
        <v>223</v>
      </c>
      <c r="D207" s="1">
        <v>53807</v>
      </c>
      <c r="E207" s="85">
        <f t="shared" si="49"/>
        <v>13152.529943779027</v>
      </c>
      <c r="F207" s="86">
        <f t="shared" si="42"/>
        <v>0.68856115370016679</v>
      </c>
      <c r="G207" s="191">
        <f t="shared" si="43"/>
        <v>3570.1680033400721</v>
      </c>
      <c r="H207" s="191">
        <f t="shared" si="44"/>
        <v>14605.557301664236</v>
      </c>
      <c r="I207" s="191">
        <f t="shared" si="45"/>
        <v>1413.9996537212726</v>
      </c>
      <c r="J207" s="87">
        <f t="shared" si="46"/>
        <v>5784.6725833737264</v>
      </c>
      <c r="K207" s="191">
        <f t="shared" si="50"/>
        <v>1110.7850561657276</v>
      </c>
      <c r="L207" s="87">
        <f t="shared" si="47"/>
        <v>4544.2216647739915</v>
      </c>
      <c r="M207" s="88">
        <f t="shared" si="51"/>
        <v>19149.778966438229</v>
      </c>
      <c r="N207" s="88">
        <f t="shared" si="52"/>
        <v>72956.778966438229</v>
      </c>
      <c r="O207" s="88">
        <f t="shared" si="53"/>
        <v>17833.483003284826</v>
      </c>
      <c r="P207" s="89">
        <f t="shared" si="48"/>
        <v>0.93361837484674393</v>
      </c>
      <c r="Q207" s="199">
        <v>1552.3461640842361</v>
      </c>
      <c r="R207" s="92">
        <f t="shared" si="54"/>
        <v>3.9427423405323958E-2</v>
      </c>
      <c r="S207" s="92">
        <f t="shared" si="54"/>
        <v>3.9935576631139259E-2</v>
      </c>
      <c r="T207" s="91">
        <v>4091</v>
      </c>
      <c r="U207" s="194">
        <v>51766</v>
      </c>
      <c r="V207" s="194">
        <v>12647.446860493526</v>
      </c>
      <c r="W207" s="201"/>
      <c r="X207" s="88">
        <v>0</v>
      </c>
      <c r="Y207" s="88">
        <f t="shared" si="55"/>
        <v>0</v>
      </c>
    </row>
    <row r="208" spans="2:28" x14ac:dyDescent="0.35">
      <c r="B208" s="85">
        <v>3816</v>
      </c>
      <c r="C208" s="85" t="s">
        <v>224</v>
      </c>
      <c r="D208" s="1">
        <v>94938</v>
      </c>
      <c r="E208" s="85">
        <f t="shared" si="49"/>
        <v>14474.462570513797</v>
      </c>
      <c r="F208" s="86">
        <f t="shared" si="42"/>
        <v>0.7577669611356338</v>
      </c>
      <c r="G208" s="191">
        <f t="shared" si="43"/>
        <v>2777.0084272992103</v>
      </c>
      <c r="H208" s="191">
        <f t="shared" si="44"/>
        <v>18214.398274655519</v>
      </c>
      <c r="I208" s="191">
        <f t="shared" si="45"/>
        <v>951.3232343641032</v>
      </c>
      <c r="J208" s="87">
        <f t="shared" si="46"/>
        <v>6239.7290941941537</v>
      </c>
      <c r="K208" s="191">
        <f t="shared" si="50"/>
        <v>648.10863680855823</v>
      </c>
      <c r="L208" s="87">
        <f t="shared" si="47"/>
        <v>4250.9445488273332</v>
      </c>
      <c r="M208" s="88">
        <f t="shared" si="51"/>
        <v>22465.342823482853</v>
      </c>
      <c r="N208" s="88">
        <f t="shared" si="52"/>
        <v>117403.34282348285</v>
      </c>
      <c r="O208" s="88">
        <f t="shared" si="53"/>
        <v>17899.579634621565</v>
      </c>
      <c r="P208" s="89">
        <f t="shared" si="48"/>
        <v>0.93707866521851724</v>
      </c>
      <c r="Q208" s="199">
        <v>1590.1856857072889</v>
      </c>
      <c r="R208" s="92">
        <f t="shared" si="54"/>
        <v>4.6448569287068468E-2</v>
      </c>
      <c r="S208" s="92">
        <f t="shared" si="54"/>
        <v>3.6078214506818397E-2</v>
      </c>
      <c r="T208" s="91">
        <v>6559</v>
      </c>
      <c r="U208" s="194">
        <v>90724</v>
      </c>
      <c r="V208" s="194">
        <v>13970.434246997229</v>
      </c>
      <c r="W208" s="201"/>
      <c r="X208" s="88">
        <v>0</v>
      </c>
      <c r="Y208" s="88">
        <f t="shared" si="55"/>
        <v>0</v>
      </c>
    </row>
    <row r="209" spans="2:27" x14ac:dyDescent="0.35">
      <c r="B209" s="85">
        <v>3817</v>
      </c>
      <c r="C209" s="85" t="s">
        <v>225</v>
      </c>
      <c r="D209" s="1">
        <v>145377</v>
      </c>
      <c r="E209" s="85">
        <f t="shared" si="49"/>
        <v>13542.338146250582</v>
      </c>
      <c r="F209" s="86">
        <f t="shared" si="42"/>
        <v>0.70896838993250522</v>
      </c>
      <c r="G209" s="191">
        <f t="shared" si="43"/>
        <v>3336.2830818571388</v>
      </c>
      <c r="H209" s="191">
        <f t="shared" si="44"/>
        <v>35814.998883736385</v>
      </c>
      <c r="I209" s="191">
        <f t="shared" si="45"/>
        <v>1277.5667828562282</v>
      </c>
      <c r="J209" s="87">
        <f t="shared" si="46"/>
        <v>13714.67941396161</v>
      </c>
      <c r="K209" s="191">
        <f t="shared" si="50"/>
        <v>974.35218530068323</v>
      </c>
      <c r="L209" s="87">
        <f t="shared" si="47"/>
        <v>10459.670709202835</v>
      </c>
      <c r="M209" s="88">
        <f t="shared" si="51"/>
        <v>46274.669592939223</v>
      </c>
      <c r="N209" s="88">
        <f t="shared" si="52"/>
        <v>191651.66959293923</v>
      </c>
      <c r="O209" s="88">
        <f t="shared" si="53"/>
        <v>17852.973413408406</v>
      </c>
      <c r="P209" s="89">
        <f t="shared" si="48"/>
        <v>0.93463873665836095</v>
      </c>
      <c r="Q209" s="199">
        <v>2488.5463997663901</v>
      </c>
      <c r="R209" s="92">
        <f t="shared" si="54"/>
        <v>3.9781139362729319E-2</v>
      </c>
      <c r="S209" s="93">
        <f t="shared" si="54"/>
        <v>2.0796779482422405E-2</v>
      </c>
      <c r="T209" s="91">
        <v>10735</v>
      </c>
      <c r="U209" s="194">
        <v>139815</v>
      </c>
      <c r="V209" s="194">
        <v>13266.438941076003</v>
      </c>
      <c r="W209" s="201"/>
      <c r="X209" s="88">
        <v>0</v>
      </c>
      <c r="Y209" s="88">
        <f t="shared" si="55"/>
        <v>0</v>
      </c>
      <c r="Z209" s="1"/>
      <c r="AA209" s="1"/>
    </row>
    <row r="210" spans="2:27" x14ac:dyDescent="0.35">
      <c r="B210" s="85">
        <v>3818</v>
      </c>
      <c r="C210" s="85" t="s">
        <v>226</v>
      </c>
      <c r="D210" s="1">
        <v>137444</v>
      </c>
      <c r="E210" s="85">
        <f t="shared" si="49"/>
        <v>24782.545979084025</v>
      </c>
      <c r="F210" s="86">
        <f t="shared" si="42"/>
        <v>1.2974156701355175</v>
      </c>
      <c r="G210" s="191">
        <f t="shared" si="43"/>
        <v>-3407.8416178429266</v>
      </c>
      <c r="H210" s="191">
        <f t="shared" si="44"/>
        <v>-18899.889612556872</v>
      </c>
      <c r="I210" s="191">
        <f t="shared" si="45"/>
        <v>0</v>
      </c>
      <c r="J210" s="87">
        <f t="shared" si="46"/>
        <v>0</v>
      </c>
      <c r="K210" s="191">
        <f t="shared" si="50"/>
        <v>-303.21459755554503</v>
      </c>
      <c r="L210" s="87">
        <f t="shared" si="47"/>
        <v>-1681.6281580430527</v>
      </c>
      <c r="M210" s="88">
        <f t="shared" si="51"/>
        <v>-20581.517770599923</v>
      </c>
      <c r="N210" s="88">
        <f t="shared" si="52"/>
        <v>116862.48222940008</v>
      </c>
      <c r="O210" s="88">
        <f t="shared" si="53"/>
        <v>21071.489763685553</v>
      </c>
      <c r="P210" s="89">
        <f t="shared" si="48"/>
        <v>1.1031344816460307</v>
      </c>
      <c r="Q210" s="199">
        <v>1200.4534241432739</v>
      </c>
      <c r="R210" s="89">
        <f t="shared" si="54"/>
        <v>2.3143633453679233E-2</v>
      </c>
      <c r="S210" s="89">
        <f t="shared" si="54"/>
        <v>1.6871205841449792E-2</v>
      </c>
      <c r="T210" s="91">
        <v>5546</v>
      </c>
      <c r="U210" s="194">
        <v>134335</v>
      </c>
      <c r="V210" s="194">
        <v>24371.371552975324</v>
      </c>
      <c r="W210" s="201"/>
      <c r="X210" s="88">
        <v>0</v>
      </c>
      <c r="Y210" s="88">
        <f t="shared" si="55"/>
        <v>0</v>
      </c>
    </row>
    <row r="211" spans="2:27" x14ac:dyDescent="0.35">
      <c r="B211" s="85">
        <v>3819</v>
      </c>
      <c r="C211" s="85" t="s">
        <v>227</v>
      </c>
      <c r="D211" s="1">
        <v>31330</v>
      </c>
      <c r="E211" s="85">
        <f t="shared" si="49"/>
        <v>19729.219143576829</v>
      </c>
      <c r="F211" s="86">
        <f t="shared" si="42"/>
        <v>1.0328639397266757</v>
      </c>
      <c r="G211" s="191">
        <f t="shared" si="43"/>
        <v>-375.84551653860905</v>
      </c>
      <c r="H211" s="191">
        <f t="shared" si="44"/>
        <v>-596.84268026331108</v>
      </c>
      <c r="I211" s="191">
        <f t="shared" si="45"/>
        <v>0</v>
      </c>
      <c r="J211" s="87">
        <f t="shared" si="46"/>
        <v>0</v>
      </c>
      <c r="K211" s="191">
        <f t="shared" si="50"/>
        <v>-303.21459755554503</v>
      </c>
      <c r="L211" s="87">
        <f t="shared" si="47"/>
        <v>-481.50478091820548</v>
      </c>
      <c r="M211" s="88">
        <f t="shared" si="51"/>
        <v>-1078.3474611815166</v>
      </c>
      <c r="N211" s="88">
        <f t="shared" si="52"/>
        <v>30251.652538818482</v>
      </c>
      <c r="O211" s="88">
        <f t="shared" si="53"/>
        <v>19050.159029482671</v>
      </c>
      <c r="P211" s="89">
        <f t="shared" si="48"/>
        <v>0.99731378948249383</v>
      </c>
      <c r="Q211" s="199">
        <v>30.049772365579429</v>
      </c>
      <c r="R211" s="89">
        <f t="shared" si="54"/>
        <v>2.5766951510984515E-2</v>
      </c>
      <c r="S211" s="89">
        <f t="shared" si="54"/>
        <v>8.9722785013589771E-3</v>
      </c>
      <c r="T211" s="91">
        <v>1588</v>
      </c>
      <c r="U211" s="194">
        <v>30543</v>
      </c>
      <c r="V211" s="194">
        <v>19553.777208706786</v>
      </c>
      <c r="W211" s="201"/>
      <c r="X211" s="88">
        <v>0</v>
      </c>
      <c r="Y211" s="88">
        <f t="shared" si="55"/>
        <v>0</v>
      </c>
    </row>
    <row r="212" spans="2:27" x14ac:dyDescent="0.35">
      <c r="B212" s="85">
        <v>3820</v>
      </c>
      <c r="C212" s="85" t="s">
        <v>228</v>
      </c>
      <c r="D212" s="1">
        <v>48211</v>
      </c>
      <c r="E212" s="85">
        <f t="shared" si="49"/>
        <v>16403.878870364068</v>
      </c>
      <c r="F212" s="86">
        <f t="shared" si="42"/>
        <v>0.85877574948826418</v>
      </c>
      <c r="G212" s="191">
        <f t="shared" si="43"/>
        <v>1619.3586473890477</v>
      </c>
      <c r="H212" s="191">
        <f t="shared" si="44"/>
        <v>4759.2950646764111</v>
      </c>
      <c r="I212" s="191">
        <f t="shared" si="45"/>
        <v>276.02752941650851</v>
      </c>
      <c r="J212" s="87">
        <f t="shared" si="46"/>
        <v>811.24490895511849</v>
      </c>
      <c r="K212" s="191">
        <f t="shared" si="50"/>
        <v>-27.187068139036512</v>
      </c>
      <c r="L212" s="87">
        <f t="shared" si="47"/>
        <v>-79.902793260628314</v>
      </c>
      <c r="M212" s="88">
        <f t="shared" si="51"/>
        <v>4679.3922714157825</v>
      </c>
      <c r="N212" s="88">
        <f t="shared" si="52"/>
        <v>52890.392271415782</v>
      </c>
      <c r="O212" s="88">
        <f t="shared" si="53"/>
        <v>17996.050449614082</v>
      </c>
      <c r="P212" s="89">
        <f t="shared" si="48"/>
        <v>0.94212910463614896</v>
      </c>
      <c r="Q212" s="199">
        <v>124.09838089552704</v>
      </c>
      <c r="R212" s="89">
        <f t="shared" si="54"/>
        <v>4.3799255217805491E-2</v>
      </c>
      <c r="S212" s="89">
        <f t="shared" si="54"/>
        <v>2.6041527160340142E-2</v>
      </c>
      <c r="T212" s="91">
        <v>2939</v>
      </c>
      <c r="U212" s="194">
        <v>46188</v>
      </c>
      <c r="V212" s="194">
        <v>15987.538940809969</v>
      </c>
      <c r="W212" s="201"/>
      <c r="X212" s="88">
        <v>0</v>
      </c>
      <c r="Y212" s="88">
        <f t="shared" si="55"/>
        <v>0</v>
      </c>
    </row>
    <row r="213" spans="2:27" x14ac:dyDescent="0.35">
      <c r="B213" s="85">
        <v>3821</v>
      </c>
      <c r="C213" s="85" t="s">
        <v>229</v>
      </c>
      <c r="D213" s="1">
        <v>39083</v>
      </c>
      <c r="E213" s="85">
        <f t="shared" si="49"/>
        <v>16103.419859909351</v>
      </c>
      <c r="F213" s="86">
        <f t="shared" si="42"/>
        <v>0.84304612151838731</v>
      </c>
      <c r="G213" s="191">
        <f t="shared" si="43"/>
        <v>1799.6340536618779</v>
      </c>
      <c r="H213" s="191">
        <f t="shared" si="44"/>
        <v>4367.711848237378</v>
      </c>
      <c r="I213" s="191">
        <f t="shared" si="45"/>
        <v>381.18818307565942</v>
      </c>
      <c r="J213" s="87">
        <f t="shared" si="46"/>
        <v>925.14372032462541</v>
      </c>
      <c r="K213" s="191">
        <f t="shared" si="50"/>
        <v>77.973585520114398</v>
      </c>
      <c r="L213" s="87">
        <f t="shared" si="47"/>
        <v>189.24189205731764</v>
      </c>
      <c r="M213" s="88">
        <f t="shared" si="51"/>
        <v>4556.9537402946953</v>
      </c>
      <c r="N213" s="88">
        <f t="shared" si="52"/>
        <v>43639.953740294695</v>
      </c>
      <c r="O213" s="88">
        <f t="shared" si="53"/>
        <v>17981.027499091346</v>
      </c>
      <c r="P213" s="89">
        <f t="shared" si="48"/>
        <v>0.94134262323765516</v>
      </c>
      <c r="Q213" s="199">
        <v>657.7160328116538</v>
      </c>
      <c r="R213" s="89">
        <f t="shared" si="54"/>
        <v>-2.7811798326189017E-3</v>
      </c>
      <c r="S213" s="89">
        <f t="shared" si="54"/>
        <v>7.4909546973293195E-3</v>
      </c>
      <c r="T213" s="91">
        <v>2427</v>
      </c>
      <c r="U213" s="194">
        <v>39192</v>
      </c>
      <c r="V213" s="194">
        <v>15983.686786296899</v>
      </c>
      <c r="W213" s="201"/>
      <c r="X213" s="88">
        <v>0</v>
      </c>
      <c r="Y213" s="88">
        <f t="shared" si="55"/>
        <v>0</v>
      </c>
    </row>
    <row r="214" spans="2:27" x14ac:dyDescent="0.35">
      <c r="B214" s="85">
        <v>3822</v>
      </c>
      <c r="C214" s="85" t="s">
        <v>230</v>
      </c>
      <c r="D214" s="1">
        <v>25858</v>
      </c>
      <c r="E214" s="85">
        <f t="shared" si="49"/>
        <v>17932.038834951454</v>
      </c>
      <c r="F214" s="86">
        <f t="shared" si="42"/>
        <v>0.93877796904241084</v>
      </c>
      <c r="G214" s="191">
        <f t="shared" si="43"/>
        <v>702.46266863661583</v>
      </c>
      <c r="H214" s="191">
        <f t="shared" si="44"/>
        <v>1012.951168174</v>
      </c>
      <c r="I214" s="191">
        <f t="shared" si="45"/>
        <v>0</v>
      </c>
      <c r="J214" s="87">
        <f t="shared" si="46"/>
        <v>0</v>
      </c>
      <c r="K214" s="191">
        <f t="shared" si="50"/>
        <v>-303.21459755554503</v>
      </c>
      <c r="L214" s="87">
        <f t="shared" si="47"/>
        <v>-437.23544967509594</v>
      </c>
      <c r="M214" s="88">
        <f t="shared" si="51"/>
        <v>575.71571849890415</v>
      </c>
      <c r="N214" s="88">
        <f t="shared" si="52"/>
        <v>26433.715718498905</v>
      </c>
      <c r="O214" s="88">
        <f t="shared" si="53"/>
        <v>18331.286906032528</v>
      </c>
      <c r="P214" s="89">
        <f t="shared" si="48"/>
        <v>0.95967940120878825</v>
      </c>
      <c r="Q214" s="199">
        <v>20.946959541039291</v>
      </c>
      <c r="R214" s="89">
        <f t="shared" si="54"/>
        <v>1.0117582718074924E-2</v>
      </c>
      <c r="S214" s="89">
        <f t="shared" si="54"/>
        <v>-9.4963509269364275E-3</v>
      </c>
      <c r="T214" s="91">
        <v>1442</v>
      </c>
      <c r="U214" s="194">
        <v>25599</v>
      </c>
      <c r="V214" s="194">
        <v>18103.960396039605</v>
      </c>
      <c r="W214" s="201"/>
      <c r="X214" s="88">
        <v>0</v>
      </c>
      <c r="Y214" s="88">
        <f t="shared" si="55"/>
        <v>0</v>
      </c>
    </row>
    <row r="215" spans="2:27" x14ac:dyDescent="0.35">
      <c r="B215" s="85">
        <v>3823</v>
      </c>
      <c r="C215" s="85" t="s">
        <v>231</v>
      </c>
      <c r="D215" s="1">
        <v>21391</v>
      </c>
      <c r="E215" s="85">
        <f t="shared" si="49"/>
        <v>17476.307189542484</v>
      </c>
      <c r="F215" s="86">
        <f t="shared" si="42"/>
        <v>0.91491950919614384</v>
      </c>
      <c r="G215" s="191">
        <f t="shared" si="43"/>
        <v>975.90165588199807</v>
      </c>
      <c r="H215" s="191">
        <f t="shared" si="44"/>
        <v>1194.5036267995658</v>
      </c>
      <c r="I215" s="191">
        <f t="shared" si="45"/>
        <v>0</v>
      </c>
      <c r="J215" s="87">
        <f t="shared" si="46"/>
        <v>0</v>
      </c>
      <c r="K215" s="191">
        <f t="shared" si="50"/>
        <v>-303.21459755554503</v>
      </c>
      <c r="L215" s="87">
        <f t="shared" si="47"/>
        <v>-371.13466740798714</v>
      </c>
      <c r="M215" s="88">
        <f t="shared" si="51"/>
        <v>823.36895939157876</v>
      </c>
      <c r="N215" s="88">
        <f t="shared" si="52"/>
        <v>22214.368959391577</v>
      </c>
      <c r="O215" s="88">
        <f t="shared" si="53"/>
        <v>18148.994247868934</v>
      </c>
      <c r="P215" s="89">
        <f t="shared" si="48"/>
        <v>0.95013601727028119</v>
      </c>
      <c r="Q215" s="199">
        <v>379.51947189891052</v>
      </c>
      <c r="R215" s="89">
        <f t="shared" si="54"/>
        <v>-4.9711239449133721E-2</v>
      </c>
      <c r="S215" s="89">
        <f t="shared" si="54"/>
        <v>-6.9897111813776239E-2</v>
      </c>
      <c r="T215" s="91">
        <v>1224</v>
      </c>
      <c r="U215" s="194">
        <v>22510</v>
      </c>
      <c r="V215" s="194">
        <v>18789.64941569282</v>
      </c>
      <c r="W215" s="201"/>
      <c r="X215" s="88">
        <v>0</v>
      </c>
      <c r="Y215" s="88">
        <f t="shared" si="55"/>
        <v>0</v>
      </c>
    </row>
    <row r="216" spans="2:27" x14ac:dyDescent="0.35">
      <c r="B216" s="85">
        <v>3824</v>
      </c>
      <c r="C216" s="85" t="s">
        <v>232</v>
      </c>
      <c r="D216" s="1">
        <v>55971</v>
      </c>
      <c r="E216" s="85">
        <f t="shared" si="49"/>
        <v>25464.513193812556</v>
      </c>
      <c r="F216" s="86">
        <f t="shared" si="42"/>
        <v>1.3331180128913513</v>
      </c>
      <c r="G216" s="191">
        <f t="shared" si="43"/>
        <v>-3817.0219466800449</v>
      </c>
      <c r="H216" s="191">
        <f t="shared" si="44"/>
        <v>-8389.8142388027391</v>
      </c>
      <c r="I216" s="191">
        <f t="shared" si="45"/>
        <v>0</v>
      </c>
      <c r="J216" s="87">
        <f t="shared" si="46"/>
        <v>0</v>
      </c>
      <c r="K216" s="191">
        <f t="shared" si="50"/>
        <v>-303.21459755554503</v>
      </c>
      <c r="L216" s="87">
        <f t="shared" si="47"/>
        <v>-666.46568542708792</v>
      </c>
      <c r="M216" s="88">
        <f t="shared" si="51"/>
        <v>-9056.2799242298279</v>
      </c>
      <c r="N216" s="88">
        <f t="shared" si="52"/>
        <v>46914.720075770172</v>
      </c>
      <c r="O216" s="88">
        <f t="shared" si="53"/>
        <v>21344.276649576965</v>
      </c>
      <c r="P216" s="89">
        <f t="shared" si="48"/>
        <v>1.1174154187483643</v>
      </c>
      <c r="Q216" s="199">
        <v>146.75604512566133</v>
      </c>
      <c r="R216" s="89">
        <f t="shared" si="54"/>
        <v>-1.7794156356936035E-2</v>
      </c>
      <c r="S216" s="89">
        <f t="shared" si="54"/>
        <v>-4.3712235943513776E-2</v>
      </c>
      <c r="T216" s="91">
        <v>2198</v>
      </c>
      <c r="U216" s="194">
        <v>56985</v>
      </c>
      <c r="V216" s="194">
        <v>26628.504672897197</v>
      </c>
      <c r="W216" s="201"/>
      <c r="X216" s="88">
        <v>0</v>
      </c>
      <c r="Y216" s="88">
        <f t="shared" si="55"/>
        <v>0</v>
      </c>
    </row>
    <row r="217" spans="2:27" x14ac:dyDescent="0.35">
      <c r="B217" s="85">
        <v>3825</v>
      </c>
      <c r="C217" s="85" t="s">
        <v>233</v>
      </c>
      <c r="D217" s="1">
        <v>105265</v>
      </c>
      <c r="E217" s="85">
        <f t="shared" si="49"/>
        <v>27469.989561586641</v>
      </c>
      <c r="F217" s="86">
        <f t="shared" si="42"/>
        <v>1.4381086973768171</v>
      </c>
      <c r="G217" s="191">
        <f t="shared" si="43"/>
        <v>-5020.3077673444959</v>
      </c>
      <c r="H217" s="191">
        <f t="shared" si="44"/>
        <v>-19237.819364464107</v>
      </c>
      <c r="I217" s="191">
        <f t="shared" si="45"/>
        <v>0</v>
      </c>
      <c r="J217" s="87">
        <f t="shared" si="46"/>
        <v>0</v>
      </c>
      <c r="K217" s="191">
        <f t="shared" si="50"/>
        <v>-303.21459755554503</v>
      </c>
      <c r="L217" s="87">
        <f t="shared" si="47"/>
        <v>-1161.9183378328485</v>
      </c>
      <c r="M217" s="88">
        <f t="shared" si="51"/>
        <v>-20399.737702296956</v>
      </c>
      <c r="N217" s="88">
        <f t="shared" si="52"/>
        <v>84865.262297703041</v>
      </c>
      <c r="O217" s="88">
        <f t="shared" si="53"/>
        <v>22146.467196686597</v>
      </c>
      <c r="P217" s="89">
        <f t="shared" si="48"/>
        <v>1.1594116925425504</v>
      </c>
      <c r="Q217" s="199">
        <v>-73.164529153087642</v>
      </c>
      <c r="R217" s="89">
        <f t="shared" si="54"/>
        <v>5.0028164711049157E-3</v>
      </c>
      <c r="S217" s="89">
        <f t="shared" si="54"/>
        <v>-1.5191655571764218E-2</v>
      </c>
      <c r="T217" s="91">
        <v>3832</v>
      </c>
      <c r="U217" s="194">
        <v>104741</v>
      </c>
      <c r="V217" s="194">
        <v>27893.741677762981</v>
      </c>
      <c r="W217" s="201"/>
      <c r="X217" s="88">
        <v>0</v>
      </c>
      <c r="Y217" s="88">
        <f t="shared" si="55"/>
        <v>0</v>
      </c>
    </row>
    <row r="218" spans="2:27" ht="28.5" customHeight="1" x14ac:dyDescent="0.35">
      <c r="B218" s="85">
        <v>4201</v>
      </c>
      <c r="C218" s="85" t="s">
        <v>234</v>
      </c>
      <c r="D218" s="1">
        <v>104629</v>
      </c>
      <c r="E218" s="85">
        <f t="shared" si="49"/>
        <v>15373.053188363208</v>
      </c>
      <c r="F218" s="86">
        <f t="shared" si="42"/>
        <v>0.80480997074483762</v>
      </c>
      <c r="G218" s="191">
        <f t="shared" si="43"/>
        <v>2237.8540565895632</v>
      </c>
      <c r="H218" s="191">
        <f t="shared" si="44"/>
        <v>15230.834709148567</v>
      </c>
      <c r="I218" s="191">
        <f t="shared" si="45"/>
        <v>636.81651811680922</v>
      </c>
      <c r="J218" s="87">
        <f t="shared" si="46"/>
        <v>4334.173222303004</v>
      </c>
      <c r="K218" s="191">
        <f t="shared" si="50"/>
        <v>333.60192056126419</v>
      </c>
      <c r="L218" s="87">
        <f t="shared" si="47"/>
        <v>2270.494671339964</v>
      </c>
      <c r="M218" s="88">
        <f t="shared" si="51"/>
        <v>17501.329380488532</v>
      </c>
      <c r="N218" s="88">
        <f t="shared" si="52"/>
        <v>122130.32938048853</v>
      </c>
      <c r="O218" s="88">
        <f t="shared" si="53"/>
        <v>17944.509165514039</v>
      </c>
      <c r="P218" s="89">
        <f t="shared" si="48"/>
        <v>0.93943081569897757</v>
      </c>
      <c r="Q218" s="199">
        <v>215.39914269307337</v>
      </c>
      <c r="R218" s="89">
        <f t="shared" si="54"/>
        <v>6.9170243204577972E-2</v>
      </c>
      <c r="S218" s="89">
        <f t="shared" si="54"/>
        <v>5.8016689389190759E-2</v>
      </c>
      <c r="T218" s="91">
        <v>6806</v>
      </c>
      <c r="U218" s="194">
        <v>97860</v>
      </c>
      <c r="V218" s="194">
        <v>14530.066815144766</v>
      </c>
      <c r="W218" s="201"/>
      <c r="X218" s="88">
        <v>0</v>
      </c>
      <c r="Y218" s="88">
        <f t="shared" si="55"/>
        <v>0</v>
      </c>
    </row>
    <row r="219" spans="2:27" x14ac:dyDescent="0.35">
      <c r="B219" s="85">
        <v>4202</v>
      </c>
      <c r="C219" s="85" t="s">
        <v>235</v>
      </c>
      <c r="D219" s="1">
        <v>381831</v>
      </c>
      <c r="E219" s="85">
        <f t="shared" si="49"/>
        <v>15529.792166592102</v>
      </c>
      <c r="F219" s="86">
        <f t="shared" si="42"/>
        <v>0.81301556861387103</v>
      </c>
      <c r="G219" s="191">
        <f t="shared" si="43"/>
        <v>2143.8106696522268</v>
      </c>
      <c r="H219" s="191">
        <f t="shared" si="44"/>
        <v>52709.872934739302</v>
      </c>
      <c r="I219" s="191">
        <f t="shared" si="45"/>
        <v>581.95787573669634</v>
      </c>
      <c r="J219" s="87">
        <f t="shared" si="46"/>
        <v>14308.598290738153</v>
      </c>
      <c r="K219" s="191">
        <f t="shared" si="50"/>
        <v>278.74327818115131</v>
      </c>
      <c r="L219" s="87">
        <f t="shared" si="47"/>
        <v>6853.4609806399667</v>
      </c>
      <c r="M219" s="88">
        <f t="shared" si="51"/>
        <v>59563.333915379269</v>
      </c>
      <c r="N219" s="88">
        <f t="shared" si="52"/>
        <v>441394.33391537925</v>
      </c>
      <c r="O219" s="88">
        <f t="shared" si="53"/>
        <v>17952.346114425476</v>
      </c>
      <c r="P219" s="89">
        <f t="shared" si="48"/>
        <v>0.9398410955924289</v>
      </c>
      <c r="Q219" s="199">
        <v>3361.8504733168011</v>
      </c>
      <c r="R219" s="89">
        <f t="shared" si="54"/>
        <v>-8.6380134905675067E-3</v>
      </c>
      <c r="S219" s="89">
        <f t="shared" si="54"/>
        <v>-3.1620741448853518E-2</v>
      </c>
      <c r="T219" s="91">
        <v>24587</v>
      </c>
      <c r="U219" s="194">
        <v>385158</v>
      </c>
      <c r="V219" s="194">
        <v>16036.890535870427</v>
      </c>
      <c r="W219" s="201"/>
      <c r="X219" s="88">
        <v>0</v>
      </c>
      <c r="Y219" s="88">
        <f t="shared" si="55"/>
        <v>0</v>
      </c>
    </row>
    <row r="220" spans="2:27" x14ac:dyDescent="0.35">
      <c r="B220" s="85">
        <v>4203</v>
      </c>
      <c r="C220" s="85" t="s">
        <v>236</v>
      </c>
      <c r="D220" s="1">
        <v>697061</v>
      </c>
      <c r="E220" s="85">
        <f t="shared" si="49"/>
        <v>15189.49249308143</v>
      </c>
      <c r="F220" s="86">
        <f t="shared" si="42"/>
        <v>0.79520020253617385</v>
      </c>
      <c r="G220" s="191">
        <f t="shared" si="43"/>
        <v>2347.9904737586298</v>
      </c>
      <c r="H220" s="191">
        <f t="shared" si="44"/>
        <v>107751.63083125728</v>
      </c>
      <c r="I220" s="191">
        <f t="shared" si="45"/>
        <v>701.06276146543144</v>
      </c>
      <c r="J220" s="87">
        <f t="shared" si="46"/>
        <v>32172.471186410115</v>
      </c>
      <c r="K220" s="191">
        <f t="shared" si="50"/>
        <v>397.84816390988641</v>
      </c>
      <c r="L220" s="87">
        <f t="shared" si="47"/>
        <v>18257.650089988598</v>
      </c>
      <c r="M220" s="88">
        <f t="shared" si="51"/>
        <v>126009.28092124588</v>
      </c>
      <c r="N220" s="88">
        <f t="shared" si="52"/>
        <v>823070.28092124593</v>
      </c>
      <c r="O220" s="88">
        <f t="shared" si="53"/>
        <v>17935.33113074995</v>
      </c>
      <c r="P220" s="89">
        <f t="shared" si="48"/>
        <v>0.93895032728854444</v>
      </c>
      <c r="Q220" s="199">
        <v>11733.554269369357</v>
      </c>
      <c r="R220" s="89">
        <f t="shared" si="54"/>
        <v>1.4396770513178728E-2</v>
      </c>
      <c r="S220" s="89">
        <f t="shared" si="54"/>
        <v>5.9528584969656155E-3</v>
      </c>
      <c r="T220" s="91">
        <v>45891</v>
      </c>
      <c r="U220" s="194">
        <v>687168</v>
      </c>
      <c r="V220" s="194">
        <v>15099.606671207892</v>
      </c>
      <c r="W220" s="201"/>
      <c r="X220" s="88">
        <v>0</v>
      </c>
      <c r="Y220" s="88">
        <f t="shared" si="55"/>
        <v>0</v>
      </c>
    </row>
    <row r="221" spans="2:27" x14ac:dyDescent="0.35">
      <c r="B221" s="85">
        <v>4204</v>
      </c>
      <c r="C221" s="85" t="s">
        <v>237</v>
      </c>
      <c r="D221" s="1">
        <v>1848169</v>
      </c>
      <c r="E221" s="85">
        <f t="shared" si="49"/>
        <v>15991.909595133644</v>
      </c>
      <c r="F221" s="86">
        <f t="shared" si="42"/>
        <v>0.83720833693309626</v>
      </c>
      <c r="G221" s="191">
        <f t="shared" si="43"/>
        <v>1866.5402125273019</v>
      </c>
      <c r="H221" s="191">
        <f t="shared" si="44"/>
        <v>215714.18582156775</v>
      </c>
      <c r="I221" s="191">
        <f t="shared" si="45"/>
        <v>420.21677574715676</v>
      </c>
      <c r="J221" s="87">
        <f t="shared" si="46"/>
        <v>48564.03255632316</v>
      </c>
      <c r="K221" s="191">
        <f t="shared" si="50"/>
        <v>117.00217819161173</v>
      </c>
      <c r="L221" s="87">
        <f t="shared" si="47"/>
        <v>13521.824731426377</v>
      </c>
      <c r="M221" s="88">
        <f t="shared" si="51"/>
        <v>229236.01055299412</v>
      </c>
      <c r="N221" s="88">
        <f t="shared" si="52"/>
        <v>2077405.0105529942</v>
      </c>
      <c r="O221" s="88">
        <f t="shared" si="53"/>
        <v>17975.45198585256</v>
      </c>
      <c r="P221" s="89">
        <f t="shared" si="48"/>
        <v>0.94105073400839057</v>
      </c>
      <c r="Q221" s="199">
        <v>14215.189718174312</v>
      </c>
      <c r="R221" s="89">
        <f t="shared" si="54"/>
        <v>2.1888983683893616E-2</v>
      </c>
      <c r="S221" s="89">
        <f t="shared" si="54"/>
        <v>5.6899976399814476E-3</v>
      </c>
      <c r="T221" s="91">
        <v>115569</v>
      </c>
      <c r="U221" s="194">
        <v>1808581</v>
      </c>
      <c r="V221" s="194">
        <v>15901.430493155262</v>
      </c>
      <c r="W221" s="201"/>
      <c r="X221" s="88">
        <v>0</v>
      </c>
      <c r="Y221" s="88">
        <f t="shared" si="55"/>
        <v>0</v>
      </c>
      <c r="Z221" s="1"/>
      <c r="AA221" s="1"/>
    </row>
    <row r="222" spans="2:27" x14ac:dyDescent="0.35">
      <c r="B222" s="85">
        <v>4205</v>
      </c>
      <c r="C222" s="85" t="s">
        <v>238</v>
      </c>
      <c r="D222" s="1">
        <v>339221</v>
      </c>
      <c r="E222" s="85">
        <f t="shared" si="49"/>
        <v>14447.84701222369</v>
      </c>
      <c r="F222" s="86">
        <f t="shared" si="42"/>
        <v>0.75637358361808038</v>
      </c>
      <c r="G222" s="191">
        <f t="shared" si="43"/>
        <v>2792.977762273274</v>
      </c>
      <c r="H222" s="191">
        <f t="shared" si="44"/>
        <v>65576.324880414206</v>
      </c>
      <c r="I222" s="191">
        <f t="shared" si="45"/>
        <v>960.6386797656404</v>
      </c>
      <c r="J222" s="87">
        <f t="shared" si="46"/>
        <v>22554.835562217471</v>
      </c>
      <c r="K222" s="191">
        <f t="shared" si="50"/>
        <v>657.42408221009532</v>
      </c>
      <c r="L222" s="87">
        <f t="shared" si="47"/>
        <v>15435.660026210828</v>
      </c>
      <c r="M222" s="88">
        <f t="shared" si="51"/>
        <v>81011.984906625032</v>
      </c>
      <c r="N222" s="88">
        <f t="shared" si="52"/>
        <v>420232.984906625</v>
      </c>
      <c r="O222" s="88">
        <f t="shared" si="53"/>
        <v>17898.248856707058</v>
      </c>
      <c r="P222" s="89">
        <f t="shared" si="48"/>
        <v>0.93700899634263946</v>
      </c>
      <c r="Q222" s="199">
        <v>6018.693751291532</v>
      </c>
      <c r="R222" s="89">
        <f t="shared" si="54"/>
        <v>4.1977128681509636E-3</v>
      </c>
      <c r="S222" s="89">
        <f t="shared" si="54"/>
        <v>-1.0001939615865631E-2</v>
      </c>
      <c r="T222" s="91">
        <v>23479</v>
      </c>
      <c r="U222" s="194">
        <v>337803</v>
      </c>
      <c r="V222" s="194">
        <v>14593.813453147277</v>
      </c>
      <c r="W222" s="201"/>
      <c r="X222" s="88">
        <v>0</v>
      </c>
      <c r="Y222" s="88">
        <f t="shared" si="55"/>
        <v>0</v>
      </c>
      <c r="Z222" s="1"/>
      <c r="AA222" s="1"/>
    </row>
    <row r="223" spans="2:27" x14ac:dyDescent="0.35">
      <c r="B223" s="85">
        <v>4206</v>
      </c>
      <c r="C223" s="85" t="s">
        <v>239</v>
      </c>
      <c r="D223" s="1">
        <v>144020</v>
      </c>
      <c r="E223" s="85">
        <f t="shared" si="49"/>
        <v>14606.490872210954</v>
      </c>
      <c r="F223" s="86">
        <f t="shared" si="42"/>
        <v>0.76467890584332621</v>
      </c>
      <c r="G223" s="191">
        <f t="shared" si="43"/>
        <v>2697.7914462809158</v>
      </c>
      <c r="H223" s="191">
        <f t="shared" si="44"/>
        <v>26600.22366032983</v>
      </c>
      <c r="I223" s="191">
        <f t="shared" si="45"/>
        <v>905.11332877009818</v>
      </c>
      <c r="J223" s="87">
        <f t="shared" si="46"/>
        <v>8924.4174216731681</v>
      </c>
      <c r="K223" s="191">
        <f t="shared" si="50"/>
        <v>601.89873121455321</v>
      </c>
      <c r="L223" s="87">
        <f t="shared" si="47"/>
        <v>5934.7214897754948</v>
      </c>
      <c r="M223" s="88">
        <f t="shared" si="51"/>
        <v>32534.945150105326</v>
      </c>
      <c r="N223" s="88">
        <f t="shared" si="52"/>
        <v>176554.94515010534</v>
      </c>
      <c r="O223" s="88">
        <f t="shared" si="53"/>
        <v>17906.181049706425</v>
      </c>
      <c r="P223" s="89">
        <f t="shared" si="48"/>
        <v>0.93742426245390198</v>
      </c>
      <c r="Q223" s="199">
        <v>2254.2877970839727</v>
      </c>
      <c r="R223" s="89">
        <f t="shared" si="54"/>
        <v>3.3505321095650555E-2</v>
      </c>
      <c r="S223" s="89">
        <f t="shared" si="54"/>
        <v>8.5586409312728203E-3</v>
      </c>
      <c r="T223" s="91">
        <v>9860</v>
      </c>
      <c r="U223" s="194">
        <v>139351</v>
      </c>
      <c r="V223" s="194">
        <v>14482.54001247142</v>
      </c>
      <c r="W223" s="201"/>
      <c r="X223" s="88">
        <v>0</v>
      </c>
      <c r="Y223" s="88">
        <f t="shared" si="55"/>
        <v>0</v>
      </c>
    </row>
    <row r="224" spans="2:27" x14ac:dyDescent="0.35">
      <c r="B224" s="85">
        <v>4207</v>
      </c>
      <c r="C224" s="85" t="s">
        <v>240</v>
      </c>
      <c r="D224" s="1">
        <v>140581</v>
      </c>
      <c r="E224" s="85">
        <f t="shared" si="49"/>
        <v>15254.014756944445</v>
      </c>
      <c r="F224" s="86">
        <f t="shared" si="42"/>
        <v>0.79857807163320471</v>
      </c>
      <c r="G224" s="191">
        <f t="shared" si="43"/>
        <v>2309.277115440821</v>
      </c>
      <c r="H224" s="191">
        <f t="shared" si="44"/>
        <v>21282.297895902608</v>
      </c>
      <c r="I224" s="191">
        <f t="shared" si="45"/>
        <v>678.47996911337623</v>
      </c>
      <c r="J224" s="87">
        <f t="shared" si="46"/>
        <v>6252.871395348875</v>
      </c>
      <c r="K224" s="191">
        <f t="shared" si="50"/>
        <v>375.2653715578312</v>
      </c>
      <c r="L224" s="87">
        <f t="shared" si="47"/>
        <v>3458.4456642769724</v>
      </c>
      <c r="M224" s="88">
        <f t="shared" si="51"/>
        <v>24740.743560179581</v>
      </c>
      <c r="N224" s="88">
        <f t="shared" si="52"/>
        <v>165321.74356017957</v>
      </c>
      <c r="O224" s="88">
        <f t="shared" si="53"/>
        <v>17938.557243943094</v>
      </c>
      <c r="P224" s="89">
        <f t="shared" si="48"/>
        <v>0.93911922074339571</v>
      </c>
      <c r="Q224" s="199">
        <v>2669.8322655097254</v>
      </c>
      <c r="R224" s="89">
        <f t="shared" si="54"/>
        <v>9.4206176536056115E-3</v>
      </c>
      <c r="S224" s="89">
        <f t="shared" si="54"/>
        <v>-8.9802790223715984E-3</v>
      </c>
      <c r="T224" s="91">
        <v>9216</v>
      </c>
      <c r="U224" s="194">
        <v>139269</v>
      </c>
      <c r="V224" s="194">
        <v>15392.241379310346</v>
      </c>
      <c r="W224" s="201"/>
      <c r="X224" s="88">
        <v>0</v>
      </c>
      <c r="Y224" s="88">
        <f t="shared" si="55"/>
        <v>0</v>
      </c>
    </row>
    <row r="225" spans="2:27" x14ac:dyDescent="0.35">
      <c r="B225" s="85">
        <v>4211</v>
      </c>
      <c r="C225" s="85" t="s">
        <v>241</v>
      </c>
      <c r="D225" s="1">
        <v>29006</v>
      </c>
      <c r="E225" s="85">
        <f t="shared" si="49"/>
        <v>11980.999586947542</v>
      </c>
      <c r="F225" s="86">
        <f t="shared" si="42"/>
        <v>0.62722920482471878</v>
      </c>
      <c r="G225" s="191">
        <f t="shared" si="43"/>
        <v>4273.0862174389631</v>
      </c>
      <c r="H225" s="191">
        <f t="shared" si="44"/>
        <v>10345.14173241973</v>
      </c>
      <c r="I225" s="191">
        <f t="shared" si="45"/>
        <v>1824.0352786122921</v>
      </c>
      <c r="J225" s="87">
        <f t="shared" si="46"/>
        <v>4415.9894095203599</v>
      </c>
      <c r="K225" s="191">
        <f t="shared" si="50"/>
        <v>1520.8206810567472</v>
      </c>
      <c r="L225" s="87">
        <f t="shared" si="47"/>
        <v>3681.9068688383845</v>
      </c>
      <c r="M225" s="88">
        <f t="shared" si="51"/>
        <v>14027.048601258115</v>
      </c>
      <c r="N225" s="88">
        <f t="shared" si="52"/>
        <v>43033.048601258117</v>
      </c>
      <c r="O225" s="88">
        <f t="shared" si="53"/>
        <v>17774.906485443254</v>
      </c>
      <c r="P225" s="89">
        <f t="shared" si="48"/>
        <v>0.93055177740297168</v>
      </c>
      <c r="Q225" s="199">
        <v>1407.0808881075336</v>
      </c>
      <c r="R225" s="89">
        <f t="shared" si="54"/>
        <v>-8.816293056314926E-3</v>
      </c>
      <c r="S225" s="89">
        <f t="shared" si="54"/>
        <v>-6.359827859428545E-3</v>
      </c>
      <c r="T225" s="91">
        <v>2421</v>
      </c>
      <c r="U225" s="194">
        <v>29264</v>
      </c>
      <c r="V225" s="194">
        <v>12057.684384013186</v>
      </c>
      <c r="W225" s="201"/>
      <c r="X225" s="88">
        <v>0</v>
      </c>
      <c r="Y225" s="88">
        <f t="shared" si="55"/>
        <v>0</v>
      </c>
    </row>
    <row r="226" spans="2:27" x14ac:dyDescent="0.35">
      <c r="B226" s="85">
        <v>4212</v>
      </c>
      <c r="C226" s="85" t="s">
        <v>242</v>
      </c>
      <c r="D226" s="1">
        <v>26898</v>
      </c>
      <c r="E226" s="85">
        <f t="shared" si="49"/>
        <v>12551.563229118059</v>
      </c>
      <c r="F226" s="86">
        <f t="shared" si="42"/>
        <v>0.65709934854548036</v>
      </c>
      <c r="G226" s="191">
        <f t="shared" si="43"/>
        <v>3930.7480321366529</v>
      </c>
      <c r="H226" s="191">
        <f t="shared" si="44"/>
        <v>8423.5930328688464</v>
      </c>
      <c r="I226" s="191">
        <f t="shared" si="45"/>
        <v>1624.3380038526113</v>
      </c>
      <c r="J226" s="87">
        <f t="shared" si="46"/>
        <v>3480.9563422561459</v>
      </c>
      <c r="K226" s="191">
        <f t="shared" si="50"/>
        <v>1321.1234062970664</v>
      </c>
      <c r="L226" s="87">
        <f t="shared" si="47"/>
        <v>2831.1674596946132</v>
      </c>
      <c r="M226" s="88">
        <f t="shared" si="51"/>
        <v>11254.760492563459</v>
      </c>
      <c r="N226" s="88">
        <f t="shared" si="52"/>
        <v>38152.760492563459</v>
      </c>
      <c r="O226" s="88">
        <f t="shared" si="53"/>
        <v>17803.434667551777</v>
      </c>
      <c r="P226" s="89">
        <f t="shared" si="48"/>
        <v>0.93204528458900959</v>
      </c>
      <c r="Q226" s="199">
        <v>875.36918348387007</v>
      </c>
      <c r="R226" s="89">
        <f t="shared" si="54"/>
        <v>2.2387776046219925E-2</v>
      </c>
      <c r="S226" s="89">
        <f t="shared" si="54"/>
        <v>1.6662786166353093E-2</v>
      </c>
      <c r="T226" s="91">
        <v>2143</v>
      </c>
      <c r="U226" s="194">
        <v>26309</v>
      </c>
      <c r="V226" s="194">
        <v>12345.84702017832</v>
      </c>
      <c r="W226" s="201"/>
      <c r="X226" s="88">
        <v>0</v>
      </c>
      <c r="Y226" s="88">
        <f t="shared" si="55"/>
        <v>0</v>
      </c>
    </row>
    <row r="227" spans="2:27" x14ac:dyDescent="0.35">
      <c r="B227" s="85">
        <v>4213</v>
      </c>
      <c r="C227" s="85" t="s">
        <v>243</v>
      </c>
      <c r="D227" s="1">
        <v>86233</v>
      </c>
      <c r="E227" s="85">
        <f t="shared" si="49"/>
        <v>13944.53428201811</v>
      </c>
      <c r="F227" s="86">
        <f t="shared" si="42"/>
        <v>0.73002415916029739</v>
      </c>
      <c r="G227" s="191">
        <f t="shared" si="43"/>
        <v>3094.965400396622</v>
      </c>
      <c r="H227" s="191">
        <f t="shared" si="44"/>
        <v>19139.266036052712</v>
      </c>
      <c r="I227" s="191">
        <f t="shared" si="45"/>
        <v>1136.7981353375935</v>
      </c>
      <c r="J227" s="87">
        <f t="shared" si="46"/>
        <v>7029.9596689276777</v>
      </c>
      <c r="K227" s="191">
        <f t="shared" si="50"/>
        <v>833.58353778204855</v>
      </c>
      <c r="L227" s="87">
        <f t="shared" si="47"/>
        <v>5154.8805976441881</v>
      </c>
      <c r="M227" s="88">
        <f t="shared" si="51"/>
        <v>24294.146633696899</v>
      </c>
      <c r="N227" s="88">
        <f t="shared" si="52"/>
        <v>110527.1466336969</v>
      </c>
      <c r="O227" s="88">
        <f t="shared" si="53"/>
        <v>17873.083220196782</v>
      </c>
      <c r="P227" s="89">
        <f t="shared" si="48"/>
        <v>0.93569152511975051</v>
      </c>
      <c r="Q227" s="199">
        <v>2336.2391417005492</v>
      </c>
      <c r="R227" s="89">
        <f t="shared" si="54"/>
        <v>-4.1418868595693596E-2</v>
      </c>
      <c r="S227" s="89">
        <f t="shared" si="54"/>
        <v>-5.2114550689305719E-2</v>
      </c>
      <c r="T227" s="91">
        <v>6184</v>
      </c>
      <c r="U227" s="194">
        <v>89959</v>
      </c>
      <c r="V227" s="194">
        <v>14711.201962387571</v>
      </c>
      <c r="W227" s="201"/>
      <c r="X227" s="88">
        <v>0</v>
      </c>
      <c r="Y227" s="88">
        <f t="shared" si="55"/>
        <v>0</v>
      </c>
    </row>
    <row r="228" spans="2:27" x14ac:dyDescent="0.35">
      <c r="B228" s="85">
        <v>4214</v>
      </c>
      <c r="C228" s="85" t="s">
        <v>244</v>
      </c>
      <c r="D228" s="1">
        <v>84625</v>
      </c>
      <c r="E228" s="85">
        <f t="shared" si="49"/>
        <v>13706.673145448656</v>
      </c>
      <c r="F228" s="86">
        <f t="shared" si="42"/>
        <v>0.71757165463707728</v>
      </c>
      <c r="G228" s="191">
        <f t="shared" si="43"/>
        <v>3237.6820823382945</v>
      </c>
      <c r="H228" s="191">
        <f t="shared" si="44"/>
        <v>19989.449176356633</v>
      </c>
      <c r="I228" s="191">
        <f t="shared" si="45"/>
        <v>1220.0495331369025</v>
      </c>
      <c r="J228" s="87">
        <f t="shared" si="46"/>
        <v>7532.5858175872363</v>
      </c>
      <c r="K228" s="191">
        <f t="shared" si="50"/>
        <v>916.83493558135751</v>
      </c>
      <c r="L228" s="87">
        <f t="shared" si="47"/>
        <v>5660.5388922793009</v>
      </c>
      <c r="M228" s="88">
        <f t="shared" si="51"/>
        <v>25649.988068635932</v>
      </c>
      <c r="N228" s="88">
        <f t="shared" si="52"/>
        <v>110274.98806863592</v>
      </c>
      <c r="O228" s="88">
        <f t="shared" si="53"/>
        <v>17861.190163368305</v>
      </c>
      <c r="P228" s="89">
        <f t="shared" si="48"/>
        <v>0.93506889989358932</v>
      </c>
      <c r="Q228" s="199">
        <v>2533.213900527011</v>
      </c>
      <c r="R228" s="89">
        <f t="shared" si="54"/>
        <v>-2.3876809504585039E-2</v>
      </c>
      <c r="S228" s="89">
        <f t="shared" si="54"/>
        <v>-3.5892579261250286E-2</v>
      </c>
      <c r="T228" s="91">
        <v>6174</v>
      </c>
      <c r="U228" s="194">
        <v>86695</v>
      </c>
      <c r="V228" s="194">
        <v>14216.956379140702</v>
      </c>
      <c r="W228" s="201"/>
      <c r="X228" s="88">
        <v>0</v>
      </c>
      <c r="Y228" s="88">
        <f t="shared" si="55"/>
        <v>0</v>
      </c>
    </row>
    <row r="229" spans="2:27" x14ac:dyDescent="0.35">
      <c r="B229" s="85">
        <v>4215</v>
      </c>
      <c r="C229" s="85" t="s">
        <v>245</v>
      </c>
      <c r="D229" s="1">
        <v>191778</v>
      </c>
      <c r="E229" s="85">
        <f t="shared" si="49"/>
        <v>16794.640511428319</v>
      </c>
      <c r="F229" s="86">
        <f t="shared" si="42"/>
        <v>0.87923290013099931</v>
      </c>
      <c r="G229" s="191">
        <f t="shared" si="43"/>
        <v>1384.9016627504971</v>
      </c>
      <c r="H229" s="191">
        <f t="shared" si="44"/>
        <v>15814.192086947925</v>
      </c>
      <c r="I229" s="191">
        <f t="shared" si="45"/>
        <v>139.26095504402053</v>
      </c>
      <c r="J229" s="87">
        <f t="shared" si="46"/>
        <v>1590.2208456476706</v>
      </c>
      <c r="K229" s="191">
        <f t="shared" si="50"/>
        <v>-163.95364251152449</v>
      </c>
      <c r="L229" s="87">
        <f t="shared" si="47"/>
        <v>-1872.1866438390982</v>
      </c>
      <c r="M229" s="88">
        <f t="shared" si="51"/>
        <v>13942.005443108827</v>
      </c>
      <c r="N229" s="88">
        <f t="shared" si="52"/>
        <v>205720.00544310882</v>
      </c>
      <c r="O229" s="88">
        <f t="shared" si="53"/>
        <v>18015.588531667294</v>
      </c>
      <c r="P229" s="89">
        <f t="shared" si="48"/>
        <v>0.94315196216828567</v>
      </c>
      <c r="Q229" s="199">
        <v>311.35289603470665</v>
      </c>
      <c r="R229" s="89">
        <f t="shared" si="54"/>
        <v>1.1098047692607804E-2</v>
      </c>
      <c r="S229" s="89">
        <f t="shared" si="54"/>
        <v>-1.2982853205252376E-3</v>
      </c>
      <c r="T229" s="91">
        <v>11419</v>
      </c>
      <c r="U229" s="194">
        <v>189673</v>
      </c>
      <c r="V229" s="194">
        <v>16816.473091586133</v>
      </c>
      <c r="W229" s="201"/>
      <c r="X229" s="88">
        <v>0</v>
      </c>
      <c r="Y229" s="88">
        <f t="shared" si="55"/>
        <v>0</v>
      </c>
    </row>
    <row r="230" spans="2:27" x14ac:dyDescent="0.35">
      <c r="B230" s="85">
        <v>4216</v>
      </c>
      <c r="C230" s="85" t="s">
        <v>246</v>
      </c>
      <c r="D230" s="1">
        <v>67705</v>
      </c>
      <c r="E230" s="85">
        <f t="shared" si="49"/>
        <v>12561.224489795919</v>
      </c>
      <c r="F230" s="86">
        <f t="shared" si="42"/>
        <v>0.65760513479550076</v>
      </c>
      <c r="G230" s="191">
        <f t="shared" si="43"/>
        <v>3924.9512757299367</v>
      </c>
      <c r="H230" s="191">
        <f t="shared" si="44"/>
        <v>21155.487376184359</v>
      </c>
      <c r="I230" s="191">
        <f t="shared" si="45"/>
        <v>1620.9565626153603</v>
      </c>
      <c r="J230" s="87">
        <f t="shared" si="46"/>
        <v>8736.9558724967937</v>
      </c>
      <c r="K230" s="191">
        <f t="shared" si="50"/>
        <v>1317.7419650598154</v>
      </c>
      <c r="L230" s="87">
        <f t="shared" si="47"/>
        <v>7102.6291916724049</v>
      </c>
      <c r="M230" s="88">
        <f t="shared" si="51"/>
        <v>28258.116567856763</v>
      </c>
      <c r="N230" s="88">
        <f t="shared" si="52"/>
        <v>95963.116567856763</v>
      </c>
      <c r="O230" s="88">
        <f t="shared" si="53"/>
        <v>17803.917730585672</v>
      </c>
      <c r="P230" s="89">
        <f t="shared" si="48"/>
        <v>0.93207057390151071</v>
      </c>
      <c r="Q230" s="199">
        <v>2273.1049925236002</v>
      </c>
      <c r="R230" s="89">
        <f t="shared" si="54"/>
        <v>-5.3621272219773761E-3</v>
      </c>
      <c r="S230" s="89">
        <f t="shared" si="54"/>
        <v>-1.4219755773618368E-2</v>
      </c>
      <c r="T230" s="91">
        <v>5390</v>
      </c>
      <c r="U230" s="194">
        <v>68070</v>
      </c>
      <c r="V230" s="194">
        <v>12742.418569824036</v>
      </c>
      <c r="W230" s="201"/>
      <c r="X230" s="88">
        <v>0</v>
      </c>
      <c r="Y230" s="88">
        <f t="shared" si="55"/>
        <v>0</v>
      </c>
    </row>
    <row r="231" spans="2:27" x14ac:dyDescent="0.35">
      <c r="B231" s="85">
        <v>4217</v>
      </c>
      <c r="C231" s="85" t="s">
        <v>247</v>
      </c>
      <c r="D231" s="1">
        <v>27816</v>
      </c>
      <c r="E231" s="85">
        <f t="shared" si="49"/>
        <v>15574.468085106384</v>
      </c>
      <c r="F231" s="86">
        <f t="shared" si="42"/>
        <v>0.81535444198091922</v>
      </c>
      <c r="G231" s="191">
        <f t="shared" si="43"/>
        <v>2117.0051185436578</v>
      </c>
      <c r="H231" s="191">
        <f t="shared" si="44"/>
        <v>3780.9711417189728</v>
      </c>
      <c r="I231" s="191">
        <f t="shared" si="45"/>
        <v>566.32130425669766</v>
      </c>
      <c r="J231" s="87">
        <f t="shared" si="46"/>
        <v>1011.4498494024621</v>
      </c>
      <c r="K231" s="191">
        <f t="shared" si="50"/>
        <v>263.10670670115263</v>
      </c>
      <c r="L231" s="87">
        <f t="shared" si="47"/>
        <v>469.9085781682586</v>
      </c>
      <c r="M231" s="88">
        <f t="shared" si="51"/>
        <v>4250.8797198872317</v>
      </c>
      <c r="N231" s="88">
        <f t="shared" si="52"/>
        <v>32066.879719887231</v>
      </c>
      <c r="O231" s="88">
        <f t="shared" si="53"/>
        <v>17954.579910351193</v>
      </c>
      <c r="P231" s="89">
        <f t="shared" si="48"/>
        <v>0.93995803926078147</v>
      </c>
      <c r="Q231" s="199">
        <v>361.32807358944956</v>
      </c>
      <c r="R231" s="89">
        <f t="shared" si="54"/>
        <v>6.1233833123497769E-2</v>
      </c>
      <c r="S231" s="89">
        <f t="shared" si="54"/>
        <v>7.0146771251634682E-2</v>
      </c>
      <c r="T231" s="91">
        <v>1786</v>
      </c>
      <c r="U231" s="194">
        <v>26211</v>
      </c>
      <c r="V231" s="194">
        <v>14553.581343697946</v>
      </c>
      <c r="W231" s="201"/>
      <c r="X231" s="88">
        <v>0</v>
      </c>
      <c r="Y231" s="88">
        <f t="shared" si="55"/>
        <v>0</v>
      </c>
    </row>
    <row r="232" spans="2:27" x14ac:dyDescent="0.35">
      <c r="B232" s="85">
        <v>4218</v>
      </c>
      <c r="C232" s="85" t="s">
        <v>248</v>
      </c>
      <c r="D232" s="1">
        <v>19874</v>
      </c>
      <c r="E232" s="85">
        <f t="shared" si="49"/>
        <v>14787.202380952382</v>
      </c>
      <c r="F232" s="86">
        <f t="shared" si="42"/>
        <v>0.77413951345857435</v>
      </c>
      <c r="G232" s="191">
        <f t="shared" si="43"/>
        <v>2589.3645410360591</v>
      </c>
      <c r="H232" s="191">
        <f t="shared" si="44"/>
        <v>3480.1059431524636</v>
      </c>
      <c r="I232" s="191">
        <f t="shared" si="45"/>
        <v>841.86430071059851</v>
      </c>
      <c r="J232" s="87">
        <f t="shared" si="46"/>
        <v>1131.4656201550445</v>
      </c>
      <c r="K232" s="191">
        <f t="shared" si="50"/>
        <v>538.64970315505343</v>
      </c>
      <c r="L232" s="87">
        <f t="shared" si="47"/>
        <v>723.94520104039179</v>
      </c>
      <c r="M232" s="88">
        <f t="shared" si="51"/>
        <v>4204.0511441928556</v>
      </c>
      <c r="N232" s="88">
        <f t="shared" si="52"/>
        <v>24078.051144192854</v>
      </c>
      <c r="O232" s="88">
        <f t="shared" si="53"/>
        <v>17915.216625143494</v>
      </c>
      <c r="P232" s="89">
        <f t="shared" si="48"/>
        <v>0.93789729283466428</v>
      </c>
      <c r="Q232" s="199">
        <v>730.22241372016742</v>
      </c>
      <c r="R232" s="89">
        <f t="shared" si="54"/>
        <v>-3.2099508476276456E-3</v>
      </c>
      <c r="S232" s="89">
        <f t="shared" si="54"/>
        <v>-1.8784795365633444E-2</v>
      </c>
      <c r="T232" s="91">
        <v>1344</v>
      </c>
      <c r="U232" s="194">
        <v>19938</v>
      </c>
      <c r="V232" s="194">
        <v>15070.294784580499</v>
      </c>
      <c r="W232" s="201"/>
      <c r="X232" s="88">
        <v>0</v>
      </c>
      <c r="Y232" s="88">
        <f t="shared" si="55"/>
        <v>0</v>
      </c>
    </row>
    <row r="233" spans="2:27" x14ac:dyDescent="0.35">
      <c r="B233" s="85">
        <v>4219</v>
      </c>
      <c r="C233" s="85" t="s">
        <v>249</v>
      </c>
      <c r="D233" s="1">
        <v>49760</v>
      </c>
      <c r="E233" s="85">
        <f t="shared" si="49"/>
        <v>12745.901639344263</v>
      </c>
      <c r="F233" s="86">
        <f t="shared" si="42"/>
        <v>0.66727335160995571</v>
      </c>
      <c r="G233" s="191">
        <f t="shared" si="43"/>
        <v>3814.1449860009302</v>
      </c>
      <c r="H233" s="191">
        <f t="shared" si="44"/>
        <v>14890.422025347631</v>
      </c>
      <c r="I233" s="191">
        <f t="shared" si="45"/>
        <v>1556.3195602734399</v>
      </c>
      <c r="J233" s="87">
        <f t="shared" si="46"/>
        <v>6075.8715633075099</v>
      </c>
      <c r="K233" s="191">
        <f t="shared" si="50"/>
        <v>1253.104962717895</v>
      </c>
      <c r="L233" s="87">
        <f t="shared" si="47"/>
        <v>4892.1217744506612</v>
      </c>
      <c r="M233" s="88">
        <f t="shared" si="51"/>
        <v>19782.543799798292</v>
      </c>
      <c r="N233" s="88">
        <f t="shared" si="52"/>
        <v>69542.543799798295</v>
      </c>
      <c r="O233" s="88">
        <f t="shared" si="53"/>
        <v>17813.15158806309</v>
      </c>
      <c r="P233" s="89">
        <f t="shared" si="48"/>
        <v>0.9325539847422335</v>
      </c>
      <c r="Q233" s="199">
        <v>1974.2341541395363</v>
      </c>
      <c r="R233" s="89">
        <f t="shared" si="54"/>
        <v>3.6925898141201965E-2</v>
      </c>
      <c r="S233" s="89">
        <f t="shared" si="54"/>
        <v>-2.9741212625560641E-2</v>
      </c>
      <c r="T233" s="91">
        <v>3904</v>
      </c>
      <c r="U233" s="194">
        <v>47988</v>
      </c>
      <c r="V233" s="194">
        <v>13136.60005474952</v>
      </c>
      <c r="W233" s="201"/>
      <c r="X233" s="88">
        <v>0</v>
      </c>
      <c r="Y233" s="88">
        <f t="shared" si="55"/>
        <v>0</v>
      </c>
    </row>
    <row r="234" spans="2:27" x14ac:dyDescent="0.35">
      <c r="B234" s="85">
        <v>4220</v>
      </c>
      <c r="C234" s="85" t="s">
        <v>250</v>
      </c>
      <c r="D234" s="1">
        <v>18588</v>
      </c>
      <c r="E234" s="85">
        <f t="shared" si="49"/>
        <v>16362.676056338029</v>
      </c>
      <c r="F234" s="86">
        <f t="shared" si="42"/>
        <v>0.85661870006258456</v>
      </c>
      <c r="G234" s="191">
        <f t="shared" si="43"/>
        <v>1644.0803358046712</v>
      </c>
      <c r="H234" s="191">
        <f t="shared" si="44"/>
        <v>1867.6752614741065</v>
      </c>
      <c r="I234" s="191">
        <f t="shared" si="45"/>
        <v>290.44851432562217</v>
      </c>
      <c r="J234" s="87">
        <f t="shared" si="46"/>
        <v>329.94951227390681</v>
      </c>
      <c r="K234" s="191">
        <f t="shared" si="50"/>
        <v>-12.766083229922856</v>
      </c>
      <c r="L234" s="87">
        <f t="shared" si="47"/>
        <v>-14.502270549192364</v>
      </c>
      <c r="M234" s="88">
        <f t="shared" si="51"/>
        <v>1853.1729909249141</v>
      </c>
      <c r="N234" s="88">
        <f t="shared" si="52"/>
        <v>20441.172990924915</v>
      </c>
      <c r="O234" s="88">
        <f t="shared" si="53"/>
        <v>17993.990308912777</v>
      </c>
      <c r="P234" s="89">
        <f t="shared" si="48"/>
        <v>0.94202125216486476</v>
      </c>
      <c r="Q234" s="199">
        <v>567.68739731109258</v>
      </c>
      <c r="R234" s="89">
        <f t="shared" si="54"/>
        <v>-1.7721926856774609E-3</v>
      </c>
      <c r="S234" s="89">
        <f t="shared" si="54"/>
        <v>-3.5296360084140256E-3</v>
      </c>
      <c r="T234" s="91">
        <v>1136</v>
      </c>
      <c r="U234" s="194">
        <v>18621</v>
      </c>
      <c r="V234" s="194">
        <v>16420.634920634922</v>
      </c>
      <c r="W234" s="201"/>
      <c r="X234" s="88">
        <v>0</v>
      </c>
      <c r="Y234" s="88">
        <f t="shared" si="55"/>
        <v>0</v>
      </c>
    </row>
    <row r="235" spans="2:27" x14ac:dyDescent="0.35">
      <c r="B235" s="85">
        <v>4221</v>
      </c>
      <c r="C235" s="85" t="s">
        <v>251</v>
      </c>
      <c r="D235" s="1">
        <v>34613</v>
      </c>
      <c r="E235" s="85">
        <f t="shared" si="49"/>
        <v>29333.050847457627</v>
      </c>
      <c r="F235" s="86">
        <f t="shared" si="42"/>
        <v>1.5356436685114165</v>
      </c>
      <c r="G235" s="191">
        <f t="shared" si="43"/>
        <v>-6138.1445388670882</v>
      </c>
      <c r="H235" s="191">
        <f t="shared" si="44"/>
        <v>-7243.010555863164</v>
      </c>
      <c r="I235" s="191">
        <f t="shared" si="45"/>
        <v>0</v>
      </c>
      <c r="J235" s="87">
        <f t="shared" si="46"/>
        <v>0</v>
      </c>
      <c r="K235" s="191">
        <f t="shared" si="50"/>
        <v>-303.21459755554503</v>
      </c>
      <c r="L235" s="87">
        <f t="shared" si="47"/>
        <v>-357.79322511554312</v>
      </c>
      <c r="M235" s="88">
        <f t="shared" si="51"/>
        <v>-7600.8037809787074</v>
      </c>
      <c r="N235" s="88">
        <f t="shared" si="52"/>
        <v>27012.196219021294</v>
      </c>
      <c r="O235" s="88">
        <f t="shared" si="53"/>
        <v>22891.691711034993</v>
      </c>
      <c r="P235" s="89">
        <f t="shared" si="48"/>
        <v>1.1984256809963902</v>
      </c>
      <c r="Q235" s="199">
        <v>136.74328173260983</v>
      </c>
      <c r="R235" s="89">
        <f t="shared" si="54"/>
        <v>-1.2552420620203692E-2</v>
      </c>
      <c r="S235" s="89">
        <f t="shared" si="54"/>
        <v>-2.1757440427981414E-2</v>
      </c>
      <c r="T235" s="91">
        <v>1180</v>
      </c>
      <c r="U235" s="194">
        <v>35053</v>
      </c>
      <c r="V235" s="194">
        <v>29985.457656116338</v>
      </c>
      <c r="W235" s="201"/>
      <c r="X235" s="88">
        <v>0</v>
      </c>
      <c r="Y235" s="88">
        <f t="shared" si="55"/>
        <v>0</v>
      </c>
    </row>
    <row r="236" spans="2:27" x14ac:dyDescent="0.35">
      <c r="B236" s="85">
        <v>4222</v>
      </c>
      <c r="C236" s="85" t="s">
        <v>252</v>
      </c>
      <c r="D236" s="1">
        <v>65253</v>
      </c>
      <c r="E236" s="85">
        <f t="shared" si="49"/>
        <v>65580.904522613069</v>
      </c>
      <c r="F236" s="86">
        <f t="shared" si="42"/>
        <v>3.4332910452828398</v>
      </c>
      <c r="G236" s="191">
        <f t="shared" si="43"/>
        <v>-27886.856743960354</v>
      </c>
      <c r="H236" s="191">
        <f t="shared" si="44"/>
        <v>-27747.422460240552</v>
      </c>
      <c r="I236" s="191">
        <f t="shared" si="45"/>
        <v>0</v>
      </c>
      <c r="J236" s="87">
        <f t="shared" si="46"/>
        <v>0</v>
      </c>
      <c r="K236" s="191">
        <f t="shared" si="50"/>
        <v>-303.21459755554503</v>
      </c>
      <c r="L236" s="87">
        <f t="shared" si="47"/>
        <v>-301.69852456776727</v>
      </c>
      <c r="M236" s="88">
        <f t="shared" si="51"/>
        <v>-28049.12098480832</v>
      </c>
      <c r="N236" s="88">
        <f t="shared" si="52"/>
        <v>37203.879015191676</v>
      </c>
      <c r="O236" s="88">
        <f t="shared" si="53"/>
        <v>37390.833181097165</v>
      </c>
      <c r="P236" s="89">
        <f t="shared" si="48"/>
        <v>1.957484631704959</v>
      </c>
      <c r="Q236" s="199">
        <v>-7.5020632847881643</v>
      </c>
      <c r="R236" s="89">
        <f t="shared" si="54"/>
        <v>5.5480969865584005E-2</v>
      </c>
      <c r="S236" s="89">
        <f t="shared" si="54"/>
        <v>-8.1661237946521435E-3</v>
      </c>
      <c r="T236" s="91">
        <v>995</v>
      </c>
      <c r="U236" s="194">
        <v>61823</v>
      </c>
      <c r="V236" s="194">
        <v>66120.855614973261</v>
      </c>
      <c r="W236" s="201"/>
      <c r="X236" s="88">
        <v>0</v>
      </c>
      <c r="Y236" s="88">
        <f t="shared" si="55"/>
        <v>0</v>
      </c>
    </row>
    <row r="237" spans="2:27" x14ac:dyDescent="0.35">
      <c r="B237" s="85">
        <v>4223</v>
      </c>
      <c r="C237" s="85" t="s">
        <v>253</v>
      </c>
      <c r="D237" s="1">
        <v>195010</v>
      </c>
      <c r="E237" s="85">
        <f t="shared" si="49"/>
        <v>12750.751928860991</v>
      </c>
      <c r="F237" s="86">
        <f t="shared" si="42"/>
        <v>0.66752727393210165</v>
      </c>
      <c r="G237" s="191">
        <f t="shared" si="43"/>
        <v>3811.2348122908934</v>
      </c>
      <c r="H237" s="191">
        <f t="shared" si="44"/>
        <v>58289.025219176925</v>
      </c>
      <c r="I237" s="191">
        <f t="shared" si="45"/>
        <v>1554.6219589425853</v>
      </c>
      <c r="J237" s="87">
        <f t="shared" si="46"/>
        <v>23776.388240067899</v>
      </c>
      <c r="K237" s="191">
        <f t="shared" si="50"/>
        <v>1251.4073613870403</v>
      </c>
      <c r="L237" s="87">
        <f t="shared" si="47"/>
        <v>19139.024185053393</v>
      </c>
      <c r="M237" s="88">
        <f t="shared" si="51"/>
        <v>77428.049404230318</v>
      </c>
      <c r="N237" s="88">
        <f t="shared" si="52"/>
        <v>272438.04940423032</v>
      </c>
      <c r="O237" s="88">
        <f t="shared" si="53"/>
        <v>17813.394102538925</v>
      </c>
      <c r="P237" s="89">
        <f t="shared" si="48"/>
        <v>0.93256668085834071</v>
      </c>
      <c r="Q237" s="199">
        <v>7293.8838507710461</v>
      </c>
      <c r="R237" s="89">
        <f t="shared" si="54"/>
        <v>-7.0066094324442683E-3</v>
      </c>
      <c r="S237" s="89">
        <f t="shared" si="54"/>
        <v>-1.8109124784023378E-2</v>
      </c>
      <c r="T237" s="91">
        <v>15294</v>
      </c>
      <c r="U237" s="194">
        <v>196386</v>
      </c>
      <c r="V237" s="194">
        <v>12985.915492957745</v>
      </c>
      <c r="W237" s="201"/>
      <c r="X237" s="88">
        <v>0</v>
      </c>
      <c r="Y237" s="88">
        <f t="shared" si="55"/>
        <v>0</v>
      </c>
    </row>
    <row r="238" spans="2:27" x14ac:dyDescent="0.35">
      <c r="B238" s="85">
        <v>4224</v>
      </c>
      <c r="C238" s="85" t="s">
        <v>254</v>
      </c>
      <c r="D238" s="1">
        <v>30168</v>
      </c>
      <c r="E238" s="85">
        <f t="shared" si="49"/>
        <v>33115.257958287591</v>
      </c>
      <c r="F238" s="86">
        <f t="shared" si="42"/>
        <v>1.7336497481704745</v>
      </c>
      <c r="G238" s="191">
        <f t="shared" si="43"/>
        <v>-8407.4688053650661</v>
      </c>
      <c r="H238" s="191">
        <f t="shared" si="44"/>
        <v>-7659.2040816875751</v>
      </c>
      <c r="I238" s="191">
        <f t="shared" si="45"/>
        <v>0</v>
      </c>
      <c r="J238" s="87">
        <f t="shared" si="46"/>
        <v>0</v>
      </c>
      <c r="K238" s="191">
        <f t="shared" si="50"/>
        <v>-303.21459755554503</v>
      </c>
      <c r="L238" s="87">
        <f t="shared" si="47"/>
        <v>-276.2284983731015</v>
      </c>
      <c r="M238" s="88">
        <f t="shared" si="51"/>
        <v>-7935.4325800606766</v>
      </c>
      <c r="N238" s="88">
        <f t="shared" si="52"/>
        <v>22232.567419939325</v>
      </c>
      <c r="O238" s="88">
        <f t="shared" si="53"/>
        <v>24404.574555366988</v>
      </c>
      <c r="P238" s="89">
        <f t="shared" si="48"/>
        <v>1.2776281128600138</v>
      </c>
      <c r="Q238" s="199">
        <v>-28.947517238633736</v>
      </c>
      <c r="R238" s="89">
        <f t="shared" si="54"/>
        <v>1.0856453558504222E-2</v>
      </c>
      <c r="S238" s="89">
        <f t="shared" si="54"/>
        <v>1.1966065472399227E-2</v>
      </c>
      <c r="T238" s="91">
        <v>911</v>
      </c>
      <c r="U238" s="194">
        <v>29844</v>
      </c>
      <c r="V238" s="194">
        <v>32723.684210526317</v>
      </c>
      <c r="W238" s="201"/>
      <c r="X238" s="88">
        <v>0</v>
      </c>
      <c r="Y238" s="88">
        <f t="shared" si="55"/>
        <v>0</v>
      </c>
    </row>
    <row r="239" spans="2:27" x14ac:dyDescent="0.35">
      <c r="B239" s="85">
        <v>4225</v>
      </c>
      <c r="C239" s="85" t="s">
        <v>255</v>
      </c>
      <c r="D239" s="1">
        <v>145933</v>
      </c>
      <c r="E239" s="85">
        <f t="shared" si="49"/>
        <v>13573.900102316064</v>
      </c>
      <c r="F239" s="86">
        <f t="shared" si="42"/>
        <v>0.71062072123107489</v>
      </c>
      <c r="G239" s="191">
        <f t="shared" si="43"/>
        <v>3317.3459082178501</v>
      </c>
      <c r="H239" s="191">
        <f t="shared" si="44"/>
        <v>35664.785859250107</v>
      </c>
      <c r="I239" s="191">
        <f t="shared" si="45"/>
        <v>1266.5200982333099</v>
      </c>
      <c r="J239" s="87">
        <f t="shared" si="46"/>
        <v>13616.357576106315</v>
      </c>
      <c r="K239" s="191">
        <f t="shared" si="50"/>
        <v>963.30550067776494</v>
      </c>
      <c r="L239" s="87">
        <f t="shared" si="47"/>
        <v>10356.497437786651</v>
      </c>
      <c r="M239" s="88">
        <f t="shared" si="51"/>
        <v>46021.28329703676</v>
      </c>
      <c r="N239" s="88">
        <f t="shared" si="52"/>
        <v>191954.28329703677</v>
      </c>
      <c r="O239" s="88">
        <f t="shared" si="53"/>
        <v>17854.551511211681</v>
      </c>
      <c r="P239" s="89">
        <f t="shared" si="48"/>
        <v>0.93472135322328942</v>
      </c>
      <c r="Q239" s="199">
        <v>3299.7067856439971</v>
      </c>
      <c r="R239" s="89">
        <f t="shared" si="54"/>
        <v>3.9675415348664901E-2</v>
      </c>
      <c r="S239" s="89">
        <f t="shared" si="54"/>
        <v>1.3468361348154481E-2</v>
      </c>
      <c r="T239" s="91">
        <v>10751</v>
      </c>
      <c r="U239" s="194">
        <v>140364</v>
      </c>
      <c r="V239" s="194">
        <v>13393.511450381679</v>
      </c>
      <c r="W239" s="201"/>
      <c r="X239" s="88">
        <v>0</v>
      </c>
      <c r="Y239" s="88">
        <f t="shared" si="55"/>
        <v>0</v>
      </c>
      <c r="Z239" s="1"/>
      <c r="AA239" s="1"/>
    </row>
    <row r="240" spans="2:27" x14ac:dyDescent="0.35">
      <c r="B240" s="85">
        <v>4226</v>
      </c>
      <c r="C240" s="85" t="s">
        <v>256</v>
      </c>
      <c r="D240" s="1">
        <v>24612</v>
      </c>
      <c r="E240" s="85">
        <f t="shared" si="49"/>
        <v>14064</v>
      </c>
      <c r="F240" s="86">
        <f t="shared" si="42"/>
        <v>0.73627842757503204</v>
      </c>
      <c r="G240" s="191">
        <f t="shared" si="43"/>
        <v>3023.2859696074884</v>
      </c>
      <c r="H240" s="191">
        <f t="shared" si="44"/>
        <v>5290.7504468131046</v>
      </c>
      <c r="I240" s="191">
        <f t="shared" si="45"/>
        <v>1094.985134043932</v>
      </c>
      <c r="J240" s="87">
        <f t="shared" si="46"/>
        <v>1916.2239845768809</v>
      </c>
      <c r="K240" s="191">
        <f t="shared" si="50"/>
        <v>791.77053648838705</v>
      </c>
      <c r="L240" s="87">
        <f t="shared" si="47"/>
        <v>1385.5984388546774</v>
      </c>
      <c r="M240" s="88">
        <f t="shared" si="51"/>
        <v>6676.3488856677823</v>
      </c>
      <c r="N240" s="88">
        <f t="shared" si="52"/>
        <v>31288.348885667783</v>
      </c>
      <c r="O240" s="88">
        <f t="shared" si="53"/>
        <v>17879.056506095876</v>
      </c>
      <c r="P240" s="89">
        <f t="shared" si="48"/>
        <v>0.9360042385404872</v>
      </c>
      <c r="Q240" s="199">
        <v>368.7672053648057</v>
      </c>
      <c r="R240" s="89">
        <f t="shared" si="54"/>
        <v>-4.6563880065080963E-2</v>
      </c>
      <c r="S240" s="89">
        <f t="shared" si="54"/>
        <v>-7.16256295033703E-2</v>
      </c>
      <c r="T240" s="91">
        <v>1750</v>
      </c>
      <c r="U240" s="194">
        <v>25814</v>
      </c>
      <c r="V240" s="194">
        <v>15149.06103286385</v>
      </c>
      <c r="W240" s="201"/>
      <c r="X240" s="88">
        <v>0</v>
      </c>
      <c r="Y240" s="88">
        <f t="shared" si="55"/>
        <v>0</v>
      </c>
    </row>
    <row r="241" spans="2:27" x14ac:dyDescent="0.35">
      <c r="B241" s="85">
        <v>4227</v>
      </c>
      <c r="C241" s="85" t="s">
        <v>257</v>
      </c>
      <c r="D241" s="1">
        <v>107916</v>
      </c>
      <c r="E241" s="85">
        <f t="shared" si="49"/>
        <v>17914.342629482071</v>
      </c>
      <c r="F241" s="86">
        <f t="shared" si="42"/>
        <v>0.93785153742003868</v>
      </c>
      <c r="G241" s="191">
        <f t="shared" si="43"/>
        <v>713.08039191824571</v>
      </c>
      <c r="H241" s="191">
        <f t="shared" si="44"/>
        <v>4295.5962809155117</v>
      </c>
      <c r="I241" s="191">
        <f t="shared" si="45"/>
        <v>0</v>
      </c>
      <c r="J241" s="87">
        <f t="shared" si="46"/>
        <v>0</v>
      </c>
      <c r="K241" s="191">
        <f t="shared" si="50"/>
        <v>-303.21459755554503</v>
      </c>
      <c r="L241" s="87">
        <f t="shared" si="47"/>
        <v>-1826.5647356746031</v>
      </c>
      <c r="M241" s="88">
        <f t="shared" si="51"/>
        <v>2469.0315452409086</v>
      </c>
      <c r="N241" s="88">
        <f t="shared" si="52"/>
        <v>110385.03154524091</v>
      </c>
      <c r="O241" s="88">
        <f t="shared" si="53"/>
        <v>18324.208423844771</v>
      </c>
      <c r="P241" s="89">
        <f t="shared" si="48"/>
        <v>0.95930882855983923</v>
      </c>
      <c r="Q241" s="199">
        <v>1758.8311264044546</v>
      </c>
      <c r="R241" s="89">
        <f t="shared" si="54"/>
        <v>4.7576928448396253E-3</v>
      </c>
      <c r="S241" s="89">
        <f t="shared" si="54"/>
        <v>-1.8760041997644299E-2</v>
      </c>
      <c r="T241" s="91">
        <v>6024</v>
      </c>
      <c r="U241" s="194">
        <v>107405</v>
      </c>
      <c r="V241" s="194">
        <v>18256.841747407787</v>
      </c>
      <c r="W241" s="201"/>
      <c r="X241" s="88">
        <v>0</v>
      </c>
      <c r="Y241" s="88">
        <f t="shared" si="55"/>
        <v>0</v>
      </c>
    </row>
    <row r="242" spans="2:27" x14ac:dyDescent="0.35">
      <c r="B242" s="85">
        <v>4228</v>
      </c>
      <c r="C242" s="85" t="s">
        <v>258</v>
      </c>
      <c r="D242" s="1">
        <v>78986</v>
      </c>
      <c r="E242" s="85">
        <f t="shared" si="49"/>
        <v>42997.278170930862</v>
      </c>
      <c r="F242" s="86">
        <f t="shared" si="42"/>
        <v>2.2509931997795238</v>
      </c>
      <c r="G242" s="191">
        <f t="shared" si="43"/>
        <v>-14336.680932951029</v>
      </c>
      <c r="H242" s="191">
        <f t="shared" si="44"/>
        <v>-26336.482873831043</v>
      </c>
      <c r="I242" s="191">
        <f t="shared" si="45"/>
        <v>0</v>
      </c>
      <c r="J242" s="87">
        <f t="shared" si="46"/>
        <v>0</v>
      </c>
      <c r="K242" s="191">
        <f t="shared" si="50"/>
        <v>-303.21459755554503</v>
      </c>
      <c r="L242" s="87">
        <f t="shared" si="47"/>
        <v>-557.00521570953617</v>
      </c>
      <c r="M242" s="88">
        <f t="shared" si="51"/>
        <v>-26893.48808954058</v>
      </c>
      <c r="N242" s="88">
        <f t="shared" si="52"/>
        <v>52092.51191045942</v>
      </c>
      <c r="O242" s="88">
        <f t="shared" si="53"/>
        <v>28357.38264042429</v>
      </c>
      <c r="P242" s="89">
        <f t="shared" si="48"/>
        <v>1.4845654935036332</v>
      </c>
      <c r="Q242" s="199">
        <v>-279.1940605569398</v>
      </c>
      <c r="R242" s="89">
        <f t="shared" si="54"/>
        <v>2.0490956072351421E-2</v>
      </c>
      <c r="S242" s="89">
        <f t="shared" si="54"/>
        <v>5.4919055476079868E-3</v>
      </c>
      <c r="T242" s="91">
        <v>1837</v>
      </c>
      <c r="U242" s="194">
        <v>77400</v>
      </c>
      <c r="V242" s="194">
        <v>42762.43093922652</v>
      </c>
      <c r="W242" s="201"/>
      <c r="X242" s="88">
        <v>0</v>
      </c>
      <c r="Y242" s="88">
        <f t="shared" si="55"/>
        <v>0</v>
      </c>
    </row>
    <row r="243" spans="2:27" ht="30.65" customHeight="1" x14ac:dyDescent="0.35">
      <c r="B243" s="85">
        <v>4601</v>
      </c>
      <c r="C243" s="85" t="s">
        <v>259</v>
      </c>
      <c r="D243" s="1">
        <v>5804066</v>
      </c>
      <c r="E243" s="85">
        <f t="shared" si="49"/>
        <v>20060.367054919985</v>
      </c>
      <c r="F243" s="86">
        <f t="shared" si="42"/>
        <v>1.0502001928167279</v>
      </c>
      <c r="G243" s="191">
        <f t="shared" si="43"/>
        <v>-574.53426334450262</v>
      </c>
      <c r="H243" s="191">
        <f t="shared" si="44"/>
        <v>-166229.99841346493</v>
      </c>
      <c r="I243" s="191">
        <f t="shared" si="45"/>
        <v>0</v>
      </c>
      <c r="J243" s="87">
        <f t="shared" si="46"/>
        <v>0</v>
      </c>
      <c r="K243" s="191">
        <f t="shared" si="50"/>
        <v>-303.21459755554503</v>
      </c>
      <c r="L243" s="87">
        <f t="shared" si="47"/>
        <v>-87729.07951074584</v>
      </c>
      <c r="M243" s="88">
        <f t="shared" si="51"/>
        <v>-253959.07792421075</v>
      </c>
      <c r="N243" s="88">
        <f t="shared" si="52"/>
        <v>5550106.9220757894</v>
      </c>
      <c r="O243" s="88">
        <f t="shared" si="53"/>
        <v>19182.618194019942</v>
      </c>
      <c r="P243" s="89">
        <f t="shared" si="48"/>
        <v>1.0042482907185153</v>
      </c>
      <c r="Q243" s="199">
        <v>-11389.947708731866</v>
      </c>
      <c r="R243" s="89">
        <f t="shared" si="54"/>
        <v>1.705670920359267E-2</v>
      </c>
      <c r="S243" s="89">
        <f t="shared" si="54"/>
        <v>8.6201969093659143E-3</v>
      </c>
      <c r="T243" s="91">
        <v>289330</v>
      </c>
      <c r="U243" s="194">
        <v>5706728</v>
      </c>
      <c r="V243" s="194">
        <v>19888.920642665456</v>
      </c>
      <c r="W243" s="201"/>
      <c r="X243" s="88">
        <v>0</v>
      </c>
      <c r="Y243" s="88">
        <f t="shared" si="55"/>
        <v>0</v>
      </c>
    </row>
    <row r="244" spans="2:27" x14ac:dyDescent="0.35">
      <c r="B244" s="85">
        <v>4602</v>
      </c>
      <c r="C244" s="85" t="s">
        <v>260</v>
      </c>
      <c r="D244" s="1">
        <v>306892</v>
      </c>
      <c r="E244" s="85">
        <f t="shared" si="49"/>
        <v>17864.36928808429</v>
      </c>
      <c r="F244" s="86">
        <f t="shared" si="42"/>
        <v>0.93523533340802012</v>
      </c>
      <c r="G244" s="191">
        <f t="shared" si="43"/>
        <v>743.06439675691433</v>
      </c>
      <c r="H244" s="191">
        <f t="shared" si="44"/>
        <v>12765.10327188703</v>
      </c>
      <c r="I244" s="191">
        <f t="shared" si="45"/>
        <v>0</v>
      </c>
      <c r="J244" s="87">
        <f t="shared" si="46"/>
        <v>0</v>
      </c>
      <c r="K244" s="191">
        <f t="shared" si="50"/>
        <v>-303.21459755554503</v>
      </c>
      <c r="L244" s="87">
        <f t="shared" si="47"/>
        <v>-5208.9235714067081</v>
      </c>
      <c r="M244" s="88">
        <f t="shared" si="51"/>
        <v>7556.179700480322</v>
      </c>
      <c r="N244" s="88">
        <f t="shared" si="52"/>
        <v>314448.17970048031</v>
      </c>
      <c r="O244" s="88">
        <f t="shared" si="53"/>
        <v>18304.219087285655</v>
      </c>
      <c r="P244" s="89">
        <f t="shared" si="48"/>
        <v>0.95826234695503165</v>
      </c>
      <c r="Q244" s="199">
        <v>22.922065156360077</v>
      </c>
      <c r="R244" s="92">
        <f t="shared" si="54"/>
        <v>-2.4792337953694701E-2</v>
      </c>
      <c r="S244" s="92">
        <f t="shared" si="54"/>
        <v>-2.7517174543613843E-2</v>
      </c>
      <c r="T244" s="91">
        <v>17179</v>
      </c>
      <c r="U244" s="194">
        <v>314694</v>
      </c>
      <c r="V244" s="194">
        <v>18369.855816940049</v>
      </c>
      <c r="W244" s="201"/>
      <c r="X244" s="88">
        <v>0</v>
      </c>
      <c r="Y244" s="88">
        <f t="shared" si="55"/>
        <v>0</v>
      </c>
      <c r="Z244" s="1"/>
      <c r="AA244" s="1"/>
    </row>
    <row r="245" spans="2:27" x14ac:dyDescent="0.35">
      <c r="B245" s="85">
        <v>4611</v>
      </c>
      <c r="C245" s="85" t="s">
        <v>261</v>
      </c>
      <c r="D245" s="1">
        <v>64266</v>
      </c>
      <c r="E245" s="85">
        <f t="shared" si="49"/>
        <v>15778.541615516819</v>
      </c>
      <c r="F245" s="86">
        <f t="shared" si="42"/>
        <v>0.82603809798776517</v>
      </c>
      <c r="G245" s="191">
        <f t="shared" si="43"/>
        <v>1994.5610002973972</v>
      </c>
      <c r="H245" s="191">
        <f t="shared" si="44"/>
        <v>8123.846954211298</v>
      </c>
      <c r="I245" s="191">
        <f t="shared" si="45"/>
        <v>494.89556861304561</v>
      </c>
      <c r="J245" s="87">
        <f t="shared" si="46"/>
        <v>2015.7096509609348</v>
      </c>
      <c r="K245" s="191">
        <f t="shared" si="50"/>
        <v>191.68097105750059</v>
      </c>
      <c r="L245" s="87">
        <f t="shared" si="47"/>
        <v>780.71659511719997</v>
      </c>
      <c r="M245" s="88">
        <f t="shared" si="51"/>
        <v>8904.5635493284972</v>
      </c>
      <c r="N245" s="88">
        <f t="shared" si="52"/>
        <v>73170.563549328494</v>
      </c>
      <c r="O245" s="88">
        <f t="shared" si="53"/>
        <v>17964.783586871716</v>
      </c>
      <c r="P245" s="89">
        <f t="shared" si="48"/>
        <v>0.94049222206112382</v>
      </c>
      <c r="Q245" s="199">
        <v>84.040729971915425</v>
      </c>
      <c r="R245" s="92">
        <f t="shared" si="54"/>
        <v>-0.11484215745688943</v>
      </c>
      <c r="S245" s="92">
        <f t="shared" si="54"/>
        <v>-0.12136185676361498</v>
      </c>
      <c r="T245" s="91">
        <v>4073</v>
      </c>
      <c r="U245" s="194">
        <v>72604</v>
      </c>
      <c r="V245" s="194">
        <v>17957.952015829829</v>
      </c>
      <c r="W245" s="201"/>
      <c r="X245" s="88">
        <v>0</v>
      </c>
      <c r="Y245" s="88">
        <f t="shared" si="55"/>
        <v>0</v>
      </c>
      <c r="Z245" s="1"/>
    </row>
    <row r="246" spans="2:27" x14ac:dyDescent="0.35">
      <c r="B246" s="85">
        <v>4612</v>
      </c>
      <c r="C246" s="85" t="s">
        <v>262</v>
      </c>
      <c r="D246" s="1">
        <v>82165</v>
      </c>
      <c r="E246" s="85">
        <f t="shared" si="49"/>
        <v>14334.4382414515</v>
      </c>
      <c r="F246" s="86">
        <f t="shared" si="42"/>
        <v>0.75043640846041793</v>
      </c>
      <c r="G246" s="191">
        <f t="shared" si="43"/>
        <v>2861.023024736588</v>
      </c>
      <c r="H246" s="191">
        <f t="shared" si="44"/>
        <v>16399.383977790123</v>
      </c>
      <c r="I246" s="191">
        <f t="shared" si="45"/>
        <v>1000.331749535907</v>
      </c>
      <c r="J246" s="87">
        <f t="shared" si="46"/>
        <v>5733.9015883398188</v>
      </c>
      <c r="K246" s="191">
        <f t="shared" si="50"/>
        <v>697.117151980362</v>
      </c>
      <c r="L246" s="87">
        <f t="shared" si="47"/>
        <v>3995.8755151514351</v>
      </c>
      <c r="M246" s="88">
        <f t="shared" si="51"/>
        <v>20395.259492941557</v>
      </c>
      <c r="N246" s="88">
        <f t="shared" si="52"/>
        <v>102560.25949294155</v>
      </c>
      <c r="O246" s="88">
        <f t="shared" si="53"/>
        <v>17892.578418168447</v>
      </c>
      <c r="P246" s="89">
        <f t="shared" si="48"/>
        <v>0.93671213758475635</v>
      </c>
      <c r="Q246" s="199">
        <v>2080.3582406577407</v>
      </c>
      <c r="R246" s="92">
        <f t="shared" si="54"/>
        <v>-0.24379222117915586</v>
      </c>
      <c r="S246" s="92">
        <f t="shared" si="54"/>
        <v>-0.23811934356413561</v>
      </c>
      <c r="T246" s="91">
        <v>5732</v>
      </c>
      <c r="U246" s="194">
        <v>108654</v>
      </c>
      <c r="V246" s="194">
        <v>18814.545454545456</v>
      </c>
      <c r="W246" s="201"/>
      <c r="X246" s="88">
        <v>0</v>
      </c>
      <c r="Y246" s="88">
        <f t="shared" si="55"/>
        <v>0</v>
      </c>
      <c r="Z246" s="1"/>
    </row>
    <row r="247" spans="2:27" x14ac:dyDescent="0.35">
      <c r="B247" s="85">
        <v>4613</v>
      </c>
      <c r="C247" s="85" t="s">
        <v>263</v>
      </c>
      <c r="D247" s="1">
        <v>208654</v>
      </c>
      <c r="E247" s="85">
        <f t="shared" si="49"/>
        <v>17198.648203099241</v>
      </c>
      <c r="F247" s="86">
        <f t="shared" si="42"/>
        <v>0.90038350792051047</v>
      </c>
      <c r="G247" s="191">
        <f t="shared" si="43"/>
        <v>1142.4970477479437</v>
      </c>
      <c r="H247" s="191">
        <f t="shared" si="44"/>
        <v>13860.774183278054</v>
      </c>
      <c r="I247" s="191">
        <f t="shared" si="45"/>
        <v>0</v>
      </c>
      <c r="J247" s="87">
        <f t="shared" si="46"/>
        <v>0</v>
      </c>
      <c r="K247" s="191">
        <f t="shared" si="50"/>
        <v>-303.21459755554503</v>
      </c>
      <c r="L247" s="87">
        <f t="shared" si="47"/>
        <v>-3678.5994975438725</v>
      </c>
      <c r="M247" s="88">
        <f t="shared" si="51"/>
        <v>10182.174685734182</v>
      </c>
      <c r="N247" s="88">
        <f t="shared" si="52"/>
        <v>218836.17468573418</v>
      </c>
      <c r="O247" s="88">
        <f t="shared" si="53"/>
        <v>18037.930653291638</v>
      </c>
      <c r="P247" s="89">
        <f t="shared" si="48"/>
        <v>0.9443216167600279</v>
      </c>
      <c r="Q247" s="199">
        <v>2376.9077067627413</v>
      </c>
      <c r="R247" s="92">
        <f t="shared" si="54"/>
        <v>1.8072700658697243E-2</v>
      </c>
      <c r="S247" s="92">
        <f t="shared" si="54"/>
        <v>1.2114642486362298E-2</v>
      </c>
      <c r="T247" s="91">
        <v>12132</v>
      </c>
      <c r="U247" s="194">
        <v>204950</v>
      </c>
      <c r="V247" s="194">
        <v>16992.786667772158</v>
      </c>
      <c r="W247" s="201"/>
      <c r="X247" s="88">
        <v>0</v>
      </c>
      <c r="Y247" s="88">
        <f t="shared" si="55"/>
        <v>0</v>
      </c>
      <c r="Z247" s="1"/>
    </row>
    <row r="248" spans="2:27" x14ac:dyDescent="0.35">
      <c r="B248" s="85">
        <v>4614</v>
      </c>
      <c r="C248" s="85" t="s">
        <v>264</v>
      </c>
      <c r="D248" s="1">
        <v>340152</v>
      </c>
      <c r="E248" s="85">
        <f t="shared" si="49"/>
        <v>17810.870248193529</v>
      </c>
      <c r="F248" s="86">
        <f t="shared" si="42"/>
        <v>0.93243455205367265</v>
      </c>
      <c r="G248" s="191">
        <f t="shared" si="43"/>
        <v>775.16382069137103</v>
      </c>
      <c r="H248" s="191">
        <f t="shared" si="44"/>
        <v>14804.078647563803</v>
      </c>
      <c r="I248" s="191">
        <f t="shared" si="45"/>
        <v>0</v>
      </c>
      <c r="J248" s="87">
        <f t="shared" si="46"/>
        <v>0</v>
      </c>
      <c r="K248" s="191">
        <f t="shared" si="50"/>
        <v>-303.21459755554503</v>
      </c>
      <c r="L248" s="87">
        <f t="shared" si="47"/>
        <v>-5790.792384115799</v>
      </c>
      <c r="M248" s="88">
        <f t="shared" si="51"/>
        <v>9013.2862634480043</v>
      </c>
      <c r="N248" s="88">
        <f t="shared" si="52"/>
        <v>349165.28626344801</v>
      </c>
      <c r="O248" s="88">
        <f t="shared" si="53"/>
        <v>18282.819471329352</v>
      </c>
      <c r="P248" s="89">
        <f t="shared" si="48"/>
        <v>0.95714203441329271</v>
      </c>
      <c r="Q248" s="199">
        <v>4342.7199953639074</v>
      </c>
      <c r="R248" s="92">
        <f t="shared" si="54"/>
        <v>4.7743429888003154E-2</v>
      </c>
      <c r="S248" s="92">
        <f t="shared" si="54"/>
        <v>3.7923235419998584E-2</v>
      </c>
      <c r="T248" s="91">
        <v>19098</v>
      </c>
      <c r="U248" s="194">
        <v>324652</v>
      </c>
      <c r="V248" s="194">
        <v>17160.103599556001</v>
      </c>
      <c r="W248" s="201"/>
      <c r="X248" s="88">
        <v>0</v>
      </c>
      <c r="Y248" s="88">
        <f t="shared" si="55"/>
        <v>0</v>
      </c>
      <c r="Z248" s="1"/>
    </row>
    <row r="249" spans="2:27" x14ac:dyDescent="0.35">
      <c r="B249" s="85">
        <v>4615</v>
      </c>
      <c r="C249" s="85" t="s">
        <v>265</v>
      </c>
      <c r="D249" s="1">
        <v>50381</v>
      </c>
      <c r="E249" s="85">
        <f t="shared" si="49"/>
        <v>15838.10122602955</v>
      </c>
      <c r="F249" s="86">
        <f t="shared" si="42"/>
        <v>0.82915616229203815</v>
      </c>
      <c r="G249" s="191">
        <f t="shared" si="43"/>
        <v>1958.8252339897581</v>
      </c>
      <c r="H249" s="191">
        <f t="shared" si="44"/>
        <v>6231.0230693214198</v>
      </c>
      <c r="I249" s="191">
        <f t="shared" si="45"/>
        <v>474.04970493358957</v>
      </c>
      <c r="J249" s="87">
        <f t="shared" si="46"/>
        <v>1507.9521113937483</v>
      </c>
      <c r="K249" s="191">
        <f t="shared" si="50"/>
        <v>170.83510737804454</v>
      </c>
      <c r="L249" s="87">
        <f t="shared" si="47"/>
        <v>543.42647656955967</v>
      </c>
      <c r="M249" s="88">
        <f t="shared" si="51"/>
        <v>6774.4495458909796</v>
      </c>
      <c r="N249" s="88">
        <f t="shared" si="52"/>
        <v>57155.449545890981</v>
      </c>
      <c r="O249" s="88">
        <f t="shared" si="53"/>
        <v>17967.761567397352</v>
      </c>
      <c r="P249" s="89">
        <f t="shared" si="48"/>
        <v>0.94064812527633745</v>
      </c>
      <c r="Q249" s="199">
        <v>1097.3992172945345</v>
      </c>
      <c r="R249" s="92">
        <f t="shared" si="54"/>
        <v>2.0436684760593047E-2</v>
      </c>
      <c r="S249" s="92">
        <f t="shared" si="54"/>
        <v>-9.3949575992299786E-5</v>
      </c>
      <c r="T249" s="91">
        <v>3181</v>
      </c>
      <c r="U249" s="194">
        <v>49372</v>
      </c>
      <c r="V249" s="194">
        <v>15839.589348732756</v>
      </c>
      <c r="W249" s="201"/>
      <c r="X249" s="88">
        <v>0</v>
      </c>
      <c r="Y249" s="88">
        <f t="shared" si="55"/>
        <v>0</v>
      </c>
      <c r="Z249" s="1"/>
    </row>
    <row r="250" spans="2:27" x14ac:dyDescent="0.35">
      <c r="B250" s="85">
        <v>4616</v>
      </c>
      <c r="C250" s="85" t="s">
        <v>266</v>
      </c>
      <c r="D250" s="1">
        <v>55519</v>
      </c>
      <c r="E250" s="85">
        <f t="shared" si="49"/>
        <v>19078.694158075603</v>
      </c>
      <c r="F250" s="86">
        <f t="shared" si="42"/>
        <v>0.99880766033083435</v>
      </c>
      <c r="G250" s="191">
        <f t="shared" si="43"/>
        <v>14.469474762126628</v>
      </c>
      <c r="H250" s="191">
        <f t="shared" si="44"/>
        <v>42.106171557788493</v>
      </c>
      <c r="I250" s="191">
        <f t="shared" si="45"/>
        <v>0</v>
      </c>
      <c r="J250" s="87">
        <f t="shared" si="46"/>
        <v>0</v>
      </c>
      <c r="K250" s="191">
        <f t="shared" si="50"/>
        <v>-303.21459755554503</v>
      </c>
      <c r="L250" s="87">
        <f t="shared" si="47"/>
        <v>-882.354478886636</v>
      </c>
      <c r="M250" s="88">
        <f t="shared" si="51"/>
        <v>-840.24830732884755</v>
      </c>
      <c r="N250" s="88">
        <f t="shared" si="52"/>
        <v>54678.751692671154</v>
      </c>
      <c r="O250" s="88">
        <f t="shared" si="53"/>
        <v>18789.949035282185</v>
      </c>
      <c r="P250" s="89">
        <f t="shared" si="48"/>
        <v>0.98369127772415754</v>
      </c>
      <c r="Q250" s="199">
        <v>-1065.811059456021</v>
      </c>
      <c r="R250" s="92">
        <f t="shared" si="54"/>
        <v>-3.0235807860262007E-2</v>
      </c>
      <c r="S250" s="92">
        <f t="shared" si="54"/>
        <v>-3.9233619952280016E-2</v>
      </c>
      <c r="T250" s="91">
        <v>2910</v>
      </c>
      <c r="U250" s="194">
        <v>57250</v>
      </c>
      <c r="V250" s="194">
        <v>19857.78702740201</v>
      </c>
      <c r="W250" s="201"/>
      <c r="X250" s="88">
        <v>0</v>
      </c>
      <c r="Y250" s="88">
        <f t="shared" si="55"/>
        <v>0</v>
      </c>
      <c r="Z250" s="1"/>
    </row>
    <row r="251" spans="2:27" x14ac:dyDescent="0.35">
      <c r="B251" s="85">
        <v>4617</v>
      </c>
      <c r="C251" s="85" t="s">
        <v>267</v>
      </c>
      <c r="D251" s="1">
        <v>240336</v>
      </c>
      <c r="E251" s="85">
        <f t="shared" si="49"/>
        <v>18405.268800735183</v>
      </c>
      <c r="F251" s="86">
        <f t="shared" si="42"/>
        <v>0.96355250083198918</v>
      </c>
      <c r="G251" s="191">
        <f t="shared" si="43"/>
        <v>418.52468916637878</v>
      </c>
      <c r="H251" s="191">
        <f t="shared" si="44"/>
        <v>5465.0953911345741</v>
      </c>
      <c r="I251" s="191">
        <f t="shared" si="45"/>
        <v>0</v>
      </c>
      <c r="J251" s="87">
        <f t="shared" si="46"/>
        <v>0</v>
      </c>
      <c r="K251" s="191">
        <f t="shared" si="50"/>
        <v>-303.21459755554503</v>
      </c>
      <c r="L251" s="87">
        <f t="shared" si="47"/>
        <v>-3959.3762148803066</v>
      </c>
      <c r="M251" s="88">
        <f t="shared" si="51"/>
        <v>1505.7191762542675</v>
      </c>
      <c r="N251" s="88">
        <f t="shared" si="52"/>
        <v>241841.71917625426</v>
      </c>
      <c r="O251" s="88">
        <f t="shared" si="53"/>
        <v>18520.578892346017</v>
      </c>
      <c r="P251" s="89">
        <f t="shared" si="48"/>
        <v>0.9695892139246195</v>
      </c>
      <c r="Q251" s="199">
        <v>2488.4611634444309</v>
      </c>
      <c r="R251" s="92">
        <f t="shared" si="54"/>
        <v>2.2993691845369337E-2</v>
      </c>
      <c r="S251" s="92">
        <f t="shared" si="54"/>
        <v>1.9781657738641031E-2</v>
      </c>
      <c r="T251" s="91">
        <v>13058</v>
      </c>
      <c r="U251" s="194">
        <v>234934</v>
      </c>
      <c r="V251" s="194">
        <v>18048.244603211184</v>
      </c>
      <c r="W251" s="201"/>
      <c r="X251" s="88">
        <v>0</v>
      </c>
      <c r="Y251" s="88">
        <f t="shared" si="55"/>
        <v>0</v>
      </c>
      <c r="Z251" s="1"/>
    </row>
    <row r="252" spans="2:27" x14ac:dyDescent="0.35">
      <c r="B252" s="85">
        <v>4618</v>
      </c>
      <c r="C252" s="85" t="s">
        <v>268</v>
      </c>
      <c r="D252" s="1">
        <v>217397</v>
      </c>
      <c r="E252" s="85">
        <f t="shared" si="49"/>
        <v>19500.986724076069</v>
      </c>
      <c r="F252" s="86">
        <f t="shared" si="42"/>
        <v>1.0209155177306815</v>
      </c>
      <c r="G252" s="191">
        <f t="shared" si="43"/>
        <v>-238.90606483815282</v>
      </c>
      <c r="H252" s="191">
        <f t="shared" si="44"/>
        <v>-2663.3248108157277</v>
      </c>
      <c r="I252" s="191">
        <f t="shared" si="45"/>
        <v>0</v>
      </c>
      <c r="J252" s="87">
        <f t="shared" si="46"/>
        <v>0</v>
      </c>
      <c r="K252" s="191">
        <f t="shared" si="50"/>
        <v>-303.21459755554503</v>
      </c>
      <c r="L252" s="87">
        <f t="shared" si="47"/>
        <v>-3380.2363335492159</v>
      </c>
      <c r="M252" s="88">
        <f t="shared" si="51"/>
        <v>-6043.5611443649432</v>
      </c>
      <c r="N252" s="88">
        <f t="shared" si="52"/>
        <v>211353.43885563506</v>
      </c>
      <c r="O252" s="88">
        <f t="shared" si="53"/>
        <v>18958.866061682373</v>
      </c>
      <c r="P252" s="89">
        <f t="shared" si="48"/>
        <v>0.99253442068409647</v>
      </c>
      <c r="Q252" s="199">
        <v>2291.2038175891012</v>
      </c>
      <c r="R252" s="92">
        <f t="shared" si="54"/>
        <v>-8.5238933532786661E-3</v>
      </c>
      <c r="S252" s="92">
        <f t="shared" si="54"/>
        <v>-3.2270226370382397E-2</v>
      </c>
      <c r="T252" s="91">
        <v>11148</v>
      </c>
      <c r="U252" s="194">
        <v>219266</v>
      </c>
      <c r="V252" s="194">
        <v>20151.272860950277</v>
      </c>
      <c r="W252" s="201"/>
      <c r="X252" s="88">
        <v>0</v>
      </c>
      <c r="Y252" s="88">
        <f t="shared" si="55"/>
        <v>0</v>
      </c>
      <c r="Z252" s="1"/>
      <c r="AA252" s="1"/>
    </row>
    <row r="253" spans="2:27" x14ac:dyDescent="0.35">
      <c r="B253" s="85">
        <v>4619</v>
      </c>
      <c r="C253" s="85" t="s">
        <v>269</v>
      </c>
      <c r="D253" s="1">
        <v>47152</v>
      </c>
      <c r="E253" s="85">
        <f t="shared" si="49"/>
        <v>49014.553014553014</v>
      </c>
      <c r="F253" s="86">
        <f t="shared" si="42"/>
        <v>2.5660095294260623</v>
      </c>
      <c r="G253" s="191">
        <f t="shared" si="43"/>
        <v>-17947.045839124319</v>
      </c>
      <c r="H253" s="191">
        <f t="shared" si="44"/>
        <v>-17265.058097237594</v>
      </c>
      <c r="I253" s="191">
        <f t="shared" si="45"/>
        <v>0</v>
      </c>
      <c r="J253" s="87">
        <f t="shared" si="46"/>
        <v>0</v>
      </c>
      <c r="K253" s="191">
        <f t="shared" si="50"/>
        <v>-303.21459755554503</v>
      </c>
      <c r="L253" s="87">
        <f t="shared" si="47"/>
        <v>-291.69244284843433</v>
      </c>
      <c r="M253" s="88">
        <f t="shared" si="51"/>
        <v>-17556.750540086028</v>
      </c>
      <c r="N253" s="88">
        <f t="shared" si="52"/>
        <v>29595.249459913972</v>
      </c>
      <c r="O253" s="88">
        <f t="shared" si="53"/>
        <v>30764.292577873151</v>
      </c>
      <c r="P253" s="89">
        <f t="shared" si="48"/>
        <v>1.6105720253622486</v>
      </c>
      <c r="Q253" s="199">
        <v>152.71579409048718</v>
      </c>
      <c r="R253" s="92">
        <f t="shared" si="54"/>
        <v>9.2239981468612467E-2</v>
      </c>
      <c r="S253" s="92">
        <f t="shared" si="54"/>
        <v>6.3855366565581981E-2</v>
      </c>
      <c r="T253" s="91">
        <v>962</v>
      </c>
      <c r="U253" s="194">
        <v>43170</v>
      </c>
      <c r="V253" s="194">
        <v>46072.572038420491</v>
      </c>
      <c r="W253" s="201"/>
      <c r="X253" s="88">
        <v>0</v>
      </c>
      <c r="Y253" s="88">
        <f t="shared" si="55"/>
        <v>0</v>
      </c>
      <c r="Z253" s="1"/>
    </row>
    <row r="254" spans="2:27" x14ac:dyDescent="0.35">
      <c r="B254" s="85">
        <v>4620</v>
      </c>
      <c r="C254" s="85" t="s">
        <v>270</v>
      </c>
      <c r="D254" s="1">
        <v>23184</v>
      </c>
      <c r="E254" s="85">
        <f t="shared" si="49"/>
        <v>21954.545454545452</v>
      </c>
      <c r="F254" s="86">
        <f t="shared" si="42"/>
        <v>1.1493642068684082</v>
      </c>
      <c r="G254" s="191">
        <f t="shared" si="43"/>
        <v>-1711.0413031197829</v>
      </c>
      <c r="H254" s="191">
        <f t="shared" si="44"/>
        <v>-1806.8596160944908</v>
      </c>
      <c r="I254" s="191">
        <f t="shared" si="45"/>
        <v>0</v>
      </c>
      <c r="J254" s="87">
        <f t="shared" si="46"/>
        <v>0</v>
      </c>
      <c r="K254" s="191">
        <f t="shared" si="50"/>
        <v>-303.21459755554503</v>
      </c>
      <c r="L254" s="87">
        <f t="shared" si="47"/>
        <v>-320.19461501865555</v>
      </c>
      <c r="M254" s="88">
        <f t="shared" si="51"/>
        <v>-2127.0542311131462</v>
      </c>
      <c r="N254" s="88">
        <f t="shared" si="52"/>
        <v>21056.945768886853</v>
      </c>
      <c r="O254" s="88">
        <f t="shared" si="53"/>
        <v>19940.289553870127</v>
      </c>
      <c r="P254" s="89">
        <f t="shared" si="48"/>
        <v>1.0439138963391872</v>
      </c>
      <c r="Q254" s="199">
        <v>214.2285639912202</v>
      </c>
      <c r="R254" s="92">
        <f t="shared" si="54"/>
        <v>-3.4160973171138143E-2</v>
      </c>
      <c r="S254" s="92">
        <f t="shared" si="54"/>
        <v>-3.8734074623926425E-2</v>
      </c>
      <c r="T254" s="91">
        <v>1056</v>
      </c>
      <c r="U254" s="194">
        <v>24004</v>
      </c>
      <c r="V254" s="194">
        <v>22839.200761179829</v>
      </c>
      <c r="W254" s="201"/>
      <c r="X254" s="88">
        <v>0</v>
      </c>
      <c r="Y254" s="88">
        <f t="shared" si="55"/>
        <v>0</v>
      </c>
      <c r="Z254" s="1"/>
    </row>
    <row r="255" spans="2:27" x14ac:dyDescent="0.35">
      <c r="B255" s="85">
        <v>4621</v>
      </c>
      <c r="C255" s="85" t="s">
        <v>271</v>
      </c>
      <c r="D255" s="1">
        <v>264788</v>
      </c>
      <c r="E255" s="85">
        <f t="shared" si="49"/>
        <v>16401.635282457879</v>
      </c>
      <c r="F255" s="86">
        <f t="shared" si="42"/>
        <v>0.85865829319021991</v>
      </c>
      <c r="G255" s="191">
        <f t="shared" si="43"/>
        <v>1620.704800132761</v>
      </c>
      <c r="H255" s="191">
        <f t="shared" si="44"/>
        <v>26164.658293343295</v>
      </c>
      <c r="I255" s="191">
        <f t="shared" si="45"/>
        <v>276.81278518367452</v>
      </c>
      <c r="J255" s="87">
        <f t="shared" si="46"/>
        <v>4468.8656040052419</v>
      </c>
      <c r="K255" s="191">
        <f t="shared" si="50"/>
        <v>-26.401812371870506</v>
      </c>
      <c r="L255" s="87">
        <f t="shared" si="47"/>
        <v>-426.23085893147743</v>
      </c>
      <c r="M255" s="88">
        <f t="shared" si="51"/>
        <v>25738.427434411817</v>
      </c>
      <c r="N255" s="88">
        <f t="shared" si="52"/>
        <v>290526.42743441183</v>
      </c>
      <c r="O255" s="88">
        <f t="shared" si="53"/>
        <v>17995.938270218769</v>
      </c>
      <c r="P255" s="89">
        <f t="shared" si="48"/>
        <v>0.94212323182124658</v>
      </c>
      <c r="Q255" s="199">
        <v>3093.8793505196481</v>
      </c>
      <c r="R255" s="92">
        <f t="shared" si="54"/>
        <v>3.885281597583224E-2</v>
      </c>
      <c r="S255" s="92">
        <f t="shared" si="54"/>
        <v>2.1542892320139891E-2</v>
      </c>
      <c r="T255" s="91">
        <v>16144</v>
      </c>
      <c r="U255" s="194">
        <v>254885</v>
      </c>
      <c r="V255" s="194">
        <v>16055.748031496061</v>
      </c>
      <c r="W255" s="201"/>
      <c r="X255" s="88">
        <v>0</v>
      </c>
      <c r="Y255" s="88">
        <f t="shared" si="55"/>
        <v>0</v>
      </c>
      <c r="Z255" s="1"/>
      <c r="AA255" s="1"/>
    </row>
    <row r="256" spans="2:27" x14ac:dyDescent="0.35">
      <c r="B256" s="85">
        <v>4622</v>
      </c>
      <c r="C256" s="85" t="s">
        <v>272</v>
      </c>
      <c r="D256" s="1">
        <v>140675</v>
      </c>
      <c r="E256" s="85">
        <f t="shared" si="49"/>
        <v>16489.860508732858</v>
      </c>
      <c r="F256" s="86">
        <f t="shared" si="42"/>
        <v>0.86327705960618928</v>
      </c>
      <c r="G256" s="191">
        <f t="shared" si="43"/>
        <v>1567.7696643677737</v>
      </c>
      <c r="H256" s="191">
        <f t="shared" si="44"/>
        <v>13374.643006721479</v>
      </c>
      <c r="I256" s="191">
        <f t="shared" si="45"/>
        <v>245.93395598743189</v>
      </c>
      <c r="J256" s="87">
        <f t="shared" si="46"/>
        <v>2098.0625785287816</v>
      </c>
      <c r="K256" s="191">
        <f t="shared" si="50"/>
        <v>-57.28064156811314</v>
      </c>
      <c r="L256" s="87">
        <f t="shared" si="47"/>
        <v>-488.6611532175732</v>
      </c>
      <c r="M256" s="88">
        <f t="shared" si="51"/>
        <v>12885.981853503905</v>
      </c>
      <c r="N256" s="88">
        <f t="shared" si="52"/>
        <v>153560.98185350391</v>
      </c>
      <c r="O256" s="88">
        <f t="shared" si="53"/>
        <v>18000.349531532516</v>
      </c>
      <c r="P256" s="89">
        <f t="shared" si="48"/>
        <v>0.94235417014204492</v>
      </c>
      <c r="Q256" s="199">
        <v>1856.553245124087</v>
      </c>
      <c r="R256" s="89">
        <f t="shared" si="54"/>
        <v>-1.596284197346055E-2</v>
      </c>
      <c r="S256" s="89">
        <f t="shared" si="54"/>
        <v>-1.9884687404582612E-2</v>
      </c>
      <c r="T256" s="91">
        <v>8531</v>
      </c>
      <c r="U256" s="194">
        <v>142957</v>
      </c>
      <c r="V256" s="194">
        <v>16824.408614805227</v>
      </c>
      <c r="W256" s="201"/>
      <c r="X256" s="88">
        <v>0</v>
      </c>
      <c r="Y256" s="88">
        <f t="shared" si="55"/>
        <v>0</v>
      </c>
    </row>
    <row r="257" spans="2:27" x14ac:dyDescent="0.35">
      <c r="B257" s="85">
        <v>4623</v>
      </c>
      <c r="C257" s="85" t="s">
        <v>273</v>
      </c>
      <c r="D257" s="1">
        <v>39926</v>
      </c>
      <c r="E257" s="85">
        <f t="shared" si="49"/>
        <v>16002.40480961924</v>
      </c>
      <c r="F257" s="86">
        <f t="shared" si="42"/>
        <v>0.83775778232690445</v>
      </c>
      <c r="G257" s="191">
        <f t="shared" si="43"/>
        <v>1860.2430838359442</v>
      </c>
      <c r="H257" s="191">
        <f t="shared" si="44"/>
        <v>4641.3064941706807</v>
      </c>
      <c r="I257" s="191">
        <f t="shared" si="45"/>
        <v>416.54345067719811</v>
      </c>
      <c r="J257" s="87">
        <f t="shared" si="46"/>
        <v>1039.2759094396092</v>
      </c>
      <c r="K257" s="191">
        <f t="shared" si="50"/>
        <v>113.32885312165308</v>
      </c>
      <c r="L257" s="87">
        <f t="shared" si="47"/>
        <v>282.75548853852445</v>
      </c>
      <c r="M257" s="88">
        <f t="shared" si="51"/>
        <v>4924.061982709205</v>
      </c>
      <c r="N257" s="88">
        <f t="shared" si="52"/>
        <v>44850.061982709201</v>
      </c>
      <c r="O257" s="88">
        <f t="shared" si="53"/>
        <v>17975.976746576835</v>
      </c>
      <c r="P257" s="89">
        <f t="shared" si="48"/>
        <v>0.9410782062780807</v>
      </c>
      <c r="Q257" s="199">
        <v>1054.6976727915285</v>
      </c>
      <c r="R257" s="89">
        <f t="shared" si="54"/>
        <v>-8.2960755091902628E-3</v>
      </c>
      <c r="S257" s="89">
        <f t="shared" si="54"/>
        <v>-5.9112163721381436E-3</v>
      </c>
      <c r="T257" s="91">
        <v>2495</v>
      </c>
      <c r="U257" s="194">
        <v>40260</v>
      </c>
      <c r="V257" s="194">
        <v>16097.560975609756</v>
      </c>
      <c r="W257" s="201"/>
      <c r="X257" s="88">
        <v>0</v>
      </c>
      <c r="Y257" s="88">
        <f t="shared" si="55"/>
        <v>0</v>
      </c>
    </row>
    <row r="258" spans="2:27" x14ac:dyDescent="0.35">
      <c r="B258" s="85">
        <v>4624</v>
      </c>
      <c r="C258" s="85" t="s">
        <v>274</v>
      </c>
      <c r="D258" s="1">
        <v>423729</v>
      </c>
      <c r="E258" s="85">
        <f t="shared" si="49"/>
        <v>16554.50070323488</v>
      </c>
      <c r="F258" s="86">
        <f t="shared" si="42"/>
        <v>0.86666110260719142</v>
      </c>
      <c r="G258" s="191">
        <f t="shared" si="43"/>
        <v>1528.98554766656</v>
      </c>
      <c r="H258" s="191">
        <f t="shared" si="44"/>
        <v>39135.914078073271</v>
      </c>
      <c r="I258" s="191">
        <f t="shared" si="45"/>
        <v>223.30988791172402</v>
      </c>
      <c r="J258" s="87">
        <f t="shared" si="46"/>
        <v>5715.8398909884882</v>
      </c>
      <c r="K258" s="191">
        <f t="shared" si="50"/>
        <v>-79.904709643821008</v>
      </c>
      <c r="L258" s="87">
        <f t="shared" si="47"/>
        <v>-2045.2409480432425</v>
      </c>
      <c r="M258" s="88">
        <f t="shared" si="51"/>
        <v>37090.673130030031</v>
      </c>
      <c r="N258" s="88">
        <f t="shared" si="52"/>
        <v>460819.67313003005</v>
      </c>
      <c r="O258" s="88">
        <f t="shared" si="53"/>
        <v>18003.581541257619</v>
      </c>
      <c r="P258" s="89">
        <f t="shared" si="48"/>
        <v>0.94252337229209515</v>
      </c>
      <c r="Q258" s="199">
        <v>5938.8273077242848</v>
      </c>
      <c r="R258" s="89">
        <f t="shared" si="54"/>
        <v>2.4172886534148039E-2</v>
      </c>
      <c r="S258" s="89">
        <f t="shared" si="54"/>
        <v>8.8479054612233647E-3</v>
      </c>
      <c r="T258" s="91">
        <v>25596</v>
      </c>
      <c r="U258" s="194">
        <v>413728</v>
      </c>
      <c r="V258" s="194">
        <v>16409.312656169437</v>
      </c>
      <c r="W258" s="201"/>
      <c r="X258" s="88">
        <v>0</v>
      </c>
      <c r="Y258" s="88">
        <f t="shared" si="55"/>
        <v>0</v>
      </c>
      <c r="Z258" s="1"/>
      <c r="AA258" s="1"/>
    </row>
    <row r="259" spans="2:27" x14ac:dyDescent="0.35">
      <c r="B259" s="85">
        <v>4625</v>
      </c>
      <c r="C259" s="85" t="s">
        <v>275</v>
      </c>
      <c r="D259" s="1">
        <v>164794</v>
      </c>
      <c r="E259" s="85">
        <f t="shared" si="49"/>
        <v>31110.817443836135</v>
      </c>
      <c r="F259" s="86">
        <f t="shared" si="42"/>
        <v>1.6287132926707584</v>
      </c>
      <c r="G259" s="191">
        <f t="shared" si="43"/>
        <v>-7204.8044966941925</v>
      </c>
      <c r="H259" s="191">
        <f t="shared" si="44"/>
        <v>-38163.849418989135</v>
      </c>
      <c r="I259" s="191">
        <f t="shared" si="45"/>
        <v>0</v>
      </c>
      <c r="J259" s="87">
        <f t="shared" si="46"/>
        <v>0</v>
      </c>
      <c r="K259" s="191">
        <f t="shared" si="50"/>
        <v>-303.21459755554503</v>
      </c>
      <c r="L259" s="87">
        <f t="shared" si="47"/>
        <v>-1606.127723251722</v>
      </c>
      <c r="M259" s="88">
        <f t="shared" si="51"/>
        <v>-39769.977142240859</v>
      </c>
      <c r="N259" s="88">
        <f t="shared" si="52"/>
        <v>125024.02285775915</v>
      </c>
      <c r="O259" s="88">
        <f t="shared" si="53"/>
        <v>23602.798349586395</v>
      </c>
      <c r="P259" s="89">
        <f t="shared" si="48"/>
        <v>1.2356535306601271</v>
      </c>
      <c r="Q259" s="199">
        <v>-6935.302742934211</v>
      </c>
      <c r="R259" s="89">
        <f t="shared" si="54"/>
        <v>5.3073375466679684E-3</v>
      </c>
      <c r="S259" s="89">
        <f t="shared" si="54"/>
        <v>2.6503047496784322E-3</v>
      </c>
      <c r="T259" s="91">
        <v>5297</v>
      </c>
      <c r="U259" s="194">
        <v>163924</v>
      </c>
      <c r="V259" s="194">
        <v>31028.582244936591</v>
      </c>
      <c r="W259" s="201"/>
      <c r="X259" s="88">
        <v>0</v>
      </c>
      <c r="Y259" s="88">
        <f t="shared" si="55"/>
        <v>0</v>
      </c>
    </row>
    <row r="260" spans="2:27" x14ac:dyDescent="0.35">
      <c r="B260" s="85">
        <v>4626</v>
      </c>
      <c r="C260" s="85" t="s">
        <v>276</v>
      </c>
      <c r="D260" s="1">
        <v>655662</v>
      </c>
      <c r="E260" s="85">
        <f t="shared" si="49"/>
        <v>16654.694167852063</v>
      </c>
      <c r="F260" s="86">
        <f t="shared" si="42"/>
        <v>0.8719064301513918</v>
      </c>
      <c r="G260" s="191">
        <f t="shared" si="43"/>
        <v>1468.8694688962503</v>
      </c>
      <c r="H260" s="191">
        <f t="shared" si="44"/>
        <v>57826.453251507577</v>
      </c>
      <c r="I260" s="191">
        <f t="shared" si="45"/>
        <v>188.24217529570996</v>
      </c>
      <c r="J260" s="87">
        <f t="shared" si="46"/>
        <v>7410.7179570415092</v>
      </c>
      <c r="K260" s="191">
        <f t="shared" si="50"/>
        <v>-114.97242225983507</v>
      </c>
      <c r="L260" s="87">
        <f t="shared" si="47"/>
        <v>-4526.2343195251869</v>
      </c>
      <c r="M260" s="88">
        <f t="shared" si="51"/>
        <v>53300.218931982388</v>
      </c>
      <c r="N260" s="88">
        <f t="shared" si="52"/>
        <v>708962.21893198241</v>
      </c>
      <c r="O260" s="88">
        <f t="shared" si="53"/>
        <v>18008.591214488479</v>
      </c>
      <c r="P260" s="89">
        <f t="shared" si="48"/>
        <v>0.9427856386693052</v>
      </c>
      <c r="Q260" s="199">
        <v>13244.329451886668</v>
      </c>
      <c r="R260" s="89">
        <f t="shared" si="54"/>
        <v>1.1039270442850689E-2</v>
      </c>
      <c r="S260" s="89">
        <f t="shared" si="54"/>
        <v>2.4102012783312255E-3</v>
      </c>
      <c r="T260" s="91">
        <v>39368</v>
      </c>
      <c r="U260" s="194">
        <v>648503</v>
      </c>
      <c r="V260" s="194">
        <v>16614.649518343926</v>
      </c>
      <c r="W260" s="201"/>
      <c r="X260" s="88">
        <v>0</v>
      </c>
      <c r="Y260" s="88">
        <f t="shared" si="55"/>
        <v>0</v>
      </c>
      <c r="Z260" s="1"/>
      <c r="AA260" s="1"/>
    </row>
    <row r="261" spans="2:27" x14ac:dyDescent="0.35">
      <c r="B261" s="85">
        <v>4627</v>
      </c>
      <c r="C261" s="85" t="s">
        <v>277</v>
      </c>
      <c r="D261" s="1">
        <v>459738</v>
      </c>
      <c r="E261" s="85">
        <f t="shared" si="49"/>
        <v>15330.221081063057</v>
      </c>
      <c r="F261" s="86">
        <f t="shared" si="42"/>
        <v>0.80256762456930564</v>
      </c>
      <c r="G261" s="191">
        <f t="shared" si="43"/>
        <v>2263.5533209696541</v>
      </c>
      <c r="H261" s="191">
        <f t="shared" si="44"/>
        <v>67881.70054255896</v>
      </c>
      <c r="I261" s="191">
        <f t="shared" si="45"/>
        <v>651.8077556718622</v>
      </c>
      <c r="J261" s="87">
        <f t="shared" si="46"/>
        <v>19547.062784843474</v>
      </c>
      <c r="K261" s="191">
        <f t="shared" si="50"/>
        <v>348.59315811631717</v>
      </c>
      <c r="L261" s="87">
        <f t="shared" si="47"/>
        <v>10453.960218750235</v>
      </c>
      <c r="M261" s="88">
        <f t="shared" si="51"/>
        <v>78335.660761309191</v>
      </c>
      <c r="N261" s="88">
        <f t="shared" si="52"/>
        <v>538073.66076130921</v>
      </c>
      <c r="O261" s="88">
        <f t="shared" si="53"/>
        <v>17942.367560149025</v>
      </c>
      <c r="P261" s="89">
        <f t="shared" si="48"/>
        <v>0.93931869839020066</v>
      </c>
      <c r="Q261" s="199">
        <v>12852.475755248619</v>
      </c>
      <c r="R261" s="89">
        <f t="shared" si="54"/>
        <v>3.6610965927923497E-2</v>
      </c>
      <c r="S261" s="89">
        <f t="shared" si="54"/>
        <v>3.0630983364132326E-2</v>
      </c>
      <c r="T261" s="91">
        <v>29989</v>
      </c>
      <c r="U261" s="194">
        <v>443501</v>
      </c>
      <c r="V261" s="194">
        <v>14874.597531526699</v>
      </c>
      <c r="W261" s="201"/>
      <c r="X261" s="88">
        <v>0</v>
      </c>
      <c r="Y261" s="88">
        <f t="shared" si="55"/>
        <v>0</v>
      </c>
    </row>
    <row r="262" spans="2:27" x14ac:dyDescent="0.35">
      <c r="B262" s="85">
        <v>4628</v>
      </c>
      <c r="C262" s="85" t="s">
        <v>278</v>
      </c>
      <c r="D262" s="1">
        <v>65766</v>
      </c>
      <c r="E262" s="85">
        <f t="shared" si="49"/>
        <v>16971.870967741936</v>
      </c>
      <c r="F262" s="86">
        <f t="shared" si="42"/>
        <v>0.88851126771440336</v>
      </c>
      <c r="G262" s="191">
        <f t="shared" si="43"/>
        <v>1278.5633889623271</v>
      </c>
      <c r="H262" s="191">
        <f t="shared" si="44"/>
        <v>4954.4331322290172</v>
      </c>
      <c r="I262" s="191">
        <f t="shared" si="45"/>
        <v>77.230295334254691</v>
      </c>
      <c r="J262" s="87">
        <f t="shared" si="46"/>
        <v>299.26739442023694</v>
      </c>
      <c r="K262" s="191">
        <f t="shared" si="50"/>
        <v>-225.98430222129033</v>
      </c>
      <c r="L262" s="87">
        <f t="shared" si="47"/>
        <v>-875.6891711075001</v>
      </c>
      <c r="M262" s="88">
        <f t="shared" si="51"/>
        <v>4078.7439611215173</v>
      </c>
      <c r="N262" s="88">
        <f t="shared" si="52"/>
        <v>69844.743961121523</v>
      </c>
      <c r="O262" s="88">
        <f t="shared" si="53"/>
        <v>18024.450054482972</v>
      </c>
      <c r="P262" s="89">
        <f t="shared" si="48"/>
        <v>0.94361588054745571</v>
      </c>
      <c r="Q262" s="199">
        <v>1713.59225616197</v>
      </c>
      <c r="R262" s="89">
        <f t="shared" si="54"/>
        <v>-1.4461045091486715E-2</v>
      </c>
      <c r="S262" s="89">
        <f t="shared" si="54"/>
        <v>-1.6495706159684841E-2</v>
      </c>
      <c r="T262" s="91">
        <v>3875</v>
      </c>
      <c r="U262" s="194">
        <v>66731</v>
      </c>
      <c r="V262" s="194">
        <v>17256.529609516419</v>
      </c>
      <c r="W262" s="201"/>
      <c r="X262" s="88">
        <v>0</v>
      </c>
      <c r="Y262" s="88">
        <f t="shared" si="55"/>
        <v>0</v>
      </c>
    </row>
    <row r="263" spans="2:27" x14ac:dyDescent="0.35">
      <c r="B263" s="85">
        <v>4629</v>
      </c>
      <c r="C263" s="85" t="s">
        <v>279</v>
      </c>
      <c r="D263" s="1">
        <v>21088</v>
      </c>
      <c r="E263" s="85">
        <f t="shared" si="49"/>
        <v>55494.73684210526</v>
      </c>
      <c r="F263" s="86">
        <f t="shared" ref="F263:F326" si="56">E263/E$364</f>
        <v>2.9052600668938751</v>
      </c>
      <c r="G263" s="191">
        <f t="shared" ref="G263:G326" si="57">($E$364+$Y$364-E263-Y263)*0.6</f>
        <v>-21835.156135655667</v>
      </c>
      <c r="H263" s="191">
        <f t="shared" ref="H263:H326" si="58">G263*T263/1000</f>
        <v>-8297.3593315491544</v>
      </c>
      <c r="I263" s="191">
        <f t="shared" ref="I263:I326" si="59">IF(E263+Y263&lt;(E$364+Y$364)*0.9,((E$364+Y$364)*0.9-E263-Y263)*0.35,0)</f>
        <v>0</v>
      </c>
      <c r="J263" s="87">
        <f t="shared" ref="J263:J326" si="60">I263*T263/1000</f>
        <v>0</v>
      </c>
      <c r="K263" s="191">
        <f t="shared" si="50"/>
        <v>-303.21459755554503</v>
      </c>
      <c r="L263" s="87">
        <f t="shared" ref="L263:L326" si="61">K263*T263/1000</f>
        <v>-115.22154707110711</v>
      </c>
      <c r="M263" s="88">
        <f t="shared" si="51"/>
        <v>-8412.5808786202615</v>
      </c>
      <c r="N263" s="88">
        <f t="shared" si="52"/>
        <v>12675.419121379738</v>
      </c>
      <c r="O263" s="88">
        <f t="shared" si="53"/>
        <v>33356.36610889405</v>
      </c>
      <c r="P263" s="89">
        <f t="shared" ref="P263:P326" si="62">O263/O$364</f>
        <v>1.7462722403493736</v>
      </c>
      <c r="Q263" s="199">
        <v>285.95800598168898</v>
      </c>
      <c r="R263" s="89">
        <f t="shared" si="54"/>
        <v>-7.002998765214323E-2</v>
      </c>
      <c r="S263" s="89">
        <f t="shared" si="54"/>
        <v>-7.4924566664500453E-2</v>
      </c>
      <c r="T263" s="91">
        <v>380</v>
      </c>
      <c r="U263" s="194">
        <v>22676</v>
      </c>
      <c r="V263" s="194">
        <v>59989.417989417991</v>
      </c>
      <c r="W263" s="201"/>
      <c r="X263" s="88">
        <v>0</v>
      </c>
      <c r="Y263" s="88">
        <f t="shared" si="55"/>
        <v>0</v>
      </c>
    </row>
    <row r="264" spans="2:27" x14ac:dyDescent="0.35">
      <c r="B264" s="85">
        <v>4630</v>
      </c>
      <c r="C264" s="85" t="s">
        <v>280</v>
      </c>
      <c r="D264" s="1">
        <v>117410</v>
      </c>
      <c r="E264" s="85">
        <f t="shared" ref="E264:E327" si="63">D264/T264*1000</f>
        <v>14402.600588812562</v>
      </c>
      <c r="F264" s="86">
        <f t="shared" si="56"/>
        <v>0.7540048431827463</v>
      </c>
      <c r="G264" s="191">
        <f t="shared" si="57"/>
        <v>2820.125616319951</v>
      </c>
      <c r="H264" s="191">
        <f t="shared" si="58"/>
        <v>22989.664024240239</v>
      </c>
      <c r="I264" s="191">
        <f t="shared" si="59"/>
        <v>976.47492795953542</v>
      </c>
      <c r="J264" s="87">
        <f t="shared" si="60"/>
        <v>7960.2236127261322</v>
      </c>
      <c r="K264" s="191">
        <f t="shared" ref="K264:K327" si="64">I264+J$366</f>
        <v>673.26033040399034</v>
      </c>
      <c r="L264" s="87">
        <f t="shared" si="61"/>
        <v>5488.4182134533294</v>
      </c>
      <c r="M264" s="88">
        <f t="shared" ref="M264:M327" si="65">+H264+L264</f>
        <v>28478.082237693568</v>
      </c>
      <c r="N264" s="88">
        <f t="shared" ref="N264:N327" si="66">D264+M264</f>
        <v>145888.08223769357</v>
      </c>
      <c r="O264" s="88">
        <f t="shared" ref="O264:O327" si="67">N264/T264*1000</f>
        <v>17895.9865355365</v>
      </c>
      <c r="P264" s="89">
        <f t="shared" si="62"/>
        <v>0.93689055932087273</v>
      </c>
      <c r="Q264" s="199">
        <v>2736.1166046479266</v>
      </c>
      <c r="R264" s="89">
        <f t="shared" ref="R264:S327" si="68">(D264-U264)/U264</f>
        <v>-1.8475171376024075E-2</v>
      </c>
      <c r="S264" s="89">
        <f t="shared" si="68"/>
        <v>-2.1003633275079977E-2</v>
      </c>
      <c r="T264" s="91">
        <v>8152</v>
      </c>
      <c r="U264" s="194">
        <v>119620</v>
      </c>
      <c r="V264" s="194">
        <v>14711.597589472391</v>
      </c>
      <c r="W264" s="201"/>
      <c r="X264" s="88">
        <v>0</v>
      </c>
      <c r="Y264" s="88">
        <f t="shared" ref="Y264:Y327" si="69">X264*1000/T264</f>
        <v>0</v>
      </c>
    </row>
    <row r="265" spans="2:27" x14ac:dyDescent="0.35">
      <c r="B265" s="85">
        <v>4631</v>
      </c>
      <c r="C265" s="85" t="s">
        <v>281</v>
      </c>
      <c r="D265" s="1">
        <v>469786</v>
      </c>
      <c r="E265" s="85">
        <f t="shared" si="63"/>
        <v>15701.403743315508</v>
      </c>
      <c r="F265" s="86">
        <f t="shared" si="56"/>
        <v>0.82199977665309043</v>
      </c>
      <c r="G265" s="191">
        <f t="shared" si="57"/>
        <v>2040.8437236181835</v>
      </c>
      <c r="H265" s="191">
        <f t="shared" si="58"/>
        <v>61062.044210656044</v>
      </c>
      <c r="I265" s="191">
        <f t="shared" si="59"/>
        <v>521.8938238835043</v>
      </c>
      <c r="J265" s="87">
        <f t="shared" si="60"/>
        <v>15615.06321059445</v>
      </c>
      <c r="K265" s="191">
        <f t="shared" si="64"/>
        <v>218.67922632795927</v>
      </c>
      <c r="L265" s="87">
        <f t="shared" si="61"/>
        <v>6542.8824517325411</v>
      </c>
      <c r="M265" s="88">
        <f t="shared" si="65"/>
        <v>67604.926662388578</v>
      </c>
      <c r="N265" s="88">
        <f t="shared" si="66"/>
        <v>537390.92666238861</v>
      </c>
      <c r="O265" s="88">
        <f t="shared" si="67"/>
        <v>17960.926693261652</v>
      </c>
      <c r="P265" s="89">
        <f t="shared" si="62"/>
        <v>0.94029030599439023</v>
      </c>
      <c r="Q265" s="199">
        <v>11922.671591151397</v>
      </c>
      <c r="R265" s="89">
        <f t="shared" si="68"/>
        <v>3.5306821813053009E-2</v>
      </c>
      <c r="S265" s="89">
        <f t="shared" si="68"/>
        <v>2.399180407465502E-2</v>
      </c>
      <c r="T265" s="91">
        <v>29920</v>
      </c>
      <c r="U265" s="194">
        <v>453765</v>
      </c>
      <c r="V265" s="194">
        <v>15333.524820058798</v>
      </c>
      <c r="W265" s="201"/>
      <c r="X265" s="88">
        <v>0</v>
      </c>
      <c r="Y265" s="88">
        <f t="shared" si="69"/>
        <v>0</v>
      </c>
      <c r="Z265" s="1"/>
      <c r="AA265" s="1"/>
    </row>
    <row r="266" spans="2:27" x14ac:dyDescent="0.35">
      <c r="B266" s="85">
        <v>4632</v>
      </c>
      <c r="C266" s="85" t="s">
        <v>282</v>
      </c>
      <c r="D266" s="1">
        <v>66014</v>
      </c>
      <c r="E266" s="85">
        <f t="shared" si="63"/>
        <v>23114.145658263304</v>
      </c>
      <c r="F266" s="86">
        <f t="shared" si="56"/>
        <v>1.2100715884532394</v>
      </c>
      <c r="G266" s="191">
        <f t="shared" si="57"/>
        <v>-2406.8014253504939</v>
      </c>
      <c r="H266" s="191">
        <f t="shared" si="58"/>
        <v>-6873.8248708010105</v>
      </c>
      <c r="I266" s="191">
        <f t="shared" si="59"/>
        <v>0</v>
      </c>
      <c r="J266" s="87">
        <f t="shared" si="60"/>
        <v>0</v>
      </c>
      <c r="K266" s="191">
        <f t="shared" si="64"/>
        <v>-303.21459755554503</v>
      </c>
      <c r="L266" s="87">
        <f t="shared" si="61"/>
        <v>-865.98089061863664</v>
      </c>
      <c r="M266" s="88">
        <f t="shared" si="65"/>
        <v>-7739.8057614196468</v>
      </c>
      <c r="N266" s="88">
        <f t="shared" si="66"/>
        <v>58274.194238580356</v>
      </c>
      <c r="O266" s="88">
        <f t="shared" si="67"/>
        <v>20404.129635357269</v>
      </c>
      <c r="P266" s="89">
        <f t="shared" si="62"/>
        <v>1.0681968489731197</v>
      </c>
      <c r="Q266" s="199">
        <v>204.14543443079765</v>
      </c>
      <c r="R266" s="89">
        <f t="shared" si="68"/>
        <v>0.15065102577957504</v>
      </c>
      <c r="S266" s="89">
        <f t="shared" si="68"/>
        <v>0.16394636326232215</v>
      </c>
      <c r="T266" s="91">
        <v>2856</v>
      </c>
      <c r="U266" s="194">
        <v>57371</v>
      </c>
      <c r="V266" s="194">
        <v>19858.428521979924</v>
      </c>
      <c r="W266" s="201"/>
      <c r="X266" s="88">
        <v>0</v>
      </c>
      <c r="Y266" s="88">
        <f t="shared" si="69"/>
        <v>0</v>
      </c>
    </row>
    <row r="267" spans="2:27" x14ac:dyDescent="0.35">
      <c r="B267" s="85">
        <v>4633</v>
      </c>
      <c r="C267" s="85" t="s">
        <v>283</v>
      </c>
      <c r="D267" s="1">
        <v>7895</v>
      </c>
      <c r="E267" s="85">
        <f t="shared" si="63"/>
        <v>15389.863547758285</v>
      </c>
      <c r="F267" s="86">
        <f t="shared" si="56"/>
        <v>0.80569002655985311</v>
      </c>
      <c r="G267" s="191">
        <f t="shared" si="57"/>
        <v>2227.7678409525174</v>
      </c>
      <c r="H267" s="191">
        <f t="shared" si="58"/>
        <v>1142.8449024086415</v>
      </c>
      <c r="I267" s="191">
        <f t="shared" si="59"/>
        <v>630.93289232853249</v>
      </c>
      <c r="J267" s="87">
        <f t="shared" si="60"/>
        <v>323.66857376453714</v>
      </c>
      <c r="K267" s="191">
        <f t="shared" si="64"/>
        <v>327.71829477298746</v>
      </c>
      <c r="L267" s="87">
        <f t="shared" si="61"/>
        <v>168.11948521854256</v>
      </c>
      <c r="M267" s="88">
        <f t="shared" si="65"/>
        <v>1310.9643876271841</v>
      </c>
      <c r="N267" s="88">
        <f t="shared" si="66"/>
        <v>9205.9643876271839</v>
      </c>
      <c r="O267" s="88">
        <f t="shared" si="67"/>
        <v>17945.34968348379</v>
      </c>
      <c r="P267" s="89">
        <f t="shared" si="62"/>
        <v>0.93947481848972825</v>
      </c>
      <c r="Q267" s="199">
        <v>146.45487220122573</v>
      </c>
      <c r="R267" s="89">
        <f t="shared" si="68"/>
        <v>-8.0158452755446807E-2</v>
      </c>
      <c r="S267" s="89">
        <f t="shared" si="68"/>
        <v>-9.9882150649579629E-2</v>
      </c>
      <c r="T267" s="91">
        <v>513</v>
      </c>
      <c r="U267" s="194">
        <v>8583</v>
      </c>
      <c r="V267" s="194">
        <v>17097.60956175299</v>
      </c>
      <c r="W267" s="201"/>
      <c r="X267" s="88">
        <v>0</v>
      </c>
      <c r="Y267" s="88">
        <f t="shared" si="69"/>
        <v>0</v>
      </c>
    </row>
    <row r="268" spans="2:27" x14ac:dyDescent="0.35">
      <c r="B268" s="85">
        <v>4634</v>
      </c>
      <c r="C268" s="85" t="s">
        <v>284</v>
      </c>
      <c r="D268" s="1">
        <v>38694</v>
      </c>
      <c r="E268" s="85">
        <f t="shared" si="63"/>
        <v>23394.195888754533</v>
      </c>
      <c r="F268" s="86">
        <f t="shared" si="56"/>
        <v>1.224732776120198</v>
      </c>
      <c r="G268" s="191">
        <f t="shared" si="57"/>
        <v>-2574.8315636452317</v>
      </c>
      <c r="H268" s="191">
        <f t="shared" si="58"/>
        <v>-4258.771406269213</v>
      </c>
      <c r="I268" s="191">
        <f t="shared" si="59"/>
        <v>0</v>
      </c>
      <c r="J268" s="87">
        <f t="shared" si="60"/>
        <v>0</v>
      </c>
      <c r="K268" s="191">
        <f t="shared" si="64"/>
        <v>-303.21459755554503</v>
      </c>
      <c r="L268" s="87">
        <f t="shared" si="61"/>
        <v>-501.51694435687148</v>
      </c>
      <c r="M268" s="88">
        <f t="shared" si="65"/>
        <v>-4760.2883506260841</v>
      </c>
      <c r="N268" s="88">
        <f t="shared" si="66"/>
        <v>33933.711649373916</v>
      </c>
      <c r="O268" s="88">
        <f t="shared" si="67"/>
        <v>20516.149727553755</v>
      </c>
      <c r="P268" s="89">
        <f t="shared" si="62"/>
        <v>1.0740613240399028</v>
      </c>
      <c r="Q268" s="199">
        <v>-74.385942384964437</v>
      </c>
      <c r="R268" s="89">
        <f t="shared" si="68"/>
        <v>4.215034070403189E-2</v>
      </c>
      <c r="S268" s="89">
        <f t="shared" si="68"/>
        <v>2.6398370620839003E-2</v>
      </c>
      <c r="T268" s="91">
        <v>1654</v>
      </c>
      <c r="U268" s="194">
        <v>37129</v>
      </c>
      <c r="V268" s="194">
        <v>22792.510742786988</v>
      </c>
      <c r="W268" s="201"/>
      <c r="X268" s="88">
        <v>0</v>
      </c>
      <c r="Y268" s="88">
        <f t="shared" si="69"/>
        <v>0</v>
      </c>
    </row>
    <row r="269" spans="2:27" x14ac:dyDescent="0.35">
      <c r="B269" s="85">
        <v>4635</v>
      </c>
      <c r="C269" s="85" t="s">
        <v>285</v>
      </c>
      <c r="D269" s="1">
        <v>47113</v>
      </c>
      <c r="E269" s="85">
        <f t="shared" si="63"/>
        <v>21145.870736086177</v>
      </c>
      <c r="F269" s="86">
        <f t="shared" si="56"/>
        <v>1.1070284737820262</v>
      </c>
      <c r="G269" s="191">
        <f t="shared" si="57"/>
        <v>-1225.836472044218</v>
      </c>
      <c r="H269" s="191">
        <f t="shared" si="58"/>
        <v>-2731.1636597145175</v>
      </c>
      <c r="I269" s="191">
        <f t="shared" si="59"/>
        <v>0</v>
      </c>
      <c r="J269" s="87">
        <f t="shared" si="60"/>
        <v>0</v>
      </c>
      <c r="K269" s="191">
        <f t="shared" si="64"/>
        <v>-303.21459755554503</v>
      </c>
      <c r="L269" s="87">
        <f t="shared" si="61"/>
        <v>-675.56212335375426</v>
      </c>
      <c r="M269" s="88">
        <f t="shared" si="65"/>
        <v>-3406.725783068272</v>
      </c>
      <c r="N269" s="88">
        <f t="shared" si="66"/>
        <v>43706.274216931728</v>
      </c>
      <c r="O269" s="88">
        <f t="shared" si="67"/>
        <v>19616.819666486415</v>
      </c>
      <c r="P269" s="89">
        <f t="shared" si="62"/>
        <v>1.0269796031046343</v>
      </c>
      <c r="Q269" s="199">
        <v>-456.64200703368124</v>
      </c>
      <c r="R269" s="89">
        <f t="shared" si="68"/>
        <v>3.6427932342039111E-3</v>
      </c>
      <c r="S269" s="89">
        <f t="shared" si="68"/>
        <v>4.5437293143065658E-3</v>
      </c>
      <c r="T269" s="91">
        <v>2228</v>
      </c>
      <c r="U269" s="194">
        <v>46942</v>
      </c>
      <c r="V269" s="194">
        <v>21050.224215246635</v>
      </c>
      <c r="W269" s="201"/>
      <c r="X269" s="88">
        <v>0</v>
      </c>
      <c r="Y269" s="88">
        <f t="shared" si="69"/>
        <v>0</v>
      </c>
    </row>
    <row r="270" spans="2:27" x14ac:dyDescent="0.35">
      <c r="B270" s="85">
        <v>4636</v>
      </c>
      <c r="C270" s="85" t="s">
        <v>286</v>
      </c>
      <c r="D270" s="1">
        <v>14362</v>
      </c>
      <c r="E270" s="85">
        <f t="shared" si="63"/>
        <v>18997.354497354496</v>
      </c>
      <c r="F270" s="86">
        <f t="shared" si="56"/>
        <v>0.99454936699357444</v>
      </c>
      <c r="G270" s="191">
        <f t="shared" si="57"/>
        <v>63.273271194790865</v>
      </c>
      <c r="H270" s="191">
        <f t="shared" si="58"/>
        <v>47.834593023261895</v>
      </c>
      <c r="I270" s="191">
        <f t="shared" si="59"/>
        <v>0</v>
      </c>
      <c r="J270" s="87">
        <f t="shared" si="60"/>
        <v>0</v>
      </c>
      <c r="K270" s="191">
        <f t="shared" si="64"/>
        <v>-303.21459755554503</v>
      </c>
      <c r="L270" s="87">
        <f t="shared" si="61"/>
        <v>-229.23023575199204</v>
      </c>
      <c r="M270" s="88">
        <f t="shared" si="65"/>
        <v>-181.39564272873014</v>
      </c>
      <c r="N270" s="88">
        <f t="shared" si="66"/>
        <v>14180.60435727127</v>
      </c>
      <c r="O270" s="88">
        <f t="shared" si="67"/>
        <v>18757.413170993743</v>
      </c>
      <c r="P270" s="89">
        <f t="shared" si="62"/>
        <v>0.98198796038925362</v>
      </c>
      <c r="Q270" s="199">
        <v>132.40908558462363</v>
      </c>
      <c r="R270" s="89">
        <f t="shared" si="68"/>
        <v>0.10681257706535142</v>
      </c>
      <c r="S270" s="89">
        <f t="shared" si="68"/>
        <v>0.12438103066956334</v>
      </c>
      <c r="T270" s="91">
        <v>756</v>
      </c>
      <c r="U270" s="194">
        <v>12976</v>
      </c>
      <c r="V270" s="194">
        <v>16895.833333333332</v>
      </c>
      <c r="W270" s="201"/>
      <c r="X270" s="88">
        <v>0</v>
      </c>
      <c r="Y270" s="88">
        <f t="shared" si="69"/>
        <v>0</v>
      </c>
    </row>
    <row r="271" spans="2:27" x14ac:dyDescent="0.35">
      <c r="B271" s="85">
        <v>4637</v>
      </c>
      <c r="C271" s="85" t="s">
        <v>287</v>
      </c>
      <c r="D271" s="1">
        <v>21796</v>
      </c>
      <c r="E271" s="85">
        <f t="shared" si="63"/>
        <v>17189.274447949527</v>
      </c>
      <c r="F271" s="86">
        <f t="shared" si="56"/>
        <v>0.89989277315784655</v>
      </c>
      <c r="G271" s="191">
        <f t="shared" si="57"/>
        <v>1148.1213008377722</v>
      </c>
      <c r="H271" s="191">
        <f t="shared" si="58"/>
        <v>1455.8178094622951</v>
      </c>
      <c r="I271" s="191">
        <f t="shared" si="59"/>
        <v>1.1390772615977767</v>
      </c>
      <c r="J271" s="87">
        <f t="shared" si="60"/>
        <v>1.4443499677059808</v>
      </c>
      <c r="K271" s="191">
        <f t="shared" si="64"/>
        <v>-302.07552029394725</v>
      </c>
      <c r="L271" s="87">
        <f t="shared" si="61"/>
        <v>-383.03175973272511</v>
      </c>
      <c r="M271" s="88">
        <f t="shared" si="65"/>
        <v>1072.7860497295701</v>
      </c>
      <c r="N271" s="88">
        <f t="shared" si="66"/>
        <v>22868.78604972957</v>
      </c>
      <c r="O271" s="88">
        <f t="shared" si="67"/>
        <v>18035.32022849335</v>
      </c>
      <c r="P271" s="89">
        <f t="shared" si="62"/>
        <v>0.94418495581962791</v>
      </c>
      <c r="Q271" s="199">
        <v>238.21485956474226</v>
      </c>
      <c r="R271" s="89">
        <f t="shared" si="68"/>
        <v>-6.6712340498415693E-2</v>
      </c>
      <c r="S271" s="89">
        <f t="shared" si="68"/>
        <v>-5.0519652399807762E-2</v>
      </c>
      <c r="T271" s="91">
        <v>1268</v>
      </c>
      <c r="U271" s="194">
        <v>23354</v>
      </c>
      <c r="V271" s="194">
        <v>18103.875968992248</v>
      </c>
      <c r="W271" s="201"/>
      <c r="X271" s="88">
        <v>0</v>
      </c>
      <c r="Y271" s="88">
        <f t="shared" si="69"/>
        <v>0</v>
      </c>
    </row>
    <row r="272" spans="2:27" x14ac:dyDescent="0.35">
      <c r="B272" s="85">
        <v>4638</v>
      </c>
      <c r="C272" s="85" t="s">
        <v>288</v>
      </c>
      <c r="D272" s="1">
        <v>77454</v>
      </c>
      <c r="E272" s="85">
        <f t="shared" si="63"/>
        <v>19613.573056469992</v>
      </c>
      <c r="F272" s="86">
        <f t="shared" si="56"/>
        <v>1.0268096366002375</v>
      </c>
      <c r="G272" s="191">
        <f t="shared" si="57"/>
        <v>-306.45786427450656</v>
      </c>
      <c r="H272" s="191">
        <f t="shared" si="58"/>
        <v>-1210.2021060200263</v>
      </c>
      <c r="I272" s="191">
        <f t="shared" si="59"/>
        <v>0</v>
      </c>
      <c r="J272" s="87">
        <f t="shared" si="60"/>
        <v>0</v>
      </c>
      <c r="K272" s="191">
        <f t="shared" si="64"/>
        <v>-303.21459755554503</v>
      </c>
      <c r="L272" s="87">
        <f t="shared" si="61"/>
        <v>-1197.3944457468472</v>
      </c>
      <c r="M272" s="88">
        <f t="shared" si="65"/>
        <v>-2407.5965517668737</v>
      </c>
      <c r="N272" s="88">
        <f t="shared" si="66"/>
        <v>75046.403448233119</v>
      </c>
      <c r="O272" s="88">
        <f t="shared" si="67"/>
        <v>19003.900594639941</v>
      </c>
      <c r="P272" s="89">
        <f t="shared" si="62"/>
        <v>0.99489206823191889</v>
      </c>
      <c r="Q272" s="199">
        <v>815.26306742549514</v>
      </c>
      <c r="R272" s="92">
        <f t="shared" si="68"/>
        <v>2.7064299258748491E-2</v>
      </c>
      <c r="S272" s="92">
        <f t="shared" si="68"/>
        <v>3.1225613208644604E-2</v>
      </c>
      <c r="T272" s="91">
        <v>3949</v>
      </c>
      <c r="U272" s="194">
        <v>75413</v>
      </c>
      <c r="V272" s="194">
        <v>19019.672131147541</v>
      </c>
      <c r="W272" s="201"/>
      <c r="X272" s="88">
        <v>0</v>
      </c>
      <c r="Y272" s="88">
        <f t="shared" si="69"/>
        <v>0</v>
      </c>
      <c r="Z272" s="1"/>
    </row>
    <row r="273" spans="2:28" x14ac:dyDescent="0.35">
      <c r="B273" s="85">
        <v>4639</v>
      </c>
      <c r="C273" s="85" t="s">
        <v>289</v>
      </c>
      <c r="D273" s="1">
        <v>52056</v>
      </c>
      <c r="E273" s="85">
        <f t="shared" si="63"/>
        <v>20326.434986333465</v>
      </c>
      <c r="F273" s="86">
        <f t="shared" si="56"/>
        <v>1.06412937926221</v>
      </c>
      <c r="G273" s="191">
        <f t="shared" si="57"/>
        <v>-734.1750221925904</v>
      </c>
      <c r="H273" s="191">
        <f t="shared" si="58"/>
        <v>-1880.222231835224</v>
      </c>
      <c r="I273" s="191">
        <f t="shared" si="59"/>
        <v>0</v>
      </c>
      <c r="J273" s="87">
        <f t="shared" si="60"/>
        <v>0</v>
      </c>
      <c r="K273" s="191">
        <f t="shared" si="64"/>
        <v>-303.21459755554503</v>
      </c>
      <c r="L273" s="87">
        <f t="shared" si="61"/>
        <v>-776.53258433975077</v>
      </c>
      <c r="M273" s="88">
        <f t="shared" si="65"/>
        <v>-2656.7548161749746</v>
      </c>
      <c r="N273" s="88">
        <f t="shared" si="66"/>
        <v>49399.245183825027</v>
      </c>
      <c r="O273" s="88">
        <f t="shared" si="67"/>
        <v>19289.045366585327</v>
      </c>
      <c r="P273" s="89">
        <f t="shared" si="62"/>
        <v>1.0098199652967077</v>
      </c>
      <c r="Q273" s="199">
        <v>-8.8403860023609013</v>
      </c>
      <c r="R273" s="92">
        <f t="shared" si="68"/>
        <v>-3.7781885397412202E-2</v>
      </c>
      <c r="S273" s="92">
        <f t="shared" si="68"/>
        <v>-3.8157605082926628E-2</v>
      </c>
      <c r="T273" s="91">
        <v>2561</v>
      </c>
      <c r="U273" s="194">
        <v>54100</v>
      </c>
      <c r="V273" s="194">
        <v>21132.8125</v>
      </c>
      <c r="W273" s="201"/>
      <c r="X273" s="88">
        <v>0</v>
      </c>
      <c r="Y273" s="88">
        <f t="shared" si="69"/>
        <v>0</v>
      </c>
      <c r="Z273" s="1"/>
    </row>
    <row r="274" spans="2:28" x14ac:dyDescent="0.35">
      <c r="B274" s="85">
        <v>4640</v>
      </c>
      <c r="C274" s="85" t="s">
        <v>290</v>
      </c>
      <c r="D274" s="1">
        <v>191186</v>
      </c>
      <c r="E274" s="85">
        <f t="shared" si="63"/>
        <v>15673.55304148221</v>
      </c>
      <c r="F274" s="86">
        <f t="shared" si="56"/>
        <v>0.82054173690958343</v>
      </c>
      <c r="G274" s="191">
        <f t="shared" si="57"/>
        <v>2057.5541447181627</v>
      </c>
      <c r="H274" s="191">
        <f t="shared" si="58"/>
        <v>25098.04545727215</v>
      </c>
      <c r="I274" s="191">
        <f t="shared" si="59"/>
        <v>531.64156952515873</v>
      </c>
      <c r="J274" s="87">
        <f t="shared" si="60"/>
        <v>6484.9638650678862</v>
      </c>
      <c r="K274" s="191">
        <f t="shared" si="64"/>
        <v>228.4269719696137</v>
      </c>
      <c r="L274" s="87">
        <f t="shared" si="61"/>
        <v>2786.3522040853481</v>
      </c>
      <c r="M274" s="88">
        <f t="shared" si="65"/>
        <v>27884.3976613575</v>
      </c>
      <c r="N274" s="88">
        <f t="shared" si="66"/>
        <v>219070.39766135751</v>
      </c>
      <c r="O274" s="88">
        <f t="shared" si="67"/>
        <v>17959.534158169987</v>
      </c>
      <c r="P274" s="89">
        <f t="shared" si="62"/>
        <v>0.94021740400721487</v>
      </c>
      <c r="Q274" s="199">
        <v>5154.8991834513654</v>
      </c>
      <c r="R274" s="92">
        <f t="shared" si="68"/>
        <v>5.4894971777286097E-2</v>
      </c>
      <c r="S274" s="92">
        <f t="shared" si="68"/>
        <v>4.616039298162232E-2</v>
      </c>
      <c r="T274" s="91">
        <v>12198</v>
      </c>
      <c r="U274" s="194">
        <v>181237</v>
      </c>
      <c r="V274" s="194">
        <v>14981.97900305861</v>
      </c>
      <c r="W274" s="201"/>
      <c r="X274" s="88">
        <v>0</v>
      </c>
      <c r="Y274" s="88">
        <f t="shared" si="69"/>
        <v>0</v>
      </c>
      <c r="Z274" s="1"/>
      <c r="AA274" s="1"/>
    </row>
    <row r="275" spans="2:28" x14ac:dyDescent="0.35">
      <c r="B275" s="85">
        <v>4641</v>
      </c>
      <c r="C275" s="85" t="s">
        <v>291</v>
      </c>
      <c r="D275" s="1">
        <v>60780</v>
      </c>
      <c r="E275" s="85">
        <f t="shared" si="63"/>
        <v>34242.25352112676</v>
      </c>
      <c r="F275" s="86">
        <f t="shared" si="56"/>
        <v>1.7926502118288405</v>
      </c>
      <c r="G275" s="191">
        <f t="shared" si="57"/>
        <v>-9083.6661430685672</v>
      </c>
      <c r="H275" s="191">
        <f t="shared" si="58"/>
        <v>-16123.507403946707</v>
      </c>
      <c r="I275" s="191">
        <f t="shared" si="59"/>
        <v>0</v>
      </c>
      <c r="J275" s="87">
        <f t="shared" si="60"/>
        <v>0</v>
      </c>
      <c r="K275" s="191">
        <f t="shared" si="64"/>
        <v>-303.21459755554503</v>
      </c>
      <c r="L275" s="87">
        <f t="shared" si="61"/>
        <v>-538.20591066109239</v>
      </c>
      <c r="M275" s="88">
        <f t="shared" si="65"/>
        <v>-16661.713314607801</v>
      </c>
      <c r="N275" s="88">
        <f t="shared" si="66"/>
        <v>44118.286685392202</v>
      </c>
      <c r="O275" s="88">
        <f t="shared" si="67"/>
        <v>24855.37278050265</v>
      </c>
      <c r="P275" s="89">
        <f t="shared" si="62"/>
        <v>1.3012282983233601</v>
      </c>
      <c r="Q275" s="199">
        <v>106.34858057236124</v>
      </c>
      <c r="R275" s="92">
        <f t="shared" si="68"/>
        <v>6.8414862424834759E-3</v>
      </c>
      <c r="S275" s="92">
        <f t="shared" si="68"/>
        <v>1.7363744812539895E-3</v>
      </c>
      <c r="T275" s="91">
        <v>1775</v>
      </c>
      <c r="U275" s="194">
        <v>60367</v>
      </c>
      <c r="V275" s="194">
        <v>34182.899207248018</v>
      </c>
      <c r="W275" s="201"/>
      <c r="X275" s="88">
        <v>0</v>
      </c>
      <c r="Y275" s="88">
        <f t="shared" si="69"/>
        <v>0</v>
      </c>
    </row>
    <row r="276" spans="2:28" x14ac:dyDescent="0.35">
      <c r="B276" s="85">
        <v>4642</v>
      </c>
      <c r="C276" s="85" t="s">
        <v>292</v>
      </c>
      <c r="D276" s="1">
        <v>45840</v>
      </c>
      <c r="E276" s="85">
        <f t="shared" si="63"/>
        <v>21531.235321747299</v>
      </c>
      <c r="F276" s="86">
        <f t="shared" si="56"/>
        <v>1.1272030778188347</v>
      </c>
      <c r="G276" s="191">
        <f t="shared" si="57"/>
        <v>-1457.055223440891</v>
      </c>
      <c r="H276" s="191">
        <f t="shared" si="58"/>
        <v>-3102.0705707056568</v>
      </c>
      <c r="I276" s="191">
        <f t="shared" si="59"/>
        <v>0</v>
      </c>
      <c r="J276" s="87">
        <f t="shared" si="60"/>
        <v>0</v>
      </c>
      <c r="K276" s="191">
        <f t="shared" si="64"/>
        <v>-303.21459755554503</v>
      </c>
      <c r="L276" s="87">
        <f t="shared" si="61"/>
        <v>-645.54387819575538</v>
      </c>
      <c r="M276" s="88">
        <f t="shared" si="65"/>
        <v>-3747.6144489014123</v>
      </c>
      <c r="N276" s="88">
        <f t="shared" si="66"/>
        <v>42092.385551098589</v>
      </c>
      <c r="O276" s="88">
        <f t="shared" si="67"/>
        <v>19770.965500750866</v>
      </c>
      <c r="P276" s="89">
        <f t="shared" si="62"/>
        <v>1.0350494447193579</v>
      </c>
      <c r="Q276" s="199">
        <v>240.0115650921407</v>
      </c>
      <c r="R276" s="92">
        <f t="shared" si="68"/>
        <v>-1.841541755888651E-2</v>
      </c>
      <c r="S276" s="92">
        <f t="shared" si="68"/>
        <v>-2.3948069033425536E-2</v>
      </c>
      <c r="T276" s="91">
        <v>2129</v>
      </c>
      <c r="U276" s="194">
        <v>46700</v>
      </c>
      <c r="V276" s="194">
        <v>22059.518186112426</v>
      </c>
      <c r="W276" s="201"/>
      <c r="X276" s="88">
        <v>0</v>
      </c>
      <c r="Y276" s="88">
        <f t="shared" si="69"/>
        <v>0</v>
      </c>
    </row>
    <row r="277" spans="2:28" x14ac:dyDescent="0.35">
      <c r="B277" s="85">
        <v>4643</v>
      </c>
      <c r="C277" s="85" t="s">
        <v>293</v>
      </c>
      <c r="D277" s="1">
        <v>111050</v>
      </c>
      <c r="E277" s="85">
        <f t="shared" si="63"/>
        <v>21471.38437741686</v>
      </c>
      <c r="F277" s="86">
        <f t="shared" si="56"/>
        <v>1.1240697616086173</v>
      </c>
      <c r="G277" s="191">
        <f t="shared" si="57"/>
        <v>-1421.1446568426275</v>
      </c>
      <c r="H277" s="191">
        <f t="shared" si="58"/>
        <v>-7350.1601651900692</v>
      </c>
      <c r="I277" s="191">
        <f t="shared" si="59"/>
        <v>0</v>
      </c>
      <c r="J277" s="87">
        <f t="shared" si="60"/>
        <v>0</v>
      </c>
      <c r="K277" s="191">
        <f t="shared" si="64"/>
        <v>-303.21459755554503</v>
      </c>
      <c r="L277" s="87">
        <f t="shared" si="61"/>
        <v>-1568.2258985572787</v>
      </c>
      <c r="M277" s="88">
        <f t="shared" si="65"/>
        <v>-8918.3860637473481</v>
      </c>
      <c r="N277" s="88">
        <f t="shared" si="66"/>
        <v>102131.61393625266</v>
      </c>
      <c r="O277" s="88">
        <f t="shared" si="67"/>
        <v>19747.025123018688</v>
      </c>
      <c r="P277" s="89">
        <f t="shared" si="62"/>
        <v>1.0337961182352706</v>
      </c>
      <c r="Q277" s="199">
        <v>1906.4558077297188</v>
      </c>
      <c r="R277" s="92">
        <f t="shared" si="68"/>
        <v>1.9630527398266491E-2</v>
      </c>
      <c r="S277" s="92">
        <f t="shared" si="68"/>
        <v>2.593914628394799E-2</v>
      </c>
      <c r="T277" s="91">
        <v>5172</v>
      </c>
      <c r="U277" s="194">
        <v>108912</v>
      </c>
      <c r="V277" s="194">
        <v>20928.516525749423</v>
      </c>
      <c r="W277" s="201"/>
      <c r="X277" s="88">
        <v>0</v>
      </c>
      <c r="Y277" s="88">
        <f t="shared" si="69"/>
        <v>0</v>
      </c>
    </row>
    <row r="278" spans="2:28" x14ac:dyDescent="0.35">
      <c r="B278" s="85">
        <v>4644</v>
      </c>
      <c r="C278" s="85" t="s">
        <v>294</v>
      </c>
      <c r="D278" s="1">
        <v>108665</v>
      </c>
      <c r="E278" s="85">
        <f t="shared" si="63"/>
        <v>20495.096190116936</v>
      </c>
      <c r="F278" s="86">
        <f t="shared" si="56"/>
        <v>1.0729591293983451</v>
      </c>
      <c r="G278" s="191">
        <f t="shared" si="57"/>
        <v>-835.37174446267306</v>
      </c>
      <c r="H278" s="191">
        <f t="shared" si="58"/>
        <v>-4429.1409891410931</v>
      </c>
      <c r="I278" s="191">
        <f t="shared" si="59"/>
        <v>0</v>
      </c>
      <c r="J278" s="87">
        <f t="shared" si="60"/>
        <v>0</v>
      </c>
      <c r="K278" s="191">
        <f t="shared" si="64"/>
        <v>-303.21459755554503</v>
      </c>
      <c r="L278" s="87">
        <f t="shared" si="61"/>
        <v>-1607.6437962394998</v>
      </c>
      <c r="M278" s="88">
        <f t="shared" si="65"/>
        <v>-6036.7847853805924</v>
      </c>
      <c r="N278" s="88">
        <f t="shared" si="66"/>
        <v>102628.21521461941</v>
      </c>
      <c r="O278" s="88">
        <f t="shared" si="67"/>
        <v>19356.509848098722</v>
      </c>
      <c r="P278" s="89">
        <f t="shared" si="62"/>
        <v>1.0133518653511622</v>
      </c>
      <c r="Q278" s="199">
        <v>573.3309150392397</v>
      </c>
      <c r="R278" s="92">
        <f t="shared" si="68"/>
        <v>3.2073930552389635E-2</v>
      </c>
      <c r="S278" s="92">
        <f t="shared" si="68"/>
        <v>2.1173111972432154E-2</v>
      </c>
      <c r="T278" s="91">
        <v>5302</v>
      </c>
      <c r="U278" s="194">
        <v>105288</v>
      </c>
      <c r="V278" s="194">
        <v>20070.148684712163</v>
      </c>
      <c r="W278" s="201"/>
      <c r="X278" s="88">
        <v>0</v>
      </c>
      <c r="Y278" s="88">
        <f t="shared" si="69"/>
        <v>0</v>
      </c>
    </row>
    <row r="279" spans="2:28" x14ac:dyDescent="0.35">
      <c r="B279" s="85">
        <v>4645</v>
      </c>
      <c r="C279" s="85" t="s">
        <v>295</v>
      </c>
      <c r="D279" s="1">
        <v>49701</v>
      </c>
      <c r="E279" s="85">
        <f t="shared" si="63"/>
        <v>16853.509664292982</v>
      </c>
      <c r="F279" s="86">
        <f t="shared" si="56"/>
        <v>0.88231481760141084</v>
      </c>
      <c r="G279" s="191">
        <f t="shared" si="57"/>
        <v>1349.5801710316991</v>
      </c>
      <c r="H279" s="191">
        <f t="shared" si="58"/>
        <v>3979.9119243724808</v>
      </c>
      <c r="I279" s="191">
        <f t="shared" si="59"/>
        <v>118.65675154138843</v>
      </c>
      <c r="J279" s="87">
        <f t="shared" si="60"/>
        <v>349.91876029555448</v>
      </c>
      <c r="K279" s="191">
        <f t="shared" si="64"/>
        <v>-184.55784601415661</v>
      </c>
      <c r="L279" s="87">
        <f t="shared" si="61"/>
        <v>-544.26108789574789</v>
      </c>
      <c r="M279" s="88">
        <f t="shared" si="65"/>
        <v>3435.6508364767328</v>
      </c>
      <c r="N279" s="88">
        <f t="shared" si="66"/>
        <v>53136.650836476736</v>
      </c>
      <c r="O279" s="88">
        <f t="shared" si="67"/>
        <v>18018.531989310526</v>
      </c>
      <c r="P279" s="89">
        <f t="shared" si="62"/>
        <v>0.94330605804180623</v>
      </c>
      <c r="Q279" s="199">
        <v>-566.87637793097247</v>
      </c>
      <c r="R279" s="92">
        <f t="shared" si="68"/>
        <v>-5.1797161172161175E-2</v>
      </c>
      <c r="S279" s="92">
        <f t="shared" si="68"/>
        <v>-5.1154093800965514E-2</v>
      </c>
      <c r="T279" s="91">
        <v>2949</v>
      </c>
      <c r="U279" s="194">
        <v>52416</v>
      </c>
      <c r="V279" s="194">
        <v>17762.114537444933</v>
      </c>
      <c r="W279" s="201"/>
      <c r="X279" s="88">
        <v>0</v>
      </c>
      <c r="Y279" s="88">
        <f t="shared" si="69"/>
        <v>0</v>
      </c>
    </row>
    <row r="280" spans="2:28" x14ac:dyDescent="0.35">
      <c r="B280" s="85">
        <v>4646</v>
      </c>
      <c r="C280" s="85" t="s">
        <v>296</v>
      </c>
      <c r="D280" s="1">
        <v>47256</v>
      </c>
      <c r="E280" s="85">
        <f t="shared" si="63"/>
        <v>16222.451081359424</v>
      </c>
      <c r="F280" s="86">
        <f t="shared" si="56"/>
        <v>0.84927764317379084</v>
      </c>
      <c r="G280" s="191">
        <f t="shared" si="57"/>
        <v>1728.2153207918338</v>
      </c>
      <c r="H280" s="191">
        <f t="shared" si="58"/>
        <v>5034.2912294666121</v>
      </c>
      <c r="I280" s="191">
        <f t="shared" si="59"/>
        <v>339.52725556813363</v>
      </c>
      <c r="J280" s="87">
        <f t="shared" si="60"/>
        <v>989.04289546997325</v>
      </c>
      <c r="K280" s="191">
        <f t="shared" si="64"/>
        <v>36.312658012588599</v>
      </c>
      <c r="L280" s="87">
        <f t="shared" si="61"/>
        <v>105.77877279067059</v>
      </c>
      <c r="M280" s="88">
        <f t="shared" si="65"/>
        <v>5140.0700022572828</v>
      </c>
      <c r="N280" s="88">
        <f t="shared" si="66"/>
        <v>52396.070002257286</v>
      </c>
      <c r="O280" s="88">
        <f t="shared" si="67"/>
        <v>17986.979060163849</v>
      </c>
      <c r="P280" s="89">
        <f t="shared" si="62"/>
        <v>0.94165419932042527</v>
      </c>
      <c r="Q280" s="199">
        <v>-1061.0372461556199</v>
      </c>
      <c r="R280" s="92">
        <f t="shared" si="68"/>
        <v>-0.29508636892508727</v>
      </c>
      <c r="S280" s="92">
        <f t="shared" si="68"/>
        <v>-0.29799023558245047</v>
      </c>
      <c r="T280" s="91">
        <v>2913</v>
      </c>
      <c r="U280" s="194">
        <v>67038</v>
      </c>
      <c r="V280" s="194">
        <v>23108.583247156155</v>
      </c>
      <c r="W280" s="201"/>
      <c r="X280" s="88">
        <v>0</v>
      </c>
      <c r="Y280" s="88">
        <f t="shared" si="69"/>
        <v>0</v>
      </c>
    </row>
    <row r="281" spans="2:28" x14ac:dyDescent="0.35">
      <c r="B281" s="85">
        <v>4647</v>
      </c>
      <c r="C281" s="85" t="s">
        <v>297</v>
      </c>
      <c r="D281" s="1">
        <v>391673</v>
      </c>
      <c r="E281" s="85">
        <f t="shared" si="63"/>
        <v>17631.015079900968</v>
      </c>
      <c r="F281" s="86">
        <f t="shared" si="56"/>
        <v>0.92301877556748879</v>
      </c>
      <c r="G281" s="191">
        <f t="shared" si="57"/>
        <v>883.07692166690754</v>
      </c>
      <c r="H281" s="191">
        <f t="shared" si="58"/>
        <v>19617.553814830353</v>
      </c>
      <c r="I281" s="191">
        <f t="shared" si="59"/>
        <v>0</v>
      </c>
      <c r="J281" s="87">
        <f t="shared" si="60"/>
        <v>0</v>
      </c>
      <c r="K281" s="191">
        <f t="shared" si="64"/>
        <v>-303.21459755554503</v>
      </c>
      <c r="L281" s="87">
        <f t="shared" si="61"/>
        <v>-6735.9122846964328</v>
      </c>
      <c r="M281" s="88">
        <f t="shared" si="65"/>
        <v>12881.64153013392</v>
      </c>
      <c r="N281" s="88">
        <f t="shared" si="66"/>
        <v>404554.6415301339</v>
      </c>
      <c r="O281" s="88">
        <f t="shared" si="67"/>
        <v>18210.877404012328</v>
      </c>
      <c r="P281" s="89">
        <f t="shared" si="62"/>
        <v>0.95337572381881919</v>
      </c>
      <c r="Q281" s="199">
        <v>383.54237600842316</v>
      </c>
      <c r="R281" s="92">
        <f t="shared" si="68"/>
        <v>-7.4025454010958102E-3</v>
      </c>
      <c r="S281" s="92">
        <f t="shared" si="68"/>
        <v>-1.1826004685601544E-2</v>
      </c>
      <c r="T281" s="91">
        <v>22215</v>
      </c>
      <c r="U281" s="194">
        <v>394594</v>
      </c>
      <c r="V281" s="194">
        <v>17842.014830891665</v>
      </c>
      <c r="W281" s="201"/>
      <c r="X281" s="88">
        <v>0</v>
      </c>
      <c r="Y281" s="88">
        <f t="shared" si="69"/>
        <v>0</v>
      </c>
      <c r="Z281" s="1"/>
      <c r="AA281" s="1"/>
    </row>
    <row r="282" spans="2:28" x14ac:dyDescent="0.35">
      <c r="B282" s="85">
        <v>4648</v>
      </c>
      <c r="C282" s="85" t="s">
        <v>298</v>
      </c>
      <c r="D282" s="1">
        <v>66200</v>
      </c>
      <c r="E282" s="85">
        <f t="shared" si="63"/>
        <v>19012.062033314189</v>
      </c>
      <c r="F282" s="86">
        <f t="shared" si="56"/>
        <v>0.99531933581111609</v>
      </c>
      <c r="G282" s="191">
        <f t="shared" si="57"/>
        <v>54.448749618975121</v>
      </c>
      <c r="H282" s="191">
        <f t="shared" si="58"/>
        <v>189.59054617327138</v>
      </c>
      <c r="I282" s="191">
        <f t="shared" si="59"/>
        <v>0</v>
      </c>
      <c r="J282" s="87">
        <f t="shared" si="60"/>
        <v>0</v>
      </c>
      <c r="K282" s="191">
        <f t="shared" si="64"/>
        <v>-303.21459755554503</v>
      </c>
      <c r="L282" s="87">
        <f t="shared" si="61"/>
        <v>-1055.7932286884077</v>
      </c>
      <c r="M282" s="88">
        <f t="shared" si="65"/>
        <v>-866.2026825151363</v>
      </c>
      <c r="N282" s="88">
        <f t="shared" si="66"/>
        <v>65333.797317484867</v>
      </c>
      <c r="O282" s="88">
        <f t="shared" si="67"/>
        <v>18763.296185377618</v>
      </c>
      <c r="P282" s="89">
        <f t="shared" si="62"/>
        <v>0.98229594791627017</v>
      </c>
      <c r="Q282" s="199">
        <v>3066.4794127058926</v>
      </c>
      <c r="R282" s="92">
        <f t="shared" si="68"/>
        <v>-3.490101175029886E-2</v>
      </c>
      <c r="S282" s="92">
        <f t="shared" si="68"/>
        <v>-2.4091459613096507E-2</v>
      </c>
      <c r="T282" s="91">
        <v>3482</v>
      </c>
      <c r="U282" s="194">
        <v>68594</v>
      </c>
      <c r="V282" s="194">
        <v>19481.397330303891</v>
      </c>
      <c r="W282" s="201"/>
      <c r="X282" s="88">
        <v>0</v>
      </c>
      <c r="Y282" s="88">
        <f t="shared" si="69"/>
        <v>0</v>
      </c>
    </row>
    <row r="283" spans="2:28" x14ac:dyDescent="0.35">
      <c r="B283" s="85">
        <v>4649</v>
      </c>
      <c r="C283" s="85" t="s">
        <v>299</v>
      </c>
      <c r="D283" s="1">
        <v>146393</v>
      </c>
      <c r="E283" s="85">
        <f t="shared" si="63"/>
        <v>15340.354186314577</v>
      </c>
      <c r="F283" s="86">
        <f t="shared" si="56"/>
        <v>0.80309811282307708</v>
      </c>
      <c r="G283" s="191">
        <f t="shared" si="57"/>
        <v>2257.4734578187422</v>
      </c>
      <c r="H283" s="191">
        <f t="shared" si="58"/>
        <v>21543.069207964258</v>
      </c>
      <c r="I283" s="191">
        <f t="shared" si="59"/>
        <v>648.26116883383031</v>
      </c>
      <c r="J283" s="87">
        <f t="shared" si="60"/>
        <v>6186.3563341812423</v>
      </c>
      <c r="K283" s="191">
        <f t="shared" si="64"/>
        <v>345.04657127828528</v>
      </c>
      <c r="L283" s="87">
        <f t="shared" si="61"/>
        <v>3292.7794297086766</v>
      </c>
      <c r="M283" s="88">
        <f t="shared" si="65"/>
        <v>24835.848637672934</v>
      </c>
      <c r="N283" s="88">
        <f t="shared" si="66"/>
        <v>171228.84863767293</v>
      </c>
      <c r="O283" s="88">
        <f t="shared" si="67"/>
        <v>17942.874215411604</v>
      </c>
      <c r="P283" s="89">
        <f t="shared" si="62"/>
        <v>0.93934522280288946</v>
      </c>
      <c r="Q283" s="199">
        <v>1662.9476518836236</v>
      </c>
      <c r="R283" s="92">
        <f t="shared" si="68"/>
        <v>5.1779633009067003E-2</v>
      </c>
      <c r="S283" s="92">
        <f t="shared" si="68"/>
        <v>5.001619655007656E-2</v>
      </c>
      <c r="T283" s="91">
        <v>9543</v>
      </c>
      <c r="U283" s="194">
        <v>139186</v>
      </c>
      <c r="V283" s="194">
        <v>14609.635772016376</v>
      </c>
      <c r="W283" s="201"/>
      <c r="X283" s="88">
        <v>0</v>
      </c>
      <c r="Y283" s="88">
        <f t="shared" si="69"/>
        <v>0</v>
      </c>
      <c r="Z283" s="1"/>
      <c r="AA283" s="1"/>
    </row>
    <row r="284" spans="2:28" x14ac:dyDescent="0.35">
      <c r="B284" s="85">
        <v>4650</v>
      </c>
      <c r="C284" s="85" t="s">
        <v>300</v>
      </c>
      <c r="D284" s="1">
        <v>89110</v>
      </c>
      <c r="E284" s="85">
        <f t="shared" si="63"/>
        <v>15123.89680923286</v>
      </c>
      <c r="F284" s="86">
        <f t="shared" si="56"/>
        <v>0.79176613776372395</v>
      </c>
      <c r="G284" s="191">
        <f t="shared" si="57"/>
        <v>2387.3478840677726</v>
      </c>
      <c r="H284" s="191">
        <f t="shared" si="58"/>
        <v>14066.253732927316</v>
      </c>
      <c r="I284" s="191">
        <f t="shared" si="59"/>
        <v>724.02125081243128</v>
      </c>
      <c r="J284" s="87">
        <f t="shared" si="60"/>
        <v>4265.9332097868455</v>
      </c>
      <c r="K284" s="191">
        <f t="shared" si="64"/>
        <v>420.80665325688625</v>
      </c>
      <c r="L284" s="87">
        <f t="shared" si="61"/>
        <v>2479.392800989574</v>
      </c>
      <c r="M284" s="88">
        <f t="shared" si="65"/>
        <v>16545.64653391689</v>
      </c>
      <c r="N284" s="88">
        <f t="shared" si="66"/>
        <v>105655.64653391689</v>
      </c>
      <c r="O284" s="88">
        <f t="shared" si="67"/>
        <v>17932.051346557517</v>
      </c>
      <c r="P284" s="89">
        <f t="shared" si="62"/>
        <v>0.93877862404992174</v>
      </c>
      <c r="Q284" s="199">
        <v>420.26209943394861</v>
      </c>
      <c r="R284" s="92">
        <f t="shared" si="68"/>
        <v>-2.2552267292631024E-2</v>
      </c>
      <c r="S284" s="92">
        <f t="shared" si="68"/>
        <v>-2.5372466114088024E-2</v>
      </c>
      <c r="T284" s="91">
        <v>5892</v>
      </c>
      <c r="U284" s="194">
        <v>91166</v>
      </c>
      <c r="V284" s="194">
        <v>15517.617021276596</v>
      </c>
      <c r="W284" s="201"/>
      <c r="X284" s="88">
        <v>0</v>
      </c>
      <c r="Y284" s="88">
        <f t="shared" si="69"/>
        <v>0</v>
      </c>
    </row>
    <row r="285" spans="2:28" x14ac:dyDescent="0.35">
      <c r="B285" s="85">
        <v>4651</v>
      </c>
      <c r="C285" s="85" t="s">
        <v>301</v>
      </c>
      <c r="D285" s="1">
        <v>108676</v>
      </c>
      <c r="E285" s="85">
        <f t="shared" si="63"/>
        <v>15002.208724461623</v>
      </c>
      <c r="F285" s="86">
        <f t="shared" si="56"/>
        <v>0.78539552401870238</v>
      </c>
      <c r="G285" s="191">
        <f t="shared" si="57"/>
        <v>2460.3607349305144</v>
      </c>
      <c r="H285" s="191">
        <f t="shared" si="58"/>
        <v>17822.853163836648</v>
      </c>
      <c r="I285" s="191">
        <f t="shared" si="59"/>
        <v>766.61208048236404</v>
      </c>
      <c r="J285" s="87">
        <f t="shared" si="60"/>
        <v>5553.337911014245</v>
      </c>
      <c r="K285" s="191">
        <f t="shared" si="64"/>
        <v>463.39748292681901</v>
      </c>
      <c r="L285" s="87">
        <f t="shared" si="61"/>
        <v>3356.8513663218773</v>
      </c>
      <c r="M285" s="88">
        <f t="shared" si="65"/>
        <v>21179.704530158524</v>
      </c>
      <c r="N285" s="88">
        <f t="shared" si="66"/>
        <v>129855.70453015852</v>
      </c>
      <c r="O285" s="88">
        <f t="shared" si="67"/>
        <v>17925.966942318955</v>
      </c>
      <c r="P285" s="89">
        <f t="shared" si="62"/>
        <v>0.93846009336267067</v>
      </c>
      <c r="Q285" s="199">
        <v>-1708.135293907053</v>
      </c>
      <c r="R285" s="92">
        <f t="shared" si="68"/>
        <v>-3.5568492421284299E-2</v>
      </c>
      <c r="S285" s="92">
        <f t="shared" si="68"/>
        <v>-4.0494495427967479E-2</v>
      </c>
      <c r="T285" s="91">
        <v>7244</v>
      </c>
      <c r="U285" s="194">
        <v>112684</v>
      </c>
      <c r="V285" s="194">
        <v>15635.354516442349</v>
      </c>
      <c r="W285" s="201"/>
      <c r="X285" s="88">
        <v>0</v>
      </c>
      <c r="Y285" s="88">
        <f t="shared" si="69"/>
        <v>0</v>
      </c>
    </row>
    <row r="286" spans="2:28" ht="28" customHeight="1" x14ac:dyDescent="0.35">
      <c r="B286" s="85">
        <v>5001</v>
      </c>
      <c r="C286" s="85" t="s">
        <v>302</v>
      </c>
      <c r="D286" s="1">
        <v>4037878</v>
      </c>
      <c r="E286" s="85">
        <f t="shared" si="63"/>
        <v>18987.482366218377</v>
      </c>
      <c r="F286" s="86">
        <f t="shared" si="56"/>
        <v>0.99403254125482898</v>
      </c>
      <c r="G286" s="191">
        <f t="shared" si="57"/>
        <v>69.196549876462086</v>
      </c>
      <c r="H286" s="191">
        <f t="shared" si="58"/>
        <v>14715.338296728427</v>
      </c>
      <c r="I286" s="191">
        <f t="shared" si="59"/>
        <v>0</v>
      </c>
      <c r="J286" s="87">
        <f t="shared" si="60"/>
        <v>0</v>
      </c>
      <c r="K286" s="191">
        <f t="shared" si="64"/>
        <v>-303.21459755554503</v>
      </c>
      <c r="L286" s="87">
        <f t="shared" si="61"/>
        <v>-64481.61631616221</v>
      </c>
      <c r="M286" s="88">
        <f t="shared" si="65"/>
        <v>-49766.278019433783</v>
      </c>
      <c r="N286" s="88">
        <f t="shared" si="66"/>
        <v>3988111.7219805662</v>
      </c>
      <c r="O286" s="88">
        <f t="shared" si="67"/>
        <v>18753.464318539292</v>
      </c>
      <c r="P286" s="89">
        <f t="shared" si="62"/>
        <v>0.98178123009375529</v>
      </c>
      <c r="Q286" s="199">
        <v>12192.740926488834</v>
      </c>
      <c r="R286" s="92">
        <f t="shared" si="68"/>
        <v>5.1491298242982556E-2</v>
      </c>
      <c r="S286" s="92">
        <f t="shared" si="68"/>
        <v>4.0791462028377919E-2</v>
      </c>
      <c r="T286" s="91">
        <v>212660</v>
      </c>
      <c r="U286" s="194">
        <v>3840144</v>
      </c>
      <c r="V286" s="194">
        <v>18243.311036789299</v>
      </c>
      <c r="W286" s="201"/>
      <c r="X286" s="88">
        <v>0</v>
      </c>
      <c r="Y286" s="88">
        <f t="shared" si="69"/>
        <v>0</v>
      </c>
      <c r="Z286" s="1"/>
      <c r="AA286" s="1"/>
    </row>
    <row r="287" spans="2:28" x14ac:dyDescent="0.35">
      <c r="B287" s="85">
        <v>5006</v>
      </c>
      <c r="C287" s="85" t="s">
        <v>303</v>
      </c>
      <c r="D287" s="1">
        <v>330901</v>
      </c>
      <c r="E287" s="85">
        <f t="shared" si="63"/>
        <v>13813.441870173241</v>
      </c>
      <c r="F287" s="86">
        <f t="shared" si="56"/>
        <v>0.72316121015146928</v>
      </c>
      <c r="G287" s="191">
        <f t="shared" si="57"/>
        <v>3173.6208475035437</v>
      </c>
      <c r="H287" s="191">
        <f t="shared" si="58"/>
        <v>76024.087401947399</v>
      </c>
      <c r="I287" s="191">
        <f t="shared" si="59"/>
        <v>1182.6804794832976</v>
      </c>
      <c r="J287" s="87">
        <f t="shared" si="60"/>
        <v>28331.110886022398</v>
      </c>
      <c r="K287" s="191">
        <f t="shared" si="64"/>
        <v>879.46588192775266</v>
      </c>
      <c r="L287" s="87">
        <f t="shared" si="61"/>
        <v>21067.605201579314</v>
      </c>
      <c r="M287" s="88">
        <f t="shared" si="65"/>
        <v>97091.69260352671</v>
      </c>
      <c r="N287" s="88">
        <f t="shared" si="66"/>
        <v>427992.6926035267</v>
      </c>
      <c r="O287" s="88">
        <f t="shared" si="67"/>
        <v>17866.528599604539</v>
      </c>
      <c r="P287" s="89">
        <f t="shared" si="62"/>
        <v>0.93534837766930912</v>
      </c>
      <c r="Q287" s="199">
        <v>969.56523115078744</v>
      </c>
      <c r="R287" s="92">
        <f t="shared" si="68"/>
        <v>1.7361815688661783E-2</v>
      </c>
      <c r="S287" s="92">
        <f t="shared" si="68"/>
        <v>1.9442831299964027E-2</v>
      </c>
      <c r="T287" s="91">
        <v>23955</v>
      </c>
      <c r="U287" s="194">
        <v>325254</v>
      </c>
      <c r="V287" s="194">
        <v>13549.991668055323</v>
      </c>
      <c r="W287" s="201"/>
      <c r="X287" s="88">
        <v>0</v>
      </c>
      <c r="Y287" s="88">
        <f t="shared" si="69"/>
        <v>0</v>
      </c>
      <c r="Z287" s="1"/>
      <c r="AA287" s="1"/>
      <c r="AB287" s="45"/>
    </row>
    <row r="288" spans="2:28" x14ac:dyDescent="0.35">
      <c r="B288" s="85">
        <v>5007</v>
      </c>
      <c r="C288" s="85" t="s">
        <v>304</v>
      </c>
      <c r="D288" s="1">
        <v>213059</v>
      </c>
      <c r="E288" s="85">
        <f t="shared" si="63"/>
        <v>14277.223078469477</v>
      </c>
      <c r="F288" s="86">
        <f t="shared" si="56"/>
        <v>0.74744108065653192</v>
      </c>
      <c r="G288" s="191">
        <f t="shared" si="57"/>
        <v>2895.3521225258023</v>
      </c>
      <c r="H288" s="191">
        <f t="shared" si="58"/>
        <v>43207.339724452548</v>
      </c>
      <c r="I288" s="191">
        <f t="shared" si="59"/>
        <v>1020.3570565796152</v>
      </c>
      <c r="J288" s="87">
        <f t="shared" si="60"/>
        <v>15226.788355337598</v>
      </c>
      <c r="K288" s="191">
        <f t="shared" si="64"/>
        <v>717.14245902407015</v>
      </c>
      <c r="L288" s="87">
        <f t="shared" si="61"/>
        <v>10701.916916016198</v>
      </c>
      <c r="M288" s="88">
        <f t="shared" si="65"/>
        <v>53909.256640468746</v>
      </c>
      <c r="N288" s="88">
        <f t="shared" si="66"/>
        <v>266968.25664046872</v>
      </c>
      <c r="O288" s="88">
        <f t="shared" si="67"/>
        <v>17889.717660019345</v>
      </c>
      <c r="P288" s="89">
        <f t="shared" si="62"/>
        <v>0.93656237119456198</v>
      </c>
      <c r="Q288" s="199">
        <v>5783.1774032337198</v>
      </c>
      <c r="R288" s="92">
        <f t="shared" si="68"/>
        <v>-3.9736523474935602E-3</v>
      </c>
      <c r="S288" s="92">
        <f t="shared" si="68"/>
        <v>1.2324091091101344E-3</v>
      </c>
      <c r="T288" s="91">
        <v>14923</v>
      </c>
      <c r="U288" s="194">
        <v>213909</v>
      </c>
      <c r="V288" s="194">
        <v>14259.649356709551</v>
      </c>
      <c r="W288" s="201"/>
      <c r="X288" s="88">
        <v>0</v>
      </c>
      <c r="Y288" s="88">
        <f t="shared" si="69"/>
        <v>0</v>
      </c>
      <c r="Z288" s="1"/>
      <c r="AA288" s="1"/>
    </row>
    <row r="289" spans="2:25" x14ac:dyDescent="0.35">
      <c r="B289" s="85">
        <v>5014</v>
      </c>
      <c r="C289" s="85" t="s">
        <v>305</v>
      </c>
      <c r="D289" s="1">
        <v>292324</v>
      </c>
      <c r="E289" s="85">
        <f t="shared" si="63"/>
        <v>54224.448154331294</v>
      </c>
      <c r="F289" s="86">
        <f t="shared" si="56"/>
        <v>2.8387579225821171</v>
      </c>
      <c r="G289" s="191">
        <f t="shared" si="57"/>
        <v>-21072.982922991287</v>
      </c>
      <c r="H289" s="191">
        <f t="shared" si="58"/>
        <v>-113604.45093784602</v>
      </c>
      <c r="I289" s="191">
        <f t="shared" si="59"/>
        <v>0</v>
      </c>
      <c r="J289" s="87">
        <f t="shared" si="60"/>
        <v>0</v>
      </c>
      <c r="K289" s="191">
        <f t="shared" si="64"/>
        <v>-303.21459755554503</v>
      </c>
      <c r="L289" s="87">
        <f t="shared" si="61"/>
        <v>-1634.6298954219433</v>
      </c>
      <c r="M289" s="88">
        <f t="shared" si="65"/>
        <v>-115239.08083326796</v>
      </c>
      <c r="N289" s="88">
        <f t="shared" si="66"/>
        <v>177084.91916673206</v>
      </c>
      <c r="O289" s="88">
        <f t="shared" si="67"/>
        <v>32848.250633784468</v>
      </c>
      <c r="P289" s="89">
        <f t="shared" si="62"/>
        <v>1.7196713826246706</v>
      </c>
      <c r="Q289" s="199">
        <v>-5672.5899730334932</v>
      </c>
      <c r="R289" s="89">
        <f t="shared" si="68"/>
        <v>0.71093786580512242</v>
      </c>
      <c r="S289" s="89">
        <f t="shared" si="68"/>
        <v>0.67094933471785756</v>
      </c>
      <c r="T289" s="91">
        <v>5391</v>
      </c>
      <c r="U289" s="194">
        <v>170856</v>
      </c>
      <c r="V289" s="194">
        <v>32451.282051282051</v>
      </c>
      <c r="W289" s="201"/>
      <c r="X289" s="88">
        <v>0</v>
      </c>
      <c r="Y289" s="88">
        <f t="shared" si="69"/>
        <v>0</v>
      </c>
    </row>
    <row r="290" spans="2:25" x14ac:dyDescent="0.35">
      <c r="B290" s="85">
        <v>5020</v>
      </c>
      <c r="C290" s="85" t="s">
        <v>306</v>
      </c>
      <c r="D290" s="1">
        <v>13447</v>
      </c>
      <c r="E290" s="85">
        <f t="shared" si="63"/>
        <v>14875</v>
      </c>
      <c r="F290" s="86">
        <f t="shared" si="56"/>
        <v>0.77873589378403019</v>
      </c>
      <c r="G290" s="191">
        <f t="shared" si="57"/>
        <v>2536.6859696074885</v>
      </c>
      <c r="H290" s="191">
        <f t="shared" si="58"/>
        <v>2293.1641165251694</v>
      </c>
      <c r="I290" s="191">
        <f t="shared" si="59"/>
        <v>811.13513404393211</v>
      </c>
      <c r="J290" s="87">
        <f t="shared" si="60"/>
        <v>733.26616117571461</v>
      </c>
      <c r="K290" s="191">
        <f t="shared" si="64"/>
        <v>507.92053648838709</v>
      </c>
      <c r="L290" s="87">
        <f t="shared" si="61"/>
        <v>459.16016498550192</v>
      </c>
      <c r="M290" s="88">
        <f t="shared" si="65"/>
        <v>2752.3242815106714</v>
      </c>
      <c r="N290" s="88">
        <f t="shared" si="66"/>
        <v>16199.324281510671</v>
      </c>
      <c r="O290" s="88">
        <f t="shared" si="67"/>
        <v>17919.606506095875</v>
      </c>
      <c r="P290" s="89">
        <f t="shared" si="62"/>
        <v>0.93812711185093711</v>
      </c>
      <c r="Q290" s="199">
        <v>428.1618020855899</v>
      </c>
      <c r="R290" s="89">
        <f t="shared" si="68"/>
        <v>9.9239761301397861E-2</v>
      </c>
      <c r="S290" s="89">
        <f t="shared" si="68"/>
        <v>9.9239761301397875E-2</v>
      </c>
      <c r="T290" s="91">
        <v>904</v>
      </c>
      <c r="U290" s="194">
        <v>12233</v>
      </c>
      <c r="V290" s="194">
        <v>13532.079646017699</v>
      </c>
      <c r="W290" s="201"/>
      <c r="X290" s="88">
        <v>0</v>
      </c>
      <c r="Y290" s="88">
        <f t="shared" si="69"/>
        <v>0</v>
      </c>
    </row>
    <row r="291" spans="2:25" x14ac:dyDescent="0.35">
      <c r="B291" s="85">
        <v>5021</v>
      </c>
      <c r="C291" s="85" t="s">
        <v>307</v>
      </c>
      <c r="D291" s="1">
        <v>112825</v>
      </c>
      <c r="E291" s="85">
        <f t="shared" si="63"/>
        <v>15549.2006615215</v>
      </c>
      <c r="F291" s="86">
        <f t="shared" si="56"/>
        <v>0.8140316420018272</v>
      </c>
      <c r="G291" s="191">
        <f t="shared" si="57"/>
        <v>2132.1655726945887</v>
      </c>
      <c r="H291" s="191">
        <f t="shared" si="58"/>
        <v>15470.993395471936</v>
      </c>
      <c r="I291" s="191">
        <f t="shared" si="59"/>
        <v>575.16490251140726</v>
      </c>
      <c r="J291" s="87">
        <f t="shared" si="60"/>
        <v>4173.3965326227708</v>
      </c>
      <c r="K291" s="191">
        <f t="shared" si="64"/>
        <v>271.95030495586224</v>
      </c>
      <c r="L291" s="87">
        <f t="shared" si="61"/>
        <v>1973.2714127597364</v>
      </c>
      <c r="M291" s="88">
        <f t="shared" si="65"/>
        <v>17444.264808231674</v>
      </c>
      <c r="N291" s="88">
        <f t="shared" si="66"/>
        <v>130269.26480823167</v>
      </c>
      <c r="O291" s="88">
        <f t="shared" si="67"/>
        <v>17953.316539171952</v>
      </c>
      <c r="P291" s="89">
        <f t="shared" si="62"/>
        <v>0.93989189926182704</v>
      </c>
      <c r="Q291" s="199">
        <v>1529.8349955011545</v>
      </c>
      <c r="R291" s="89">
        <f t="shared" si="68"/>
        <v>4.1445516222827342E-2</v>
      </c>
      <c r="S291" s="89">
        <f t="shared" si="68"/>
        <v>1.4175029993177804E-2</v>
      </c>
      <c r="T291" s="91">
        <v>7256</v>
      </c>
      <c r="U291" s="194">
        <v>108335</v>
      </c>
      <c r="V291" s="194">
        <v>15331.870931219926</v>
      </c>
      <c r="W291" s="201"/>
      <c r="X291" s="88">
        <v>0</v>
      </c>
      <c r="Y291" s="88">
        <f t="shared" si="69"/>
        <v>0</v>
      </c>
    </row>
    <row r="292" spans="2:25" x14ac:dyDescent="0.35">
      <c r="B292" s="85">
        <v>5022</v>
      </c>
      <c r="C292" s="85" t="s">
        <v>308</v>
      </c>
      <c r="D292" s="1">
        <v>36594</v>
      </c>
      <c r="E292" s="85">
        <f t="shared" si="63"/>
        <v>14749.697702539299</v>
      </c>
      <c r="F292" s="86">
        <f t="shared" si="56"/>
        <v>0.77217606880209733</v>
      </c>
      <c r="G292" s="191">
        <f t="shared" si="57"/>
        <v>2611.8673480839088</v>
      </c>
      <c r="H292" s="191">
        <f t="shared" si="58"/>
        <v>6480.0428905961771</v>
      </c>
      <c r="I292" s="191">
        <f t="shared" si="59"/>
        <v>854.99093815517745</v>
      </c>
      <c r="J292" s="87">
        <f t="shared" si="60"/>
        <v>2121.2325175629953</v>
      </c>
      <c r="K292" s="191">
        <f t="shared" si="64"/>
        <v>551.77634059963248</v>
      </c>
      <c r="L292" s="87">
        <f t="shared" si="61"/>
        <v>1368.9571010276882</v>
      </c>
      <c r="M292" s="88">
        <f t="shared" si="65"/>
        <v>7848.9999916238648</v>
      </c>
      <c r="N292" s="88">
        <f t="shared" si="66"/>
        <v>44442.999991623867</v>
      </c>
      <c r="O292" s="88">
        <f t="shared" si="67"/>
        <v>17913.341391222839</v>
      </c>
      <c r="P292" s="89">
        <f t="shared" si="62"/>
        <v>0.93779912060184034</v>
      </c>
      <c r="Q292" s="199">
        <v>387.68233514861731</v>
      </c>
      <c r="R292" s="89">
        <f t="shared" si="68"/>
        <v>1.4471057884231538E-2</v>
      </c>
      <c r="S292" s="89">
        <f t="shared" si="68"/>
        <v>-1.0669913699405565E-3</v>
      </c>
      <c r="T292" s="91">
        <v>2481</v>
      </c>
      <c r="U292" s="194">
        <v>36072</v>
      </c>
      <c r="V292" s="194">
        <v>14765.452312730251</v>
      </c>
      <c r="W292" s="201"/>
      <c r="X292" s="88">
        <v>0</v>
      </c>
      <c r="Y292" s="88">
        <f t="shared" si="69"/>
        <v>0</v>
      </c>
    </row>
    <row r="293" spans="2:25" x14ac:dyDescent="0.35">
      <c r="B293" s="85">
        <v>5025</v>
      </c>
      <c r="C293" s="85" t="s">
        <v>309</v>
      </c>
      <c r="D293" s="1">
        <v>82785</v>
      </c>
      <c r="E293" s="85">
        <f t="shared" si="63"/>
        <v>14788.317256162916</v>
      </c>
      <c r="F293" s="86">
        <f t="shared" si="56"/>
        <v>0.7741978793976354</v>
      </c>
      <c r="G293" s="191">
        <f t="shared" si="57"/>
        <v>2588.6956159097385</v>
      </c>
      <c r="H293" s="191">
        <f t="shared" si="58"/>
        <v>14491.518057862715</v>
      </c>
      <c r="I293" s="191">
        <f t="shared" si="59"/>
        <v>841.47409438691147</v>
      </c>
      <c r="J293" s="87">
        <f t="shared" si="60"/>
        <v>4710.5719803779302</v>
      </c>
      <c r="K293" s="191">
        <f t="shared" si="64"/>
        <v>538.2594968313665</v>
      </c>
      <c r="L293" s="87">
        <f t="shared" si="61"/>
        <v>3013.1766632619897</v>
      </c>
      <c r="M293" s="88">
        <f t="shared" si="65"/>
        <v>17504.694721124706</v>
      </c>
      <c r="N293" s="88">
        <f t="shared" si="66"/>
        <v>100289.6947211247</v>
      </c>
      <c r="O293" s="88">
        <f t="shared" si="67"/>
        <v>17915.272368904021</v>
      </c>
      <c r="P293" s="89">
        <f t="shared" si="62"/>
        <v>0.93790021113161737</v>
      </c>
      <c r="Q293" s="199">
        <v>473.89000893266348</v>
      </c>
      <c r="R293" s="89">
        <f t="shared" si="68"/>
        <v>-1.4675426694279797E-2</v>
      </c>
      <c r="S293" s="89">
        <f t="shared" si="68"/>
        <v>-1.925178234021557E-2</v>
      </c>
      <c r="T293" s="91">
        <v>5598</v>
      </c>
      <c r="U293" s="194">
        <v>84018</v>
      </c>
      <c r="V293" s="194">
        <v>15078.607322325915</v>
      </c>
      <c r="W293" s="201"/>
      <c r="X293" s="88">
        <v>0</v>
      </c>
      <c r="Y293" s="88">
        <f t="shared" si="69"/>
        <v>0</v>
      </c>
    </row>
    <row r="294" spans="2:25" x14ac:dyDescent="0.35">
      <c r="B294" s="85">
        <v>5026</v>
      </c>
      <c r="C294" s="85" t="s">
        <v>310</v>
      </c>
      <c r="D294" s="1">
        <v>25241</v>
      </c>
      <c r="E294" s="85">
        <f t="shared" si="63"/>
        <v>12639.459188783174</v>
      </c>
      <c r="F294" s="86">
        <f t="shared" si="56"/>
        <v>0.66170087719824122</v>
      </c>
      <c r="G294" s="191">
        <f t="shared" si="57"/>
        <v>3878.0104563375839</v>
      </c>
      <c r="H294" s="191">
        <f t="shared" si="58"/>
        <v>7744.3868813061554</v>
      </c>
      <c r="I294" s="191">
        <f t="shared" si="59"/>
        <v>1593.5744179698213</v>
      </c>
      <c r="J294" s="87">
        <f t="shared" si="60"/>
        <v>3182.3681126857332</v>
      </c>
      <c r="K294" s="191">
        <f t="shared" si="64"/>
        <v>1290.3598204142763</v>
      </c>
      <c r="L294" s="87">
        <f t="shared" si="61"/>
        <v>2576.8485613673097</v>
      </c>
      <c r="M294" s="88">
        <f t="shared" si="65"/>
        <v>10321.235442673466</v>
      </c>
      <c r="N294" s="88">
        <f t="shared" si="66"/>
        <v>35562.235442673467</v>
      </c>
      <c r="O294" s="88">
        <f t="shared" si="67"/>
        <v>17807.829465535036</v>
      </c>
      <c r="P294" s="89">
        <f t="shared" si="62"/>
        <v>0.93227536102164776</v>
      </c>
      <c r="Q294" s="199">
        <v>973.78066235058031</v>
      </c>
      <c r="R294" s="89">
        <f t="shared" si="68"/>
        <v>1.3898373167302672E-2</v>
      </c>
      <c r="S294" s="89">
        <f t="shared" si="68"/>
        <v>-8.4408999520570148E-3</v>
      </c>
      <c r="T294" s="91">
        <v>1997</v>
      </c>
      <c r="U294" s="194">
        <v>24895</v>
      </c>
      <c r="V294" s="194">
        <v>12747.05581157194</v>
      </c>
      <c r="W294" s="201"/>
      <c r="X294" s="88">
        <v>0</v>
      </c>
      <c r="Y294" s="88">
        <f t="shared" si="69"/>
        <v>0</v>
      </c>
    </row>
    <row r="295" spans="2:25" x14ac:dyDescent="0.35">
      <c r="B295" s="85">
        <v>5027</v>
      </c>
      <c r="C295" s="85" t="s">
        <v>311</v>
      </c>
      <c r="D295" s="1">
        <v>77604</v>
      </c>
      <c r="E295" s="85">
        <f t="shared" si="63"/>
        <v>12653.513777922713</v>
      </c>
      <c r="F295" s="86">
        <f t="shared" si="56"/>
        <v>0.66243666294851666</v>
      </c>
      <c r="G295" s="191">
        <f t="shared" si="57"/>
        <v>3869.57770285386</v>
      </c>
      <c r="H295" s="191">
        <f t="shared" si="58"/>
        <v>23732.120051602724</v>
      </c>
      <c r="I295" s="191">
        <f t="shared" si="59"/>
        <v>1588.6553117709823</v>
      </c>
      <c r="J295" s="87">
        <f t="shared" si="60"/>
        <v>9743.2230270914333</v>
      </c>
      <c r="K295" s="191">
        <f t="shared" si="64"/>
        <v>1285.4407142154373</v>
      </c>
      <c r="L295" s="87">
        <f t="shared" si="61"/>
        <v>7883.6079002832766</v>
      </c>
      <c r="M295" s="88">
        <f t="shared" si="65"/>
        <v>31615.727951886001</v>
      </c>
      <c r="N295" s="88">
        <f t="shared" si="66"/>
        <v>109219.727951886</v>
      </c>
      <c r="O295" s="88">
        <f t="shared" si="67"/>
        <v>17808.532194992011</v>
      </c>
      <c r="P295" s="89">
        <f t="shared" si="62"/>
        <v>0.93231215030916137</v>
      </c>
      <c r="Q295" s="199">
        <v>2000.7404117156184</v>
      </c>
      <c r="R295" s="89">
        <f t="shared" si="68"/>
        <v>-8.6230023377917454E-3</v>
      </c>
      <c r="S295" s="89">
        <f t="shared" si="68"/>
        <v>-1.0724404746011006E-2</v>
      </c>
      <c r="T295" s="91">
        <v>6133</v>
      </c>
      <c r="U295" s="194">
        <v>78279</v>
      </c>
      <c r="V295" s="194">
        <v>12790.686274509804</v>
      </c>
      <c r="W295" s="201"/>
      <c r="X295" s="88">
        <v>0</v>
      </c>
      <c r="Y295" s="88">
        <f t="shared" si="69"/>
        <v>0</v>
      </c>
    </row>
    <row r="296" spans="2:25" x14ac:dyDescent="0.35">
      <c r="B296" s="85">
        <v>5028</v>
      </c>
      <c r="C296" s="85" t="s">
        <v>312</v>
      </c>
      <c r="D296" s="1">
        <v>251877</v>
      </c>
      <c r="E296" s="85">
        <f t="shared" si="63"/>
        <v>14525.778546712801</v>
      </c>
      <c r="F296" s="86">
        <f t="shared" si="56"/>
        <v>0.76045345475517889</v>
      </c>
      <c r="G296" s="191">
        <f t="shared" si="57"/>
        <v>2746.2188415798073</v>
      </c>
      <c r="H296" s="191">
        <f t="shared" si="58"/>
        <v>47619.434712993861</v>
      </c>
      <c r="I296" s="191">
        <f t="shared" si="59"/>
        <v>933.36264269445155</v>
      </c>
      <c r="J296" s="87">
        <f t="shared" si="60"/>
        <v>16184.508224321789</v>
      </c>
      <c r="K296" s="191">
        <f t="shared" si="64"/>
        <v>630.14804513890658</v>
      </c>
      <c r="L296" s="87">
        <f t="shared" si="61"/>
        <v>10926.76710270864</v>
      </c>
      <c r="M296" s="88">
        <f t="shared" si="65"/>
        <v>58546.201815702501</v>
      </c>
      <c r="N296" s="88">
        <f t="shared" si="66"/>
        <v>310423.20181570249</v>
      </c>
      <c r="O296" s="88">
        <f t="shared" si="67"/>
        <v>17902.145433431517</v>
      </c>
      <c r="P296" s="89">
        <f t="shared" si="62"/>
        <v>0.93721298989949464</v>
      </c>
      <c r="Q296" s="199">
        <v>6015.6181948718586</v>
      </c>
      <c r="R296" s="89">
        <f t="shared" si="68"/>
        <v>3.0222342200844212E-2</v>
      </c>
      <c r="S296" s="89">
        <f t="shared" si="68"/>
        <v>1.7329709660037641E-2</v>
      </c>
      <c r="T296" s="91">
        <v>17340</v>
      </c>
      <c r="U296" s="194">
        <v>244488</v>
      </c>
      <c r="V296" s="194">
        <v>14278.339076096479</v>
      </c>
      <c r="W296" s="201"/>
      <c r="X296" s="88">
        <v>0</v>
      </c>
      <c r="Y296" s="88">
        <f t="shared" si="69"/>
        <v>0</v>
      </c>
    </row>
    <row r="297" spans="2:25" x14ac:dyDescent="0.35">
      <c r="B297" s="85">
        <v>5029</v>
      </c>
      <c r="C297" s="85" t="s">
        <v>313</v>
      </c>
      <c r="D297" s="1">
        <v>118261</v>
      </c>
      <c r="E297" s="85">
        <f t="shared" si="63"/>
        <v>14010.306835682975</v>
      </c>
      <c r="F297" s="86">
        <f t="shared" si="56"/>
        <v>0.73346748342010692</v>
      </c>
      <c r="G297" s="191">
        <f t="shared" si="57"/>
        <v>3055.5018681977031</v>
      </c>
      <c r="H297" s="191">
        <f t="shared" si="58"/>
        <v>25791.491269456812</v>
      </c>
      <c r="I297" s="191">
        <f t="shared" si="59"/>
        <v>1113.7777415548908</v>
      </c>
      <c r="J297" s="87">
        <f t="shared" si="60"/>
        <v>9401.3979164648335</v>
      </c>
      <c r="K297" s="191">
        <f t="shared" si="64"/>
        <v>810.56314399934581</v>
      </c>
      <c r="L297" s="87">
        <f t="shared" si="61"/>
        <v>6841.9634984984777</v>
      </c>
      <c r="M297" s="88">
        <f t="shared" si="65"/>
        <v>32633.454767955289</v>
      </c>
      <c r="N297" s="88">
        <f t="shared" si="66"/>
        <v>150894.45476795529</v>
      </c>
      <c r="O297" s="88">
        <f t="shared" si="67"/>
        <v>17876.371847880026</v>
      </c>
      <c r="P297" s="89">
        <f t="shared" si="62"/>
        <v>0.93586369133274105</v>
      </c>
      <c r="Q297" s="199">
        <v>4226.8760745624713</v>
      </c>
      <c r="R297" s="89">
        <f t="shared" si="68"/>
        <v>-1.1542769261630531E-2</v>
      </c>
      <c r="S297" s="89">
        <f t="shared" si="68"/>
        <v>-2.1028024052509364E-2</v>
      </c>
      <c r="T297" s="91">
        <v>8441</v>
      </c>
      <c r="U297" s="194">
        <v>119642</v>
      </c>
      <c r="V297" s="194">
        <v>14311.244019138756</v>
      </c>
      <c r="W297" s="201"/>
      <c r="X297" s="88">
        <v>0</v>
      </c>
      <c r="Y297" s="88">
        <f t="shared" si="69"/>
        <v>0</v>
      </c>
    </row>
    <row r="298" spans="2:25" x14ac:dyDescent="0.35">
      <c r="B298" s="85">
        <v>5031</v>
      </c>
      <c r="C298" s="85" t="s">
        <v>314</v>
      </c>
      <c r="D298" s="1">
        <v>253628</v>
      </c>
      <c r="E298" s="85">
        <f t="shared" si="63"/>
        <v>17298.322193425181</v>
      </c>
      <c r="F298" s="86">
        <f t="shared" si="56"/>
        <v>0.90560163995032505</v>
      </c>
      <c r="G298" s="191">
        <f t="shared" si="57"/>
        <v>1082.6926535523794</v>
      </c>
      <c r="H298" s="191">
        <f t="shared" si="58"/>
        <v>15874.439686384987</v>
      </c>
      <c r="I298" s="191">
        <f t="shared" si="59"/>
        <v>0</v>
      </c>
      <c r="J298" s="87">
        <f t="shared" si="60"/>
        <v>0</v>
      </c>
      <c r="K298" s="191">
        <f t="shared" si="64"/>
        <v>-303.21459755554503</v>
      </c>
      <c r="L298" s="87">
        <f t="shared" si="61"/>
        <v>-4445.732429359402</v>
      </c>
      <c r="M298" s="88">
        <f t="shared" si="65"/>
        <v>11428.707257025584</v>
      </c>
      <c r="N298" s="88">
        <f t="shared" si="66"/>
        <v>265056.70725702558</v>
      </c>
      <c r="O298" s="88">
        <f t="shared" si="67"/>
        <v>18077.800249422016</v>
      </c>
      <c r="P298" s="89">
        <f t="shared" si="62"/>
        <v>0.9464088695719538</v>
      </c>
      <c r="Q298" s="199">
        <v>2454.9386413250195</v>
      </c>
      <c r="R298" s="89">
        <f t="shared" si="68"/>
        <v>5.9051468561836601E-2</v>
      </c>
      <c r="S298" s="89">
        <f t="shared" si="68"/>
        <v>4.1932712727083113E-2</v>
      </c>
      <c r="T298" s="91">
        <v>14662</v>
      </c>
      <c r="U298" s="194">
        <v>239486</v>
      </c>
      <c r="V298" s="194">
        <v>16602.149046793762</v>
      </c>
      <c r="W298" s="201"/>
      <c r="X298" s="88">
        <v>0</v>
      </c>
      <c r="Y298" s="88">
        <f t="shared" si="69"/>
        <v>0</v>
      </c>
    </row>
    <row r="299" spans="2:25" x14ac:dyDescent="0.35">
      <c r="B299" s="85">
        <v>5032</v>
      </c>
      <c r="C299" s="85" t="s">
        <v>315</v>
      </c>
      <c r="D299" s="1">
        <v>60444</v>
      </c>
      <c r="E299" s="85">
        <f t="shared" si="63"/>
        <v>14585.907335907337</v>
      </c>
      <c r="F299" s="86">
        <f t="shared" si="56"/>
        <v>0.76360131669773734</v>
      </c>
      <c r="G299" s="191">
        <f t="shared" si="57"/>
        <v>2710.1415680630857</v>
      </c>
      <c r="H299" s="191">
        <f t="shared" si="58"/>
        <v>11230.826658053427</v>
      </c>
      <c r="I299" s="191">
        <f t="shared" si="59"/>
        <v>912.31756647636405</v>
      </c>
      <c r="J299" s="87">
        <f t="shared" si="60"/>
        <v>3780.6439954780526</v>
      </c>
      <c r="K299" s="191">
        <f t="shared" si="64"/>
        <v>609.10296892081897</v>
      </c>
      <c r="L299" s="87">
        <f t="shared" si="61"/>
        <v>2524.1227032078737</v>
      </c>
      <c r="M299" s="88">
        <f t="shared" si="65"/>
        <v>13754.949361261301</v>
      </c>
      <c r="N299" s="88">
        <f t="shared" si="66"/>
        <v>74198.949361261301</v>
      </c>
      <c r="O299" s="88">
        <f t="shared" si="67"/>
        <v>17905.151872891242</v>
      </c>
      <c r="P299" s="89">
        <f t="shared" si="62"/>
        <v>0.93737038299662245</v>
      </c>
      <c r="Q299" s="199">
        <v>1445.83994230385</v>
      </c>
      <c r="R299" s="89">
        <f t="shared" si="68"/>
        <v>1.9670029353217044E-2</v>
      </c>
      <c r="S299" s="89">
        <f t="shared" si="68"/>
        <v>6.3828233722630131E-3</v>
      </c>
      <c r="T299" s="91">
        <v>4144</v>
      </c>
      <c r="U299" s="194">
        <v>59278</v>
      </c>
      <c r="V299" s="194">
        <v>14493.398533007336</v>
      </c>
      <c r="W299" s="201"/>
      <c r="X299" s="88">
        <v>0</v>
      </c>
      <c r="Y299" s="88">
        <f t="shared" si="69"/>
        <v>0</v>
      </c>
    </row>
    <row r="300" spans="2:25" x14ac:dyDescent="0.35">
      <c r="B300" s="85">
        <v>5033</v>
      </c>
      <c r="C300" s="85" t="s">
        <v>316</v>
      </c>
      <c r="D300" s="1">
        <v>24770</v>
      </c>
      <c r="E300" s="85">
        <f t="shared" si="63"/>
        <v>32895.086321381146</v>
      </c>
      <c r="F300" s="86">
        <f t="shared" si="56"/>
        <v>1.7221233242072991</v>
      </c>
      <c r="G300" s="191">
        <f t="shared" si="57"/>
        <v>-8275.3658232211983</v>
      </c>
      <c r="H300" s="191">
        <f t="shared" si="58"/>
        <v>-6231.3504648855624</v>
      </c>
      <c r="I300" s="191">
        <f t="shared" si="59"/>
        <v>0</v>
      </c>
      <c r="J300" s="87">
        <f t="shared" si="60"/>
        <v>0</v>
      </c>
      <c r="K300" s="191">
        <f t="shared" si="64"/>
        <v>-303.21459755554503</v>
      </c>
      <c r="L300" s="87">
        <f t="shared" si="61"/>
        <v>-228.32059195932538</v>
      </c>
      <c r="M300" s="88">
        <f t="shared" si="65"/>
        <v>-6459.671056844888</v>
      </c>
      <c r="N300" s="88">
        <f t="shared" si="66"/>
        <v>18310.328943155113</v>
      </c>
      <c r="O300" s="88">
        <f t="shared" si="67"/>
        <v>24316.505900604399</v>
      </c>
      <c r="P300" s="89">
        <f t="shared" si="62"/>
        <v>1.2730175432747433</v>
      </c>
      <c r="Q300" s="199">
        <v>-15.571109199446255</v>
      </c>
      <c r="R300" s="89">
        <f t="shared" si="68"/>
        <v>2.3722929409819803E-2</v>
      </c>
      <c r="S300" s="89">
        <f t="shared" si="68"/>
        <v>1.964435200181272E-2</v>
      </c>
      <c r="T300" s="91">
        <v>753</v>
      </c>
      <c r="U300" s="194">
        <v>24196</v>
      </c>
      <c r="V300" s="194">
        <v>32261.333333333332</v>
      </c>
      <c r="W300" s="201"/>
      <c r="X300" s="88">
        <v>0</v>
      </c>
      <c r="Y300" s="88">
        <f t="shared" si="69"/>
        <v>0</v>
      </c>
    </row>
    <row r="301" spans="2:25" x14ac:dyDescent="0.35">
      <c r="B301" s="85">
        <v>5034</v>
      </c>
      <c r="C301" s="85" t="s">
        <v>317</v>
      </c>
      <c r="D301" s="1">
        <v>36847</v>
      </c>
      <c r="E301" s="85">
        <f t="shared" si="63"/>
        <v>15188.375927452596</v>
      </c>
      <c r="F301" s="86">
        <f t="shared" si="56"/>
        <v>0.79514174810034599</v>
      </c>
      <c r="G301" s="191">
        <f t="shared" si="57"/>
        <v>2348.6604131359304</v>
      </c>
      <c r="H301" s="191">
        <f t="shared" si="58"/>
        <v>5697.8501622677668</v>
      </c>
      <c r="I301" s="191">
        <f t="shared" si="59"/>
        <v>701.4535594355234</v>
      </c>
      <c r="J301" s="87">
        <f t="shared" si="60"/>
        <v>1701.7263351905797</v>
      </c>
      <c r="K301" s="191">
        <f t="shared" si="64"/>
        <v>398.23896187997838</v>
      </c>
      <c r="L301" s="87">
        <f t="shared" si="61"/>
        <v>966.12772152082755</v>
      </c>
      <c r="M301" s="88">
        <f t="shared" si="65"/>
        <v>6663.9778837885942</v>
      </c>
      <c r="N301" s="88">
        <f t="shared" si="66"/>
        <v>43510.977883788597</v>
      </c>
      <c r="O301" s="88">
        <f t="shared" si="67"/>
        <v>17935.275302468508</v>
      </c>
      <c r="P301" s="89">
        <f t="shared" si="62"/>
        <v>0.93894740456675307</v>
      </c>
      <c r="Q301" s="199">
        <v>1371.2935086942962</v>
      </c>
      <c r="R301" s="89">
        <f t="shared" si="68"/>
        <v>8.8537666174298368E-2</v>
      </c>
      <c r="S301" s="89">
        <f t="shared" si="68"/>
        <v>7.642286115092406E-2</v>
      </c>
      <c r="T301" s="91">
        <v>2426</v>
      </c>
      <c r="U301" s="194">
        <v>33850</v>
      </c>
      <c r="V301" s="194">
        <v>14110.045852438516</v>
      </c>
      <c r="W301" s="201"/>
      <c r="X301" s="88">
        <v>0</v>
      </c>
      <c r="Y301" s="88">
        <f t="shared" si="69"/>
        <v>0</v>
      </c>
    </row>
    <row r="302" spans="2:25" x14ac:dyDescent="0.35">
      <c r="B302" s="85">
        <v>5035</v>
      </c>
      <c r="C302" s="85" t="s">
        <v>318</v>
      </c>
      <c r="D302" s="1">
        <v>358276</v>
      </c>
      <c r="E302" s="85">
        <f t="shared" si="63"/>
        <v>14599.079092131535</v>
      </c>
      <c r="F302" s="86">
        <f t="shared" si="56"/>
        <v>0.76429088438553272</v>
      </c>
      <c r="G302" s="191">
        <f t="shared" si="57"/>
        <v>2702.2385143285674</v>
      </c>
      <c r="H302" s="191">
        <f t="shared" si="58"/>
        <v>66315.635380137363</v>
      </c>
      <c r="I302" s="191">
        <f t="shared" si="59"/>
        <v>907.70745179789492</v>
      </c>
      <c r="J302" s="87">
        <f t="shared" si="60"/>
        <v>22276.048574572138</v>
      </c>
      <c r="K302" s="191">
        <f t="shared" si="64"/>
        <v>604.49285424234995</v>
      </c>
      <c r="L302" s="87">
        <f t="shared" si="61"/>
        <v>14834.859135961511</v>
      </c>
      <c r="M302" s="88">
        <f t="shared" si="65"/>
        <v>81150.494516098872</v>
      </c>
      <c r="N302" s="88">
        <f t="shared" si="66"/>
        <v>439426.49451609887</v>
      </c>
      <c r="O302" s="88">
        <f t="shared" si="67"/>
        <v>17905.810460702451</v>
      </c>
      <c r="P302" s="89">
        <f t="shared" si="62"/>
        <v>0.9374048613810122</v>
      </c>
      <c r="Q302" s="199">
        <v>9009.7643639186426</v>
      </c>
      <c r="R302" s="89">
        <f t="shared" si="68"/>
        <v>1.648097552394976E-2</v>
      </c>
      <c r="S302" s="89">
        <f t="shared" si="68"/>
        <v>5.960370504468784E-3</v>
      </c>
      <c r="T302" s="91">
        <v>24541</v>
      </c>
      <c r="U302" s="194">
        <v>352467</v>
      </c>
      <c r="V302" s="194">
        <v>14512.578745831102</v>
      </c>
      <c r="W302" s="201"/>
      <c r="X302" s="88">
        <v>0</v>
      </c>
      <c r="Y302" s="88">
        <f t="shared" si="69"/>
        <v>0</v>
      </c>
    </row>
    <row r="303" spans="2:25" x14ac:dyDescent="0.35">
      <c r="B303" s="85">
        <v>5036</v>
      </c>
      <c r="C303" s="85" t="s">
        <v>319</v>
      </c>
      <c r="D303" s="1">
        <v>35213</v>
      </c>
      <c r="E303" s="85">
        <f t="shared" si="63"/>
        <v>13313.04347826087</v>
      </c>
      <c r="F303" s="86">
        <f t="shared" si="56"/>
        <v>0.69696435711120219</v>
      </c>
      <c r="G303" s="191">
        <f t="shared" si="57"/>
        <v>3473.8598826509665</v>
      </c>
      <c r="H303" s="191">
        <f t="shared" si="58"/>
        <v>9188.3593896118073</v>
      </c>
      <c r="I303" s="191">
        <f t="shared" si="59"/>
        <v>1357.8199166526276</v>
      </c>
      <c r="J303" s="87">
        <f t="shared" si="60"/>
        <v>3591.4336795462</v>
      </c>
      <c r="K303" s="191">
        <f t="shared" si="64"/>
        <v>1054.6053190970827</v>
      </c>
      <c r="L303" s="87">
        <f t="shared" si="61"/>
        <v>2789.4310690117836</v>
      </c>
      <c r="M303" s="88">
        <f t="shared" si="65"/>
        <v>11977.790458623591</v>
      </c>
      <c r="N303" s="88">
        <f t="shared" si="66"/>
        <v>47190.790458623589</v>
      </c>
      <c r="O303" s="88">
        <f t="shared" si="67"/>
        <v>17841.508680008919</v>
      </c>
      <c r="P303" s="89">
        <f t="shared" si="62"/>
        <v>0.93403853501729572</v>
      </c>
      <c r="Q303" s="199">
        <v>74.176290394229</v>
      </c>
      <c r="R303" s="89">
        <f t="shared" si="68"/>
        <v>6.2681071945919847E-2</v>
      </c>
      <c r="S303" s="89">
        <f t="shared" si="68"/>
        <v>4.7815590032120596E-2</v>
      </c>
      <c r="T303" s="91">
        <v>2645</v>
      </c>
      <c r="U303" s="194">
        <v>33136</v>
      </c>
      <c r="V303" s="194">
        <v>12705.521472392638</v>
      </c>
      <c r="W303" s="201"/>
      <c r="X303" s="88">
        <v>0</v>
      </c>
      <c r="Y303" s="88">
        <f t="shared" si="69"/>
        <v>0</v>
      </c>
    </row>
    <row r="304" spans="2:25" x14ac:dyDescent="0.35">
      <c r="B304" s="85">
        <v>5037</v>
      </c>
      <c r="C304" s="85" t="s">
        <v>320</v>
      </c>
      <c r="D304" s="1">
        <v>289791</v>
      </c>
      <c r="E304" s="85">
        <f t="shared" si="63"/>
        <v>14244.543845851356</v>
      </c>
      <c r="F304" s="86">
        <f t="shared" si="56"/>
        <v>0.74573025770385637</v>
      </c>
      <c r="G304" s="191">
        <f t="shared" si="57"/>
        <v>2914.9596620966745</v>
      </c>
      <c r="H304" s="191">
        <f t="shared" si="58"/>
        <v>59301.939365694743</v>
      </c>
      <c r="I304" s="191">
        <f t="shared" si="59"/>
        <v>1031.7947879959574</v>
      </c>
      <c r="J304" s="87">
        <f t="shared" si="60"/>
        <v>20990.83316698976</v>
      </c>
      <c r="K304" s="191">
        <f t="shared" si="64"/>
        <v>728.58019044041248</v>
      </c>
      <c r="L304" s="87">
        <f t="shared" si="61"/>
        <v>14822.235394319752</v>
      </c>
      <c r="M304" s="88">
        <f t="shared" si="65"/>
        <v>74124.174760014488</v>
      </c>
      <c r="N304" s="88">
        <f t="shared" si="66"/>
        <v>363915.17476001452</v>
      </c>
      <c r="O304" s="88">
        <f t="shared" si="67"/>
        <v>17888.083698388447</v>
      </c>
      <c r="P304" s="89">
        <f t="shared" si="62"/>
        <v>0.93647683004692861</v>
      </c>
      <c r="Q304" s="199">
        <v>5472.1306433951977</v>
      </c>
      <c r="R304" s="89">
        <f t="shared" si="68"/>
        <v>2.0631627884043068E-2</v>
      </c>
      <c r="S304" s="89">
        <f t="shared" si="68"/>
        <v>1.1952446227341249E-2</v>
      </c>
      <c r="T304" s="91">
        <v>20344</v>
      </c>
      <c r="U304" s="194">
        <v>283933</v>
      </c>
      <c r="V304" s="194">
        <v>14076.297655049329</v>
      </c>
      <c r="W304" s="201"/>
      <c r="X304" s="88">
        <v>0</v>
      </c>
      <c r="Y304" s="88">
        <f t="shared" si="69"/>
        <v>0</v>
      </c>
    </row>
    <row r="305" spans="2:27" x14ac:dyDescent="0.35">
      <c r="B305" s="85">
        <v>5038</v>
      </c>
      <c r="C305" s="85" t="s">
        <v>321</v>
      </c>
      <c r="D305" s="1">
        <v>200972</v>
      </c>
      <c r="E305" s="85">
        <f t="shared" si="63"/>
        <v>13396.347153712839</v>
      </c>
      <c r="F305" s="86">
        <f t="shared" si="56"/>
        <v>0.70132547053362804</v>
      </c>
      <c r="G305" s="191">
        <f t="shared" si="57"/>
        <v>3423.8776773797849</v>
      </c>
      <c r="H305" s="191">
        <f t="shared" si="58"/>
        <v>51365.012916051535</v>
      </c>
      <c r="I305" s="191">
        <f t="shared" si="59"/>
        <v>1328.6636302444385</v>
      </c>
      <c r="J305" s="87">
        <f t="shared" si="60"/>
        <v>19932.611780927065</v>
      </c>
      <c r="K305" s="191">
        <f t="shared" si="64"/>
        <v>1025.4490326888936</v>
      </c>
      <c r="L305" s="87">
        <f t="shared" si="61"/>
        <v>15383.786388398781</v>
      </c>
      <c r="M305" s="88">
        <f t="shared" si="65"/>
        <v>66748.799304450309</v>
      </c>
      <c r="N305" s="88">
        <f t="shared" si="66"/>
        <v>267720.79930445028</v>
      </c>
      <c r="O305" s="88">
        <f t="shared" si="67"/>
        <v>17845.673863781514</v>
      </c>
      <c r="P305" s="89">
        <f t="shared" si="62"/>
        <v>0.93425659068841682</v>
      </c>
      <c r="Q305" s="199">
        <v>5314.2568085044113</v>
      </c>
      <c r="R305" s="89">
        <f t="shared" si="68"/>
        <v>2.3346759205039029E-2</v>
      </c>
      <c r="S305" s="89">
        <f t="shared" si="68"/>
        <v>2.0140700167401677E-2</v>
      </c>
      <c r="T305" s="91">
        <v>15002</v>
      </c>
      <c r="U305" s="194">
        <v>196387</v>
      </c>
      <c r="V305" s="194">
        <v>13131.862253426947</v>
      </c>
      <c r="W305" s="201"/>
      <c r="X305" s="88">
        <v>0</v>
      </c>
      <c r="Y305" s="88">
        <f t="shared" si="69"/>
        <v>0</v>
      </c>
    </row>
    <row r="306" spans="2:27" x14ac:dyDescent="0.35">
      <c r="B306" s="85">
        <v>5041</v>
      </c>
      <c r="C306" s="85" t="s">
        <v>322</v>
      </c>
      <c r="D306" s="1">
        <v>27828</v>
      </c>
      <c r="E306" s="85">
        <f t="shared" si="63"/>
        <v>13769.421078673924</v>
      </c>
      <c r="F306" s="86">
        <f t="shared" si="56"/>
        <v>0.7208566339892305</v>
      </c>
      <c r="G306" s="191">
        <f t="shared" si="57"/>
        <v>3200.0333224031338</v>
      </c>
      <c r="H306" s="191">
        <f t="shared" si="58"/>
        <v>6467.2673445767332</v>
      </c>
      <c r="I306" s="191">
        <f t="shared" si="59"/>
        <v>1198.0877565080586</v>
      </c>
      <c r="J306" s="87">
        <f t="shared" si="60"/>
        <v>2421.3353559027864</v>
      </c>
      <c r="K306" s="191">
        <f t="shared" si="64"/>
        <v>894.87315895251368</v>
      </c>
      <c r="L306" s="87">
        <f t="shared" si="61"/>
        <v>1808.5386542430301</v>
      </c>
      <c r="M306" s="88">
        <f t="shared" si="65"/>
        <v>8275.8059988197638</v>
      </c>
      <c r="N306" s="88">
        <f t="shared" si="66"/>
        <v>36103.805998819764</v>
      </c>
      <c r="O306" s="88">
        <f t="shared" si="67"/>
        <v>17864.327560029571</v>
      </c>
      <c r="P306" s="89">
        <f t="shared" si="62"/>
        <v>0.93523314886119713</v>
      </c>
      <c r="Q306" s="199">
        <v>182.22124116700797</v>
      </c>
      <c r="R306" s="89">
        <f t="shared" si="68"/>
        <v>5.4011059768199379E-2</v>
      </c>
      <c r="S306" s="89">
        <f t="shared" si="68"/>
        <v>6.0269413413532598E-2</v>
      </c>
      <c r="T306" s="91">
        <v>2021</v>
      </c>
      <c r="U306" s="194">
        <v>26402</v>
      </c>
      <c r="V306" s="194">
        <v>12986.719134284309</v>
      </c>
      <c r="W306" s="201"/>
      <c r="X306" s="88">
        <v>0</v>
      </c>
      <c r="Y306" s="88">
        <f t="shared" si="69"/>
        <v>0</v>
      </c>
    </row>
    <row r="307" spans="2:27" x14ac:dyDescent="0.35">
      <c r="B307" s="85">
        <v>5042</v>
      </c>
      <c r="C307" s="85" t="s">
        <v>323</v>
      </c>
      <c r="D307" s="1">
        <v>19754</v>
      </c>
      <c r="E307" s="85">
        <f t="shared" si="63"/>
        <v>15254.054054054053</v>
      </c>
      <c r="F307" s="86">
        <f t="shared" si="56"/>
        <v>0.79858012891520624</v>
      </c>
      <c r="G307" s="191">
        <f t="shared" si="57"/>
        <v>2309.2535371750564</v>
      </c>
      <c r="H307" s="191">
        <f t="shared" si="58"/>
        <v>2990.4833306416981</v>
      </c>
      <c r="I307" s="191">
        <f t="shared" si="59"/>
        <v>678.46621512501349</v>
      </c>
      <c r="J307" s="87">
        <f t="shared" si="60"/>
        <v>878.61374858689248</v>
      </c>
      <c r="K307" s="191">
        <f t="shared" si="64"/>
        <v>375.25161756946846</v>
      </c>
      <c r="L307" s="87">
        <f t="shared" si="61"/>
        <v>485.95084475246165</v>
      </c>
      <c r="M307" s="88">
        <f t="shared" si="65"/>
        <v>3476.4341753941599</v>
      </c>
      <c r="N307" s="88">
        <f t="shared" si="66"/>
        <v>23230.434175394159</v>
      </c>
      <c r="O307" s="88">
        <f t="shared" si="67"/>
        <v>17938.559208798579</v>
      </c>
      <c r="P307" s="89">
        <f t="shared" si="62"/>
        <v>0.93911932360749595</v>
      </c>
      <c r="Q307" s="199">
        <v>183.56873196995684</v>
      </c>
      <c r="R307" s="89">
        <f t="shared" si="68"/>
        <v>4.2427440633245384E-2</v>
      </c>
      <c r="S307" s="89">
        <f t="shared" si="68"/>
        <v>5.3696926477929147E-2</v>
      </c>
      <c r="T307" s="91">
        <v>1295</v>
      </c>
      <c r="U307" s="194">
        <v>18950</v>
      </c>
      <c r="V307" s="194">
        <v>14476.699770817417</v>
      </c>
      <c r="W307" s="201"/>
      <c r="X307" s="88">
        <v>0</v>
      </c>
      <c r="Y307" s="88">
        <f t="shared" si="69"/>
        <v>0</v>
      </c>
    </row>
    <row r="308" spans="2:27" x14ac:dyDescent="0.35">
      <c r="B308" s="85">
        <v>5043</v>
      </c>
      <c r="C308" s="85" t="s">
        <v>324</v>
      </c>
      <c r="D308" s="1">
        <v>8026</v>
      </c>
      <c r="E308" s="85">
        <f t="shared" si="63"/>
        <v>18708.624708624709</v>
      </c>
      <c r="F308" s="86">
        <f t="shared" si="56"/>
        <v>0.97943378715568774</v>
      </c>
      <c r="G308" s="191">
        <f t="shared" si="57"/>
        <v>236.51114443266269</v>
      </c>
      <c r="H308" s="191">
        <f t="shared" si="58"/>
        <v>101.4632809616123</v>
      </c>
      <c r="I308" s="191">
        <f t="shared" si="59"/>
        <v>0</v>
      </c>
      <c r="J308" s="87">
        <f t="shared" si="60"/>
        <v>0</v>
      </c>
      <c r="K308" s="191">
        <f t="shared" si="64"/>
        <v>-303.21459755554503</v>
      </c>
      <c r="L308" s="87">
        <f t="shared" si="61"/>
        <v>-130.07906235132882</v>
      </c>
      <c r="M308" s="88">
        <f t="shared" si="65"/>
        <v>-28.615781389716517</v>
      </c>
      <c r="N308" s="88">
        <f t="shared" si="66"/>
        <v>7997.3842186102838</v>
      </c>
      <c r="O308" s="88">
        <f t="shared" si="67"/>
        <v>18641.921255501828</v>
      </c>
      <c r="P308" s="89">
        <f t="shared" si="62"/>
        <v>0.97594172845409888</v>
      </c>
      <c r="Q308" s="199">
        <v>129.36785412143189</v>
      </c>
      <c r="R308" s="89">
        <f t="shared" si="68"/>
        <v>-3.580009610764056E-2</v>
      </c>
      <c r="S308" s="89">
        <f t="shared" si="68"/>
        <v>-8.8294694253368087E-3</v>
      </c>
      <c r="T308" s="91">
        <v>429</v>
      </c>
      <c r="U308" s="194">
        <v>8324</v>
      </c>
      <c r="V308" s="194">
        <v>18875.283446712019</v>
      </c>
      <c r="W308" s="201"/>
      <c r="X308" s="88">
        <v>0</v>
      </c>
      <c r="Y308" s="88">
        <f t="shared" si="69"/>
        <v>0</v>
      </c>
    </row>
    <row r="309" spans="2:27" x14ac:dyDescent="0.35">
      <c r="B309" s="85">
        <v>5044</v>
      </c>
      <c r="C309" s="85" t="s">
        <v>325</v>
      </c>
      <c r="D309" s="1">
        <v>20034</v>
      </c>
      <c r="E309" s="85">
        <f t="shared" si="63"/>
        <v>24611.793611793611</v>
      </c>
      <c r="F309" s="86">
        <f t="shared" si="56"/>
        <v>1.288476443422399</v>
      </c>
      <c r="G309" s="191">
        <f t="shared" si="57"/>
        <v>-3305.3901974686783</v>
      </c>
      <c r="H309" s="191">
        <f t="shared" si="58"/>
        <v>-2690.587620739504</v>
      </c>
      <c r="I309" s="191">
        <f t="shared" si="59"/>
        <v>0</v>
      </c>
      <c r="J309" s="87">
        <f t="shared" si="60"/>
        <v>0</v>
      </c>
      <c r="K309" s="191">
        <f t="shared" si="64"/>
        <v>-303.21459755554503</v>
      </c>
      <c r="L309" s="87">
        <f t="shared" si="61"/>
        <v>-246.81668241021367</v>
      </c>
      <c r="M309" s="88">
        <f t="shared" si="65"/>
        <v>-2937.4043031497176</v>
      </c>
      <c r="N309" s="88">
        <f t="shared" si="66"/>
        <v>17096.595696850283</v>
      </c>
      <c r="O309" s="88">
        <f t="shared" si="67"/>
        <v>21003.188816769391</v>
      </c>
      <c r="P309" s="89">
        <f t="shared" si="62"/>
        <v>1.0995587909607833</v>
      </c>
      <c r="Q309" s="199">
        <v>137.15951807656484</v>
      </c>
      <c r="R309" s="89">
        <f t="shared" si="68"/>
        <v>2.2821258998315209E-2</v>
      </c>
      <c r="S309" s="89">
        <f t="shared" si="68"/>
        <v>2.7847407691181523E-2</v>
      </c>
      <c r="T309" s="91">
        <v>814</v>
      </c>
      <c r="U309" s="194">
        <v>19587</v>
      </c>
      <c r="V309" s="194">
        <v>23944.987775061127</v>
      </c>
      <c r="W309" s="201"/>
      <c r="X309" s="88">
        <v>0</v>
      </c>
      <c r="Y309" s="88">
        <f t="shared" si="69"/>
        <v>0</v>
      </c>
    </row>
    <row r="310" spans="2:27" x14ac:dyDescent="0.35">
      <c r="B310" s="85">
        <v>5045</v>
      </c>
      <c r="C310" s="85" t="s">
        <v>326</v>
      </c>
      <c r="D310" s="1">
        <v>34147</v>
      </c>
      <c r="E310" s="85">
        <f t="shared" si="63"/>
        <v>14872.386759581883</v>
      </c>
      <c r="F310" s="86">
        <f t="shared" si="56"/>
        <v>0.77859908544032097</v>
      </c>
      <c r="G310" s="191">
        <f t="shared" si="57"/>
        <v>2538.2539138583584</v>
      </c>
      <c r="H310" s="191">
        <f t="shared" si="58"/>
        <v>5827.8309862187907</v>
      </c>
      <c r="I310" s="191">
        <f t="shared" si="59"/>
        <v>812.04976819027308</v>
      </c>
      <c r="J310" s="87">
        <f t="shared" si="60"/>
        <v>1864.4662677648671</v>
      </c>
      <c r="K310" s="191">
        <f t="shared" si="64"/>
        <v>508.83517063472806</v>
      </c>
      <c r="L310" s="87">
        <f t="shared" si="61"/>
        <v>1168.2855517773355</v>
      </c>
      <c r="M310" s="88">
        <f t="shared" si="65"/>
        <v>6996.1165379961258</v>
      </c>
      <c r="N310" s="88">
        <f t="shared" si="66"/>
        <v>41143.116537996124</v>
      </c>
      <c r="O310" s="88">
        <f t="shared" si="67"/>
        <v>17919.475844074968</v>
      </c>
      <c r="P310" s="89">
        <f t="shared" si="62"/>
        <v>0.93812027143375154</v>
      </c>
      <c r="Q310" s="199">
        <v>790.31537343862055</v>
      </c>
      <c r="R310" s="89">
        <f t="shared" si="68"/>
        <v>-4.4277757563883677E-2</v>
      </c>
      <c r="S310" s="89">
        <f t="shared" si="68"/>
        <v>-4.8024055552526909E-2</v>
      </c>
      <c r="T310" s="91">
        <v>2296</v>
      </c>
      <c r="U310" s="194">
        <v>35729</v>
      </c>
      <c r="V310" s="194">
        <v>15622.649759510276</v>
      </c>
      <c r="W310" s="201"/>
      <c r="X310" s="88">
        <v>0</v>
      </c>
      <c r="Y310" s="88">
        <f t="shared" si="69"/>
        <v>0</v>
      </c>
    </row>
    <row r="311" spans="2:27" x14ac:dyDescent="0.35">
      <c r="B311" s="85">
        <v>5046</v>
      </c>
      <c r="C311" s="85" t="s">
        <v>327</v>
      </c>
      <c r="D311" s="1">
        <v>13810</v>
      </c>
      <c r="E311" s="85">
        <f t="shared" si="63"/>
        <v>11356.907894736842</v>
      </c>
      <c r="F311" s="86">
        <f t="shared" si="56"/>
        <v>0.59455676101047417</v>
      </c>
      <c r="G311" s="191">
        <f t="shared" si="57"/>
        <v>4647.541232765383</v>
      </c>
      <c r="H311" s="191">
        <f t="shared" si="58"/>
        <v>5651.4101390427049</v>
      </c>
      <c r="I311" s="191">
        <f t="shared" si="59"/>
        <v>2042.4673708860375</v>
      </c>
      <c r="J311" s="87">
        <f t="shared" si="60"/>
        <v>2483.6403229974217</v>
      </c>
      <c r="K311" s="191">
        <f t="shared" si="64"/>
        <v>1739.2527733304926</v>
      </c>
      <c r="L311" s="87">
        <f t="shared" si="61"/>
        <v>2114.9313723698788</v>
      </c>
      <c r="M311" s="88">
        <f t="shared" si="65"/>
        <v>7766.3415114125837</v>
      </c>
      <c r="N311" s="88">
        <f t="shared" si="66"/>
        <v>21576.341511412582</v>
      </c>
      <c r="O311" s="88">
        <f t="shared" si="67"/>
        <v>17743.701900832715</v>
      </c>
      <c r="P311" s="89">
        <f t="shared" si="62"/>
        <v>0.92891815521225918</v>
      </c>
      <c r="Q311" s="199">
        <v>476.73932669920032</v>
      </c>
      <c r="R311" s="89">
        <f t="shared" si="68"/>
        <v>6.5212665748858782E-4</v>
      </c>
      <c r="S311" s="89">
        <f t="shared" si="68"/>
        <v>-1.827468165922376E-2</v>
      </c>
      <c r="T311" s="91">
        <v>1216</v>
      </c>
      <c r="U311" s="194">
        <v>13801</v>
      </c>
      <c r="V311" s="194">
        <v>11568.315171835708</v>
      </c>
      <c r="W311" s="201"/>
      <c r="X311" s="88">
        <v>0</v>
      </c>
      <c r="Y311" s="88">
        <f t="shared" si="69"/>
        <v>0</v>
      </c>
    </row>
    <row r="312" spans="2:27" x14ac:dyDescent="0.35">
      <c r="B312" s="85">
        <v>5047</v>
      </c>
      <c r="C312" s="85" t="s">
        <v>328</v>
      </c>
      <c r="D312" s="1">
        <v>53100</v>
      </c>
      <c r="E312" s="85">
        <f t="shared" si="63"/>
        <v>13710.302091402013</v>
      </c>
      <c r="F312" s="86">
        <f t="shared" si="56"/>
        <v>0.71776163718971464</v>
      </c>
      <c r="G312" s="191">
        <f t="shared" si="57"/>
        <v>3235.5047147662808</v>
      </c>
      <c r="H312" s="191">
        <f t="shared" si="58"/>
        <v>12531.109760289804</v>
      </c>
      <c r="I312" s="191">
        <f t="shared" si="59"/>
        <v>1218.7794020532276</v>
      </c>
      <c r="J312" s="87">
        <f t="shared" si="60"/>
        <v>4720.3326241521509</v>
      </c>
      <c r="K312" s="191">
        <f t="shared" si="64"/>
        <v>915.56480449768264</v>
      </c>
      <c r="L312" s="87">
        <f t="shared" si="61"/>
        <v>3545.982487819525</v>
      </c>
      <c r="M312" s="88">
        <f t="shared" si="65"/>
        <v>16077.092248109329</v>
      </c>
      <c r="N312" s="88">
        <f t="shared" si="66"/>
        <v>69177.092248109329</v>
      </c>
      <c r="O312" s="88">
        <f t="shared" si="67"/>
        <v>17861.371610665978</v>
      </c>
      <c r="P312" s="89">
        <f t="shared" si="62"/>
        <v>0.93507839902122147</v>
      </c>
      <c r="Q312" s="199">
        <v>326.13590650165679</v>
      </c>
      <c r="R312" s="89">
        <f t="shared" si="68"/>
        <v>-4.4994375703037125E-3</v>
      </c>
      <c r="S312" s="89">
        <f t="shared" si="68"/>
        <v>-1.8893455514032955E-2</v>
      </c>
      <c r="T312" s="91">
        <v>3873</v>
      </c>
      <c r="U312" s="194">
        <v>53340</v>
      </c>
      <c r="V312" s="194">
        <v>13974.325386429133</v>
      </c>
      <c r="W312" s="201"/>
      <c r="X312" s="88">
        <v>0</v>
      </c>
      <c r="Y312" s="88">
        <f t="shared" si="69"/>
        <v>0</v>
      </c>
    </row>
    <row r="313" spans="2:27" x14ac:dyDescent="0.35">
      <c r="B313" s="85">
        <v>5049</v>
      </c>
      <c r="C313" s="85" t="s">
        <v>329</v>
      </c>
      <c r="D313" s="1">
        <v>20734</v>
      </c>
      <c r="E313" s="85">
        <f t="shared" si="63"/>
        <v>18712.996389891698</v>
      </c>
      <c r="F313" s="86">
        <f t="shared" si="56"/>
        <v>0.97966265338216085</v>
      </c>
      <c r="G313" s="191">
        <f t="shared" si="57"/>
        <v>233.88813567246979</v>
      </c>
      <c r="H313" s="191">
        <f t="shared" si="58"/>
        <v>259.1480543250965</v>
      </c>
      <c r="I313" s="191">
        <f t="shared" si="59"/>
        <v>0</v>
      </c>
      <c r="J313" s="87">
        <f t="shared" si="60"/>
        <v>0</v>
      </c>
      <c r="K313" s="191">
        <f t="shared" si="64"/>
        <v>-303.21459755554503</v>
      </c>
      <c r="L313" s="87">
        <f t="shared" si="61"/>
        <v>-335.96177409154387</v>
      </c>
      <c r="M313" s="88">
        <f t="shared" si="65"/>
        <v>-76.813719766447377</v>
      </c>
      <c r="N313" s="88">
        <f t="shared" si="66"/>
        <v>20657.186280233553</v>
      </c>
      <c r="O313" s="88">
        <f t="shared" si="67"/>
        <v>18643.669928008621</v>
      </c>
      <c r="P313" s="89">
        <f t="shared" si="62"/>
        <v>0.97603327494468806</v>
      </c>
      <c r="Q313" s="199">
        <v>-183.78139308497197</v>
      </c>
      <c r="R313" s="89">
        <f t="shared" si="68"/>
        <v>1.1463973852383043E-2</v>
      </c>
      <c r="S313" s="89">
        <f t="shared" si="68"/>
        <v>5.0738584941100815E-3</v>
      </c>
      <c r="T313" s="91">
        <v>1108</v>
      </c>
      <c r="U313" s="194">
        <v>20499</v>
      </c>
      <c r="V313" s="194">
        <v>18618.52861035422</v>
      </c>
      <c r="W313" s="201"/>
      <c r="X313" s="88">
        <v>0</v>
      </c>
      <c r="Y313" s="88">
        <f t="shared" si="69"/>
        <v>0</v>
      </c>
    </row>
    <row r="314" spans="2:27" x14ac:dyDescent="0.35">
      <c r="B314" s="85">
        <v>5052</v>
      </c>
      <c r="C314" s="85" t="s">
        <v>330</v>
      </c>
      <c r="D314" s="1">
        <v>8148</v>
      </c>
      <c r="E314" s="85">
        <f t="shared" si="63"/>
        <v>14000</v>
      </c>
      <c r="F314" s="86">
        <f t="shared" si="56"/>
        <v>0.73292790003202846</v>
      </c>
      <c r="G314" s="191">
        <f t="shared" si="57"/>
        <v>3061.6859696074885</v>
      </c>
      <c r="H314" s="191">
        <f t="shared" si="58"/>
        <v>1781.9012343115583</v>
      </c>
      <c r="I314" s="191">
        <f t="shared" si="59"/>
        <v>1117.3851340439321</v>
      </c>
      <c r="J314" s="87">
        <f t="shared" si="60"/>
        <v>650.31814801356848</v>
      </c>
      <c r="K314" s="191">
        <f t="shared" si="64"/>
        <v>814.17053648838714</v>
      </c>
      <c r="L314" s="87">
        <f t="shared" si="61"/>
        <v>473.84725223624127</v>
      </c>
      <c r="M314" s="88">
        <f t="shared" si="65"/>
        <v>2255.7484865477995</v>
      </c>
      <c r="N314" s="88">
        <f t="shared" si="66"/>
        <v>10403.7484865478</v>
      </c>
      <c r="O314" s="88">
        <f t="shared" si="67"/>
        <v>17875.856506095875</v>
      </c>
      <c r="P314" s="89">
        <f t="shared" si="62"/>
        <v>0.93583671216333697</v>
      </c>
      <c r="Q314" s="199">
        <v>-116.94096370153375</v>
      </c>
      <c r="R314" s="89">
        <f t="shared" si="68"/>
        <v>-7.9113924050632917E-2</v>
      </c>
      <c r="S314" s="89">
        <f t="shared" si="68"/>
        <v>-9.8101265822784861E-2</v>
      </c>
      <c r="T314" s="91">
        <v>582</v>
      </c>
      <c r="U314" s="194">
        <v>8848</v>
      </c>
      <c r="V314" s="194">
        <v>15522.807017543861</v>
      </c>
      <c r="W314" s="201"/>
      <c r="X314" s="88">
        <v>0</v>
      </c>
      <c r="Y314" s="88">
        <f t="shared" si="69"/>
        <v>0</v>
      </c>
    </row>
    <row r="315" spans="2:27" x14ac:dyDescent="0.35">
      <c r="B315" s="85">
        <v>5053</v>
      </c>
      <c r="C315" s="85" t="s">
        <v>331</v>
      </c>
      <c r="D315" s="1">
        <v>99686</v>
      </c>
      <c r="E315" s="85">
        <f t="shared" si="63"/>
        <v>14571.846221312673</v>
      </c>
      <c r="F315" s="86">
        <f t="shared" si="56"/>
        <v>0.76286518932688185</v>
      </c>
      <c r="G315" s="191">
        <f t="shared" si="57"/>
        <v>2718.5782368198843</v>
      </c>
      <c r="H315" s="191">
        <f t="shared" si="58"/>
        <v>18597.793718084828</v>
      </c>
      <c r="I315" s="191">
        <f t="shared" si="59"/>
        <v>917.23895658449646</v>
      </c>
      <c r="J315" s="87">
        <f t="shared" si="60"/>
        <v>6274.8317019945398</v>
      </c>
      <c r="K315" s="191">
        <f t="shared" si="64"/>
        <v>614.02435902895149</v>
      </c>
      <c r="L315" s="87">
        <f t="shared" si="61"/>
        <v>4200.5406401170576</v>
      </c>
      <c r="M315" s="88">
        <f t="shared" si="65"/>
        <v>22798.334358201886</v>
      </c>
      <c r="N315" s="88">
        <f t="shared" si="66"/>
        <v>122484.33435820189</v>
      </c>
      <c r="O315" s="88">
        <f t="shared" si="67"/>
        <v>17904.448817161508</v>
      </c>
      <c r="P315" s="89">
        <f t="shared" si="62"/>
        <v>0.9373335766280797</v>
      </c>
      <c r="Q315" s="199">
        <v>1718.5874868003593</v>
      </c>
      <c r="R315" s="89">
        <f t="shared" si="68"/>
        <v>-5.9150834628302171E-4</v>
      </c>
      <c r="S315" s="89">
        <f t="shared" si="68"/>
        <v>-7.457785075960682E-3</v>
      </c>
      <c r="T315" s="91">
        <v>6841</v>
      </c>
      <c r="U315" s="194">
        <v>99745</v>
      </c>
      <c r="V315" s="194">
        <v>14681.336473358846</v>
      </c>
      <c r="W315" s="201"/>
      <c r="X315" s="88">
        <v>0</v>
      </c>
      <c r="Y315" s="88">
        <f t="shared" si="69"/>
        <v>0</v>
      </c>
    </row>
    <row r="316" spans="2:27" x14ac:dyDescent="0.35">
      <c r="B316" s="85">
        <v>5054</v>
      </c>
      <c r="C316" s="85" t="s">
        <v>332</v>
      </c>
      <c r="D316" s="1">
        <v>128162</v>
      </c>
      <c r="E316" s="85">
        <f t="shared" si="63"/>
        <v>12845.745213992181</v>
      </c>
      <c r="F316" s="86">
        <f t="shared" si="56"/>
        <v>0.67250036171698346</v>
      </c>
      <c r="G316" s="191">
        <f t="shared" si="57"/>
        <v>3754.23884121218</v>
      </c>
      <c r="H316" s="191">
        <f t="shared" si="58"/>
        <v>37456.040918773921</v>
      </c>
      <c r="I316" s="191">
        <f t="shared" si="59"/>
        <v>1521.3743091466688</v>
      </c>
      <c r="J316" s="87">
        <f t="shared" si="60"/>
        <v>15178.751482356314</v>
      </c>
      <c r="K316" s="191">
        <f t="shared" si="64"/>
        <v>1218.1597115911238</v>
      </c>
      <c r="L316" s="87">
        <f t="shared" si="61"/>
        <v>12153.579442544642</v>
      </c>
      <c r="M316" s="88">
        <f t="shared" si="65"/>
        <v>49609.620361318564</v>
      </c>
      <c r="N316" s="88">
        <f t="shared" si="66"/>
        <v>177771.62036131858</v>
      </c>
      <c r="O316" s="88">
        <f t="shared" si="67"/>
        <v>17818.143766795485</v>
      </c>
      <c r="P316" s="89">
        <f t="shared" si="62"/>
        <v>0.93281533524758486</v>
      </c>
      <c r="Q316" s="199">
        <v>3013.6231188140882</v>
      </c>
      <c r="R316" s="92">
        <f t="shared" si="68"/>
        <v>9.276759276759276E-3</v>
      </c>
      <c r="S316" s="92">
        <f t="shared" si="68"/>
        <v>1.3862523885576437E-3</v>
      </c>
      <c r="T316" s="91">
        <v>9977</v>
      </c>
      <c r="U316" s="194">
        <v>126984</v>
      </c>
      <c r="V316" s="194">
        <v>12827.962420446509</v>
      </c>
      <c r="W316" s="201"/>
      <c r="X316" s="88">
        <v>0</v>
      </c>
      <c r="Y316" s="88">
        <f t="shared" si="69"/>
        <v>0</v>
      </c>
      <c r="Z316" s="1"/>
    </row>
    <row r="317" spans="2:27" x14ac:dyDescent="0.35">
      <c r="B317" s="85">
        <v>5055</v>
      </c>
      <c r="C317" s="85" t="s">
        <v>333</v>
      </c>
      <c r="D317" s="1">
        <v>94309</v>
      </c>
      <c r="E317" s="85">
        <f t="shared" si="63"/>
        <v>16038.945578231293</v>
      </c>
      <c r="F317" s="86">
        <f t="shared" si="56"/>
        <v>0.83967076438436072</v>
      </c>
      <c r="G317" s="191">
        <f t="shared" si="57"/>
        <v>1838.3186226687128</v>
      </c>
      <c r="H317" s="191">
        <f t="shared" si="58"/>
        <v>10809.313501292032</v>
      </c>
      <c r="I317" s="191">
        <f t="shared" si="59"/>
        <v>403.75418166297976</v>
      </c>
      <c r="J317" s="87">
        <f t="shared" si="60"/>
        <v>2374.0745881783209</v>
      </c>
      <c r="K317" s="191">
        <f t="shared" si="64"/>
        <v>100.53958410743473</v>
      </c>
      <c r="L317" s="87">
        <f t="shared" si="61"/>
        <v>591.17275455171625</v>
      </c>
      <c r="M317" s="88">
        <f t="shared" si="65"/>
        <v>11400.486255843749</v>
      </c>
      <c r="N317" s="88">
        <f t="shared" si="66"/>
        <v>105709.48625584375</v>
      </c>
      <c r="O317" s="88">
        <f t="shared" si="67"/>
        <v>17977.80378500744</v>
      </c>
      <c r="P317" s="89">
        <f t="shared" si="62"/>
        <v>0.94117385538095366</v>
      </c>
      <c r="Q317" s="199">
        <v>263.14181002574333</v>
      </c>
      <c r="R317" s="92">
        <f t="shared" si="68"/>
        <v>6.1906745785994977E-2</v>
      </c>
      <c r="S317" s="92">
        <f t="shared" si="68"/>
        <v>6.262913132734596E-2</v>
      </c>
      <c r="T317" s="91">
        <v>5880</v>
      </c>
      <c r="U317" s="194">
        <v>88811</v>
      </c>
      <c r="V317" s="194">
        <v>15093.643779741673</v>
      </c>
      <c r="W317" s="201"/>
      <c r="X317" s="88">
        <v>0</v>
      </c>
      <c r="Y317" s="88">
        <f t="shared" si="69"/>
        <v>0</v>
      </c>
      <c r="Z317" s="1"/>
      <c r="AA317" s="1"/>
    </row>
    <row r="318" spans="2:27" x14ac:dyDescent="0.35">
      <c r="B318" s="85">
        <v>5056</v>
      </c>
      <c r="C318" s="85" t="s">
        <v>334</v>
      </c>
      <c r="D318" s="1">
        <v>81697</v>
      </c>
      <c r="E318" s="85">
        <f t="shared" si="63"/>
        <v>15469.986744934671</v>
      </c>
      <c r="F318" s="86">
        <f t="shared" si="56"/>
        <v>0.80988463560630597</v>
      </c>
      <c r="G318" s="191">
        <f t="shared" si="57"/>
        <v>2179.6939226466857</v>
      </c>
      <c r="H318" s="191">
        <f t="shared" si="58"/>
        <v>11510.963605497147</v>
      </c>
      <c r="I318" s="191">
        <f t="shared" si="59"/>
        <v>602.88977331679723</v>
      </c>
      <c r="J318" s="87">
        <f t="shared" si="60"/>
        <v>3183.8608928860062</v>
      </c>
      <c r="K318" s="191">
        <f t="shared" si="64"/>
        <v>299.67517576125221</v>
      </c>
      <c r="L318" s="87">
        <f t="shared" si="61"/>
        <v>1582.584603195173</v>
      </c>
      <c r="M318" s="88">
        <f t="shared" si="65"/>
        <v>13093.54820869232</v>
      </c>
      <c r="N318" s="88">
        <f t="shared" si="66"/>
        <v>94790.548208692315</v>
      </c>
      <c r="O318" s="88">
        <f t="shared" si="67"/>
        <v>17949.355843342608</v>
      </c>
      <c r="P318" s="89">
        <f t="shared" si="62"/>
        <v>0.93968454894205089</v>
      </c>
      <c r="Q318" s="199">
        <v>1934.5498637323035</v>
      </c>
      <c r="R318" s="92">
        <f t="shared" si="68"/>
        <v>4.1163801343239832E-2</v>
      </c>
      <c r="S318" s="92">
        <f t="shared" si="68"/>
        <v>1.6519704549468651E-2</v>
      </c>
      <c r="T318" s="91">
        <v>5281</v>
      </c>
      <c r="U318" s="194">
        <v>78467</v>
      </c>
      <c r="V318" s="194">
        <v>15218.580294802174</v>
      </c>
      <c r="W318" s="201"/>
      <c r="X318" s="88">
        <v>0</v>
      </c>
      <c r="Y318" s="88">
        <f t="shared" si="69"/>
        <v>0</v>
      </c>
      <c r="Z318" s="1"/>
      <c r="AA318" s="1"/>
    </row>
    <row r="319" spans="2:27" x14ac:dyDescent="0.35">
      <c r="B319" s="85">
        <v>5057</v>
      </c>
      <c r="C319" s="85" t="s">
        <v>335</v>
      </c>
      <c r="D319" s="1">
        <v>149447</v>
      </c>
      <c r="E319" s="85">
        <f t="shared" si="63"/>
        <v>14271.103896103898</v>
      </c>
      <c r="F319" s="86">
        <f t="shared" si="56"/>
        <v>0.74712072926502349</v>
      </c>
      <c r="G319" s="191">
        <f t="shared" si="57"/>
        <v>2899.0236319451496</v>
      </c>
      <c r="H319" s="191">
        <f t="shared" si="58"/>
        <v>30358.575473729608</v>
      </c>
      <c r="I319" s="191">
        <f t="shared" si="59"/>
        <v>1022.4987704075679</v>
      </c>
      <c r="J319" s="87">
        <f t="shared" si="60"/>
        <v>10707.60712370805</v>
      </c>
      <c r="K319" s="191">
        <f t="shared" si="64"/>
        <v>719.28417285202295</v>
      </c>
      <c r="L319" s="87">
        <f t="shared" si="61"/>
        <v>7532.3438581063838</v>
      </c>
      <c r="M319" s="88">
        <f t="shared" si="65"/>
        <v>37890.91933183599</v>
      </c>
      <c r="N319" s="88">
        <f t="shared" si="66"/>
        <v>187337.91933183599</v>
      </c>
      <c r="O319" s="88">
        <f t="shared" si="67"/>
        <v>17889.411700901066</v>
      </c>
      <c r="P319" s="89">
        <f t="shared" si="62"/>
        <v>0.93654635362498651</v>
      </c>
      <c r="Q319" s="199">
        <v>4124.7225569029833</v>
      </c>
      <c r="R319" s="92">
        <f t="shared" si="68"/>
        <v>1.2102126506840038E-2</v>
      </c>
      <c r="S319" s="92">
        <f t="shared" si="68"/>
        <v>2.3406373187967069E-3</v>
      </c>
      <c r="T319" s="91">
        <v>10472</v>
      </c>
      <c r="U319" s="194">
        <v>147660</v>
      </c>
      <c r="V319" s="194">
        <v>14237.778420595892</v>
      </c>
      <c r="W319" s="201"/>
      <c r="X319" s="88">
        <v>0</v>
      </c>
      <c r="Y319" s="88">
        <f t="shared" si="69"/>
        <v>0</v>
      </c>
      <c r="Z319" s="1"/>
      <c r="AA319" s="1"/>
    </row>
    <row r="320" spans="2:27" x14ac:dyDescent="0.35">
      <c r="B320" s="85">
        <v>5058</v>
      </c>
      <c r="C320" s="85" t="s">
        <v>336</v>
      </c>
      <c r="D320" s="1">
        <v>64370</v>
      </c>
      <c r="E320" s="85">
        <f t="shared" si="63"/>
        <v>15138.758231420508</v>
      </c>
      <c r="F320" s="86">
        <f t="shared" si="56"/>
        <v>0.79254416283197271</v>
      </c>
      <c r="G320" s="191">
        <f t="shared" si="57"/>
        <v>2378.4310307551832</v>
      </c>
      <c r="H320" s="191">
        <f t="shared" si="58"/>
        <v>10113.088742771039</v>
      </c>
      <c r="I320" s="191">
        <f t="shared" si="59"/>
        <v>718.81975304675416</v>
      </c>
      <c r="J320" s="87">
        <f t="shared" si="60"/>
        <v>3056.4215899547985</v>
      </c>
      <c r="K320" s="191">
        <f t="shared" si="64"/>
        <v>415.60515549120913</v>
      </c>
      <c r="L320" s="87">
        <f t="shared" si="61"/>
        <v>1767.1531211486213</v>
      </c>
      <c r="M320" s="88">
        <f t="shared" si="65"/>
        <v>11880.24186391966</v>
      </c>
      <c r="N320" s="88">
        <f t="shared" si="66"/>
        <v>76250.241863919655</v>
      </c>
      <c r="O320" s="88">
        <f t="shared" si="67"/>
        <v>17932.794417666897</v>
      </c>
      <c r="P320" s="89">
        <f t="shared" si="62"/>
        <v>0.93881752530333407</v>
      </c>
      <c r="Q320" s="199">
        <v>-876.4274530222101</v>
      </c>
      <c r="R320" s="92">
        <f t="shared" si="68"/>
        <v>-7.7536109012994623E-3</v>
      </c>
      <c r="S320" s="92">
        <f t="shared" si="68"/>
        <v>-7.7536109012994068E-3</v>
      </c>
      <c r="T320" s="91">
        <v>4252</v>
      </c>
      <c r="U320" s="194">
        <v>64873</v>
      </c>
      <c r="V320" s="194">
        <v>15257.055503292568</v>
      </c>
      <c r="W320" s="201"/>
      <c r="X320" s="88">
        <v>0</v>
      </c>
      <c r="Y320" s="88">
        <f t="shared" si="69"/>
        <v>0</v>
      </c>
      <c r="Z320" s="1"/>
      <c r="AA320" s="1"/>
    </row>
    <row r="321" spans="2:27" x14ac:dyDescent="0.35">
      <c r="B321" s="85">
        <v>5059</v>
      </c>
      <c r="C321" s="85" t="s">
        <v>337</v>
      </c>
      <c r="D321" s="1">
        <v>268476</v>
      </c>
      <c r="E321" s="85">
        <f t="shared" si="63"/>
        <v>14364.686998394864</v>
      </c>
      <c r="F321" s="86">
        <f t="shared" si="56"/>
        <v>0.75201999116792351</v>
      </c>
      <c r="G321" s="191">
        <f t="shared" si="57"/>
        <v>2842.8737705705703</v>
      </c>
      <c r="H321" s="191">
        <f t="shared" si="58"/>
        <v>53133.310771963959</v>
      </c>
      <c r="I321" s="191">
        <f t="shared" si="59"/>
        <v>989.74468460572984</v>
      </c>
      <c r="J321" s="87">
        <f t="shared" si="60"/>
        <v>18498.328155281088</v>
      </c>
      <c r="K321" s="191">
        <f t="shared" si="64"/>
        <v>686.53008705018487</v>
      </c>
      <c r="L321" s="87">
        <f t="shared" si="61"/>
        <v>12831.247326967954</v>
      </c>
      <c r="M321" s="88">
        <f t="shared" si="65"/>
        <v>65964.558098931913</v>
      </c>
      <c r="N321" s="88">
        <f t="shared" si="66"/>
        <v>334440.55809893191</v>
      </c>
      <c r="O321" s="88">
        <f t="shared" si="67"/>
        <v>17894.09085601562</v>
      </c>
      <c r="P321" s="89">
        <f t="shared" si="62"/>
        <v>0.93679131672013183</v>
      </c>
      <c r="Q321" s="199">
        <v>5784.6257532961172</v>
      </c>
      <c r="R321" s="92">
        <f t="shared" si="68"/>
        <v>3.6254790935723299E-2</v>
      </c>
      <c r="S321" s="92">
        <f t="shared" si="68"/>
        <v>2.5831254247873296E-2</v>
      </c>
      <c r="T321" s="91">
        <v>18690</v>
      </c>
      <c r="U321" s="194">
        <v>259083</v>
      </c>
      <c r="V321" s="194">
        <v>14002.972651605232</v>
      </c>
      <c r="W321" s="201"/>
      <c r="X321" s="88">
        <v>0</v>
      </c>
      <c r="Y321" s="88">
        <f t="shared" si="69"/>
        <v>0</v>
      </c>
      <c r="Z321" s="1"/>
      <c r="AA321" s="1"/>
    </row>
    <row r="322" spans="2:27" x14ac:dyDescent="0.35">
      <c r="B322" s="85">
        <v>5060</v>
      </c>
      <c r="C322" s="85" t="s">
        <v>338</v>
      </c>
      <c r="D322" s="1">
        <v>208594</v>
      </c>
      <c r="E322" s="85">
        <f t="shared" si="63"/>
        <v>21091.405460060665</v>
      </c>
      <c r="F322" s="86">
        <f t="shared" si="56"/>
        <v>1.1041771080404517</v>
      </c>
      <c r="G322" s="191">
        <f t="shared" si="57"/>
        <v>-1193.1573064289107</v>
      </c>
      <c r="H322" s="191">
        <f t="shared" si="58"/>
        <v>-11800.325760581927</v>
      </c>
      <c r="I322" s="191">
        <f t="shared" si="59"/>
        <v>0</v>
      </c>
      <c r="J322" s="87">
        <f t="shared" si="60"/>
        <v>0</v>
      </c>
      <c r="K322" s="191">
        <f t="shared" si="64"/>
        <v>-303.21459755554503</v>
      </c>
      <c r="L322" s="87">
        <f t="shared" si="61"/>
        <v>-2998.7923698243403</v>
      </c>
      <c r="M322" s="88">
        <f t="shared" si="65"/>
        <v>-14799.118130406267</v>
      </c>
      <c r="N322" s="88">
        <f t="shared" si="66"/>
        <v>193794.88186959372</v>
      </c>
      <c r="O322" s="88">
        <f t="shared" si="67"/>
        <v>19595.033556076211</v>
      </c>
      <c r="P322" s="89">
        <f t="shared" si="62"/>
        <v>1.0258390568080045</v>
      </c>
      <c r="Q322" s="199">
        <v>-8732.2245285292011</v>
      </c>
      <c r="R322" s="92">
        <f t="shared" si="68"/>
        <v>0.20494468994598966</v>
      </c>
      <c r="S322" s="92">
        <f t="shared" si="68"/>
        <v>0.18569481522288889</v>
      </c>
      <c r="T322" s="91">
        <v>9890</v>
      </c>
      <c r="U322" s="194">
        <v>173115</v>
      </c>
      <c r="V322" s="194">
        <v>17788.224414303328</v>
      </c>
      <c r="W322" s="201"/>
      <c r="X322" s="88">
        <v>0</v>
      </c>
      <c r="Y322" s="88">
        <f t="shared" si="69"/>
        <v>0</v>
      </c>
      <c r="Z322" s="1"/>
      <c r="AA322" s="1"/>
    </row>
    <row r="323" spans="2:27" x14ac:dyDescent="0.35">
      <c r="B323" s="85">
        <v>5061</v>
      </c>
      <c r="C323" s="85" t="s">
        <v>339</v>
      </c>
      <c r="D323" s="1">
        <v>28367</v>
      </c>
      <c r="E323" s="85">
        <f t="shared" si="63"/>
        <v>14495.14563106796</v>
      </c>
      <c r="F323" s="86">
        <f t="shared" si="56"/>
        <v>0.7588497605740766</v>
      </c>
      <c r="G323" s="191">
        <f t="shared" si="57"/>
        <v>2764.598590966712</v>
      </c>
      <c r="H323" s="191">
        <f t="shared" si="58"/>
        <v>5410.3194425218553</v>
      </c>
      <c r="I323" s="191">
        <f t="shared" si="59"/>
        <v>944.08416317014587</v>
      </c>
      <c r="J323" s="87">
        <f t="shared" si="60"/>
        <v>1847.5727073239755</v>
      </c>
      <c r="K323" s="191">
        <f t="shared" si="64"/>
        <v>640.86956561460079</v>
      </c>
      <c r="L323" s="87">
        <f t="shared" si="61"/>
        <v>1254.1817399077736</v>
      </c>
      <c r="M323" s="88">
        <f t="shared" si="65"/>
        <v>6664.5011824296289</v>
      </c>
      <c r="N323" s="88">
        <f t="shared" si="66"/>
        <v>35031.501182429631</v>
      </c>
      <c r="O323" s="88">
        <f t="shared" si="67"/>
        <v>17900.613787649272</v>
      </c>
      <c r="P323" s="89">
        <f t="shared" si="62"/>
        <v>0.9371328051904394</v>
      </c>
      <c r="Q323" s="199">
        <v>526.67969765652833</v>
      </c>
      <c r="R323" s="89">
        <f t="shared" si="68"/>
        <v>2.7380391872804319E-2</v>
      </c>
      <c r="S323" s="89">
        <f t="shared" si="68"/>
        <v>3.9454867607640519E-2</v>
      </c>
      <c r="T323" s="91">
        <v>1957</v>
      </c>
      <c r="U323" s="194">
        <v>27611</v>
      </c>
      <c r="V323" s="194">
        <v>13944.949494949495</v>
      </c>
      <c r="W323" s="201"/>
      <c r="X323" s="88">
        <v>0</v>
      </c>
      <c r="Y323" s="88">
        <f t="shared" si="69"/>
        <v>0</v>
      </c>
    </row>
    <row r="324" spans="2:27" ht="28.5" customHeight="1" x14ac:dyDescent="0.35">
      <c r="B324" s="85">
        <v>5401</v>
      </c>
      <c r="C324" s="85" t="s">
        <v>340</v>
      </c>
      <c r="D324" s="1">
        <v>1408067</v>
      </c>
      <c r="E324" s="85">
        <f t="shared" si="63"/>
        <v>18053.992717201767</v>
      </c>
      <c r="F324" s="86">
        <f t="shared" si="56"/>
        <v>0.94516249781515904</v>
      </c>
      <c r="G324" s="191">
        <f t="shared" si="57"/>
        <v>629.29033928642821</v>
      </c>
      <c r="H324" s="191">
        <f t="shared" si="58"/>
        <v>49079.612141627113</v>
      </c>
      <c r="I324" s="191">
        <f t="shared" si="59"/>
        <v>0</v>
      </c>
      <c r="J324" s="87">
        <f t="shared" si="60"/>
        <v>0</v>
      </c>
      <c r="K324" s="191">
        <f t="shared" si="64"/>
        <v>-303.21459755554503</v>
      </c>
      <c r="L324" s="87">
        <f t="shared" si="61"/>
        <v>-23648.312892552065</v>
      </c>
      <c r="M324" s="88">
        <f t="shared" si="65"/>
        <v>25431.299249075048</v>
      </c>
      <c r="N324" s="88">
        <f t="shared" si="66"/>
        <v>1433498.2992490751</v>
      </c>
      <c r="O324" s="88">
        <f t="shared" si="67"/>
        <v>18380.068458932648</v>
      </c>
      <c r="P324" s="89">
        <f t="shared" si="62"/>
        <v>0.96223321271788731</v>
      </c>
      <c r="Q324" s="199">
        <v>8274.0505329574953</v>
      </c>
      <c r="R324" s="89">
        <f t="shared" si="68"/>
        <v>1.1158842048418416E-2</v>
      </c>
      <c r="S324" s="89">
        <f t="shared" si="68"/>
        <v>5.3505647733429083E-3</v>
      </c>
      <c r="T324" s="91">
        <v>77992</v>
      </c>
      <c r="U324" s="194">
        <v>1392528</v>
      </c>
      <c r="V324" s="194">
        <v>17957.907768492729</v>
      </c>
      <c r="W324" s="201"/>
      <c r="X324" s="88">
        <v>0</v>
      </c>
      <c r="Y324" s="88">
        <f t="shared" si="69"/>
        <v>0</v>
      </c>
    </row>
    <row r="325" spans="2:27" x14ac:dyDescent="0.35">
      <c r="B325" s="85">
        <v>5402</v>
      </c>
      <c r="C325" s="85" t="s">
        <v>341</v>
      </c>
      <c r="D325" s="1">
        <v>401122</v>
      </c>
      <c r="E325" s="85">
        <f t="shared" si="63"/>
        <v>16107.376621290608</v>
      </c>
      <c r="F325" s="86">
        <f t="shared" si="56"/>
        <v>0.84325326586196536</v>
      </c>
      <c r="G325" s="191">
        <f t="shared" si="57"/>
        <v>1797.2599968331233</v>
      </c>
      <c r="H325" s="191">
        <f t="shared" si="58"/>
        <v>44757.165701135273</v>
      </c>
      <c r="I325" s="191">
        <f t="shared" si="59"/>
        <v>379.80331659221918</v>
      </c>
      <c r="J325" s="87">
        <f t="shared" si="60"/>
        <v>9458.241993096035</v>
      </c>
      <c r="K325" s="191">
        <f t="shared" si="64"/>
        <v>76.588719036674149</v>
      </c>
      <c r="L325" s="87">
        <f t="shared" si="61"/>
        <v>1907.2888701702964</v>
      </c>
      <c r="M325" s="88">
        <f t="shared" si="65"/>
        <v>46664.45457130557</v>
      </c>
      <c r="N325" s="88">
        <f t="shared" si="66"/>
        <v>447786.45457130554</v>
      </c>
      <c r="O325" s="88">
        <f t="shared" si="67"/>
        <v>17981.225337160402</v>
      </c>
      <c r="P325" s="89">
        <f t="shared" si="62"/>
        <v>0.94135298045483362</v>
      </c>
      <c r="Q325" s="199">
        <v>8523.7680943997912</v>
      </c>
      <c r="R325" s="89">
        <f t="shared" si="68"/>
        <v>1.7204708604598394E-4</v>
      </c>
      <c r="S325" s="89">
        <f t="shared" si="68"/>
        <v>-3.8040615218132138E-3</v>
      </c>
      <c r="T325" s="91">
        <v>24903</v>
      </c>
      <c r="U325" s="194">
        <v>401053</v>
      </c>
      <c r="V325" s="194">
        <v>16168.884050959523</v>
      </c>
      <c r="W325" s="201"/>
      <c r="X325" s="88">
        <v>0</v>
      </c>
      <c r="Y325" s="88">
        <f t="shared" si="69"/>
        <v>0</v>
      </c>
    </row>
    <row r="326" spans="2:27" x14ac:dyDescent="0.35">
      <c r="B326" s="85">
        <v>5403</v>
      </c>
      <c r="C326" s="85" t="s">
        <v>342</v>
      </c>
      <c r="D326" s="1">
        <v>341370</v>
      </c>
      <c r="E326" s="85">
        <f t="shared" si="63"/>
        <v>16013.979453018717</v>
      </c>
      <c r="F326" s="86">
        <f t="shared" si="56"/>
        <v>0.83836373797550434</v>
      </c>
      <c r="G326" s="191">
        <f t="shared" si="57"/>
        <v>1853.2982977962579</v>
      </c>
      <c r="H326" s="191">
        <f t="shared" si="58"/>
        <v>39506.759814122823</v>
      </c>
      <c r="I326" s="191">
        <f t="shared" si="59"/>
        <v>412.49232548738109</v>
      </c>
      <c r="J326" s="87">
        <f t="shared" si="60"/>
        <v>8793.0989024145019</v>
      </c>
      <c r="K326" s="191">
        <f t="shared" si="64"/>
        <v>109.27772793183607</v>
      </c>
      <c r="L326" s="87">
        <f t="shared" si="61"/>
        <v>2329.4733263229496</v>
      </c>
      <c r="M326" s="88">
        <f t="shared" si="65"/>
        <v>41836.233140445773</v>
      </c>
      <c r="N326" s="88">
        <f t="shared" si="66"/>
        <v>383206.23314044578</v>
      </c>
      <c r="O326" s="88">
        <f t="shared" si="67"/>
        <v>17976.55547874681</v>
      </c>
      <c r="P326" s="89">
        <f t="shared" si="62"/>
        <v>0.94110850406051072</v>
      </c>
      <c r="Q326" s="199">
        <v>6956.4466095779935</v>
      </c>
      <c r="R326" s="89">
        <f t="shared" si="68"/>
        <v>3.7551479415832104E-2</v>
      </c>
      <c r="S326" s="89">
        <f t="shared" si="68"/>
        <v>2.9131138563979669E-2</v>
      </c>
      <c r="T326" s="91">
        <v>21317</v>
      </c>
      <c r="U326" s="194">
        <v>329015</v>
      </c>
      <c r="V326" s="194">
        <v>15560.679152478244</v>
      </c>
      <c r="W326" s="201"/>
      <c r="X326" s="88">
        <v>0</v>
      </c>
      <c r="Y326" s="88">
        <f t="shared" si="69"/>
        <v>0</v>
      </c>
    </row>
    <row r="327" spans="2:27" x14ac:dyDescent="0.35">
      <c r="B327" s="85">
        <v>5404</v>
      </c>
      <c r="C327" s="85" t="s">
        <v>343</v>
      </c>
      <c r="D327" s="1">
        <v>25732</v>
      </c>
      <c r="E327" s="85">
        <f t="shared" si="63"/>
        <v>13311.950336264874</v>
      </c>
      <c r="F327" s="86">
        <f t="shared" ref="F327:F362" si="70">E327/E$364</f>
        <v>0.69690712894923346</v>
      </c>
      <c r="G327" s="191">
        <f t="shared" ref="G327:G362" si="71">($E$364+$Y$364-E327-Y327)*0.6</f>
        <v>3474.5157678485639</v>
      </c>
      <c r="H327" s="191">
        <f t="shared" ref="H327:H362" si="72">G327*T327/1000</f>
        <v>6716.238979251274</v>
      </c>
      <c r="I327" s="191">
        <f t="shared" ref="I327:I362" si="73">IF(E327+Y327&lt;(E$364+Y$364)*0.9,((E$364+Y$364)*0.9-E327-Y327)*0.35,0)</f>
        <v>1358.2025163512262</v>
      </c>
      <c r="J327" s="87">
        <f t="shared" ref="J327:J362" si="74">I327*T327/1000</f>
        <v>2625.4054641069201</v>
      </c>
      <c r="K327" s="191">
        <f t="shared" si="64"/>
        <v>1054.9879187956813</v>
      </c>
      <c r="L327" s="87">
        <f t="shared" ref="L327:L362" si="75">K327*T327/1000</f>
        <v>2039.2916470320517</v>
      </c>
      <c r="M327" s="88">
        <f t="shared" si="65"/>
        <v>8755.5306262833255</v>
      </c>
      <c r="N327" s="88">
        <f t="shared" si="66"/>
        <v>34487.530626283326</v>
      </c>
      <c r="O327" s="88">
        <f t="shared" si="67"/>
        <v>17841.454022909118</v>
      </c>
      <c r="P327" s="89">
        <f t="shared" ref="P327:P362" si="76">O327/O$364</f>
        <v>0.93403567360919726</v>
      </c>
      <c r="Q327" s="199">
        <v>440.43911884009685</v>
      </c>
      <c r="R327" s="89">
        <f t="shared" si="68"/>
        <v>6.2340021468086863E-2</v>
      </c>
      <c r="S327" s="89">
        <f t="shared" si="68"/>
        <v>4.2555106427812198E-2</v>
      </c>
      <c r="T327" s="91">
        <v>1933</v>
      </c>
      <c r="U327" s="194">
        <v>24222</v>
      </c>
      <c r="V327" s="194">
        <v>12768.581971534</v>
      </c>
      <c r="W327" s="201"/>
      <c r="X327" s="88">
        <v>0</v>
      </c>
      <c r="Y327" s="88">
        <f t="shared" si="69"/>
        <v>0</v>
      </c>
    </row>
    <row r="328" spans="2:27" x14ac:dyDescent="0.35">
      <c r="B328" s="85">
        <v>5405</v>
      </c>
      <c r="C328" s="85" t="s">
        <v>344</v>
      </c>
      <c r="D328" s="1">
        <v>84295</v>
      </c>
      <c r="E328" s="85">
        <f t="shared" ref="E328:E362" si="77">D328/T328*1000</f>
        <v>15071.517968889682</v>
      </c>
      <c r="F328" s="86">
        <f t="shared" si="70"/>
        <v>0.78902400108809267</v>
      </c>
      <c r="G328" s="191">
        <f t="shared" si="71"/>
        <v>2418.7751882736789</v>
      </c>
      <c r="H328" s="191">
        <f t="shared" si="72"/>
        <v>13528.209628014685</v>
      </c>
      <c r="I328" s="191">
        <f t="shared" si="73"/>
        <v>742.35384493254332</v>
      </c>
      <c r="J328" s="87">
        <f t="shared" si="74"/>
        <v>4151.9850547077149</v>
      </c>
      <c r="K328" s="191">
        <f t="shared" ref="K328:K362" si="78">I328+J$366</f>
        <v>439.1392473769983</v>
      </c>
      <c r="L328" s="87">
        <f t="shared" si="75"/>
        <v>2456.1058105795514</v>
      </c>
      <c r="M328" s="88">
        <f t="shared" ref="M328:M362" si="79">+H328+L328</f>
        <v>15984.315438594236</v>
      </c>
      <c r="N328" s="88">
        <f t="shared" ref="N328:N362" si="80">D328+M328</f>
        <v>100279.31543859423</v>
      </c>
      <c r="O328" s="88">
        <f t="shared" ref="O328:O362" si="81">N328/T328*1000</f>
        <v>17929.432404540359</v>
      </c>
      <c r="P328" s="89">
        <f t="shared" si="76"/>
        <v>0.9386415172161402</v>
      </c>
      <c r="Q328" s="199">
        <v>2338.4273883459227</v>
      </c>
      <c r="R328" s="89">
        <f t="shared" ref="R328:S362" si="82">(D328-U328)/U328</f>
        <v>1.5957382699979511E-2</v>
      </c>
      <c r="S328" s="89">
        <f t="shared" si="82"/>
        <v>1.1416182169405589E-2</v>
      </c>
      <c r="T328" s="91">
        <v>5593</v>
      </c>
      <c r="U328" s="194">
        <v>82971</v>
      </c>
      <c r="V328" s="194">
        <v>14901.400862068966</v>
      </c>
      <c r="W328" s="201"/>
      <c r="X328" s="88">
        <v>0</v>
      </c>
      <c r="Y328" s="88">
        <f t="shared" ref="Y328:Y362" si="83">X328*1000/T328</f>
        <v>0</v>
      </c>
    </row>
    <row r="329" spans="2:27" x14ac:dyDescent="0.35">
      <c r="B329" s="85">
        <v>5406</v>
      </c>
      <c r="C329" s="85" t="s">
        <v>345</v>
      </c>
      <c r="D329" s="1">
        <v>197074</v>
      </c>
      <c r="E329" s="85">
        <f t="shared" si="77"/>
        <v>17424.75685234306</v>
      </c>
      <c r="F329" s="86">
        <f t="shared" si="70"/>
        <v>0.91222074631117833</v>
      </c>
      <c r="G329" s="191">
        <f t="shared" si="71"/>
        <v>1006.8318582016523</v>
      </c>
      <c r="H329" s="191">
        <f t="shared" si="72"/>
        <v>11387.268316260688</v>
      </c>
      <c r="I329" s="191">
        <f t="shared" si="73"/>
        <v>0</v>
      </c>
      <c r="J329" s="87">
        <f t="shared" si="74"/>
        <v>0</v>
      </c>
      <c r="K329" s="191">
        <f t="shared" si="78"/>
        <v>-303.21459755554503</v>
      </c>
      <c r="L329" s="87">
        <f t="shared" si="75"/>
        <v>-3429.357098353214</v>
      </c>
      <c r="M329" s="88">
        <f t="shared" si="79"/>
        <v>7957.9112179074746</v>
      </c>
      <c r="N329" s="88">
        <f t="shared" si="80"/>
        <v>205031.91121790747</v>
      </c>
      <c r="O329" s="88">
        <f t="shared" si="81"/>
        <v>18128.374112989168</v>
      </c>
      <c r="P329" s="89">
        <f t="shared" si="76"/>
        <v>0.94905651211629516</v>
      </c>
      <c r="Q329" s="199">
        <v>3851.9343359286477</v>
      </c>
      <c r="R329" s="89">
        <f>(D329-U329)/U329</f>
        <v>1.2421913529508466E-2</v>
      </c>
      <c r="S329" s="89">
        <f t="shared" si="82"/>
        <v>9.1993504095206416E-3</v>
      </c>
      <c r="T329" s="91">
        <v>11310</v>
      </c>
      <c r="U329" s="194">
        <v>194656</v>
      </c>
      <c r="V329" s="194">
        <v>17265.921589497961</v>
      </c>
      <c r="W329" s="201"/>
      <c r="X329" s="88">
        <v>0</v>
      </c>
      <c r="Y329" s="88">
        <f t="shared" si="83"/>
        <v>0</v>
      </c>
    </row>
    <row r="330" spans="2:27" x14ac:dyDescent="0.35">
      <c r="B330" s="85">
        <v>5411</v>
      </c>
      <c r="C330" s="85" t="s">
        <v>346</v>
      </c>
      <c r="D330" s="1">
        <v>35798</v>
      </c>
      <c r="E330" s="85">
        <f t="shared" si="77"/>
        <v>12490.579204466154</v>
      </c>
      <c r="F330" s="86">
        <f t="shared" si="70"/>
        <v>0.6539067133223645</v>
      </c>
      <c r="G330" s="191">
        <f t="shared" si="71"/>
        <v>3967.3384469277958</v>
      </c>
      <c r="H330" s="191">
        <f t="shared" si="72"/>
        <v>11370.391988895062</v>
      </c>
      <c r="I330" s="191">
        <f t="shared" si="73"/>
        <v>1645.6824124807781</v>
      </c>
      <c r="J330" s="87">
        <f t="shared" si="74"/>
        <v>4716.5257941699101</v>
      </c>
      <c r="K330" s="191">
        <f t="shared" si="78"/>
        <v>1342.4678149252331</v>
      </c>
      <c r="L330" s="87">
        <f t="shared" si="75"/>
        <v>3847.5127575757183</v>
      </c>
      <c r="M330" s="88">
        <f t="shared" si="79"/>
        <v>15217.90474647078</v>
      </c>
      <c r="N330" s="88">
        <f t="shared" si="80"/>
        <v>51015.904746470784</v>
      </c>
      <c r="O330" s="88">
        <f t="shared" si="81"/>
        <v>17800.385466319185</v>
      </c>
      <c r="P330" s="89">
        <f t="shared" si="76"/>
        <v>0.93188565282785396</v>
      </c>
      <c r="Q330" s="199">
        <v>1582.1541203288743</v>
      </c>
      <c r="R330" s="89">
        <f t="shared" si="82"/>
        <v>-3.5536277177573621E-2</v>
      </c>
      <c r="S330" s="89">
        <f t="shared" si="82"/>
        <v>-6.1448247399948641E-2</v>
      </c>
      <c r="T330" s="91">
        <v>2866</v>
      </c>
      <c r="U330" s="194">
        <v>37117</v>
      </c>
      <c r="V330" s="194">
        <v>13308.354248834707</v>
      </c>
      <c r="W330" s="201"/>
      <c r="X330" s="88">
        <v>0</v>
      </c>
      <c r="Y330" s="88">
        <f t="shared" si="83"/>
        <v>0</v>
      </c>
    </row>
    <row r="331" spans="2:27" x14ac:dyDescent="0.35">
      <c r="B331" s="85">
        <v>5412</v>
      </c>
      <c r="C331" s="85" t="s">
        <v>347</v>
      </c>
      <c r="D331" s="1">
        <v>60753</v>
      </c>
      <c r="E331" s="85">
        <f t="shared" si="77"/>
        <v>14444.365192582027</v>
      </c>
      <c r="F331" s="86">
        <f t="shared" si="70"/>
        <v>0.75619130342106222</v>
      </c>
      <c r="G331" s="191">
        <f t="shared" si="71"/>
        <v>2795.0668540582724</v>
      </c>
      <c r="H331" s="191">
        <f t="shared" si="72"/>
        <v>11756.051188169095</v>
      </c>
      <c r="I331" s="191">
        <f t="shared" si="73"/>
        <v>961.85731664022273</v>
      </c>
      <c r="J331" s="87">
        <f t="shared" si="74"/>
        <v>4045.5718737887769</v>
      </c>
      <c r="K331" s="191">
        <f t="shared" si="78"/>
        <v>658.64271908467776</v>
      </c>
      <c r="L331" s="87">
        <f t="shared" si="75"/>
        <v>2770.2512764701546</v>
      </c>
      <c r="M331" s="88">
        <f t="shared" si="79"/>
        <v>14526.30246463925</v>
      </c>
      <c r="N331" s="88">
        <f t="shared" si="80"/>
        <v>75279.302464639244</v>
      </c>
      <c r="O331" s="88">
        <f t="shared" si="81"/>
        <v>17898.074765724974</v>
      </c>
      <c r="P331" s="89">
        <f t="shared" si="76"/>
        <v>0.93699988233278853</v>
      </c>
      <c r="Q331" s="199">
        <v>1112.0864375796336</v>
      </c>
      <c r="R331" s="89">
        <f t="shared" si="82"/>
        <v>7.5458555839331325E-3</v>
      </c>
      <c r="S331" s="89">
        <f t="shared" si="82"/>
        <v>6.3481073010232302E-3</v>
      </c>
      <c r="T331" s="91">
        <v>4206</v>
      </c>
      <c r="U331" s="194">
        <v>60298</v>
      </c>
      <c r="V331" s="194">
        <v>14353.249226374672</v>
      </c>
      <c r="W331" s="201"/>
      <c r="X331" s="88">
        <v>0</v>
      </c>
      <c r="Y331" s="88">
        <f t="shared" si="83"/>
        <v>0</v>
      </c>
    </row>
    <row r="332" spans="2:27" x14ac:dyDescent="0.35">
      <c r="B332" s="85">
        <v>5413</v>
      </c>
      <c r="C332" s="85" t="s">
        <v>348</v>
      </c>
      <c r="D332" s="1">
        <v>23794</v>
      </c>
      <c r="E332" s="85">
        <f t="shared" si="77"/>
        <v>18603.596559812351</v>
      </c>
      <c r="F332" s="86">
        <f t="shared" si="70"/>
        <v>0.973935354259024</v>
      </c>
      <c r="G332" s="191">
        <f t="shared" si="71"/>
        <v>299.52803372007764</v>
      </c>
      <c r="H332" s="191">
        <f t="shared" si="72"/>
        <v>383.09635512797928</v>
      </c>
      <c r="I332" s="191">
        <f t="shared" si="73"/>
        <v>0</v>
      </c>
      <c r="J332" s="87">
        <f t="shared" si="74"/>
        <v>0</v>
      </c>
      <c r="K332" s="191">
        <f t="shared" si="78"/>
        <v>-303.21459755554503</v>
      </c>
      <c r="L332" s="87">
        <f t="shared" si="75"/>
        <v>-387.81147027354211</v>
      </c>
      <c r="M332" s="88">
        <f t="shared" si="79"/>
        <v>-4.7151151455628337</v>
      </c>
      <c r="N332" s="88">
        <f t="shared" si="80"/>
        <v>23789.284884854438</v>
      </c>
      <c r="O332" s="88">
        <f t="shared" si="81"/>
        <v>18599.909995976886</v>
      </c>
      <c r="P332" s="89">
        <f t="shared" si="76"/>
        <v>0.97374235529543351</v>
      </c>
      <c r="Q332" s="199">
        <v>-948.11029039321033</v>
      </c>
      <c r="R332" s="89">
        <f t="shared" si="82"/>
        <v>-2.2833675564681726E-2</v>
      </c>
      <c r="S332" s="89">
        <f t="shared" si="82"/>
        <v>-1.5193594841966248E-2</v>
      </c>
      <c r="T332" s="91">
        <v>1279</v>
      </c>
      <c r="U332" s="194">
        <v>24350</v>
      </c>
      <c r="V332" s="194">
        <v>18890.612878200154</v>
      </c>
      <c r="W332" s="201"/>
      <c r="X332" s="88">
        <v>0</v>
      </c>
      <c r="Y332" s="88">
        <f t="shared" si="83"/>
        <v>0</v>
      </c>
    </row>
    <row r="333" spans="2:27" x14ac:dyDescent="0.35">
      <c r="B333" s="85">
        <v>5414</v>
      </c>
      <c r="C333" s="85" t="s">
        <v>349</v>
      </c>
      <c r="D333" s="1">
        <v>21465</v>
      </c>
      <c r="E333" s="85">
        <f t="shared" si="77"/>
        <v>19893.419833178868</v>
      </c>
      <c r="F333" s="86">
        <f t="shared" si="70"/>
        <v>1.0414601730562354</v>
      </c>
      <c r="G333" s="191">
        <f t="shared" si="71"/>
        <v>-474.36593029983266</v>
      </c>
      <c r="H333" s="191">
        <f t="shared" si="72"/>
        <v>-511.84083879351942</v>
      </c>
      <c r="I333" s="191">
        <f t="shared" si="73"/>
        <v>0</v>
      </c>
      <c r="J333" s="87">
        <f t="shared" si="74"/>
        <v>0</v>
      </c>
      <c r="K333" s="191">
        <f t="shared" si="78"/>
        <v>-303.21459755554503</v>
      </c>
      <c r="L333" s="87">
        <f t="shared" si="75"/>
        <v>-327.16855076243309</v>
      </c>
      <c r="M333" s="88">
        <f t="shared" si="79"/>
        <v>-839.00938955595257</v>
      </c>
      <c r="N333" s="88">
        <f t="shared" si="80"/>
        <v>20625.990610444049</v>
      </c>
      <c r="O333" s="88">
        <f t="shared" si="81"/>
        <v>19115.839305323494</v>
      </c>
      <c r="P333" s="89">
        <f t="shared" si="76"/>
        <v>1.0007522828143181</v>
      </c>
      <c r="Q333" s="199">
        <v>15.143390669056544</v>
      </c>
      <c r="R333" s="89">
        <f t="shared" si="82"/>
        <v>0.30708805261234928</v>
      </c>
      <c r="S333" s="89">
        <f t="shared" si="82"/>
        <v>0.29618555727081897</v>
      </c>
      <c r="T333" s="91">
        <v>1079</v>
      </c>
      <c r="U333" s="194">
        <v>16422</v>
      </c>
      <c r="V333" s="194">
        <v>15347.663551401869</v>
      </c>
      <c r="W333" s="201"/>
      <c r="X333" s="88">
        <v>0</v>
      </c>
      <c r="Y333" s="88">
        <f t="shared" si="83"/>
        <v>0</v>
      </c>
    </row>
    <row r="334" spans="2:27" x14ac:dyDescent="0.35">
      <c r="B334" s="85">
        <v>5415</v>
      </c>
      <c r="C334" s="85" t="s">
        <v>350</v>
      </c>
      <c r="D334" s="1">
        <v>10483</v>
      </c>
      <c r="E334" s="85">
        <f t="shared" si="77"/>
        <v>10664.292980671415</v>
      </c>
      <c r="F334" s="86">
        <f t="shared" si="70"/>
        <v>0.55829698997498578</v>
      </c>
      <c r="G334" s="191">
        <f t="shared" si="71"/>
        <v>5063.110181204639</v>
      </c>
      <c r="H334" s="191">
        <f t="shared" si="72"/>
        <v>4977.0373081241605</v>
      </c>
      <c r="I334" s="191">
        <f t="shared" si="73"/>
        <v>2284.882590808937</v>
      </c>
      <c r="J334" s="87">
        <f t="shared" si="74"/>
        <v>2246.039586765185</v>
      </c>
      <c r="K334" s="191">
        <f t="shared" si="78"/>
        <v>1981.6679932533921</v>
      </c>
      <c r="L334" s="87">
        <f t="shared" si="75"/>
        <v>1947.9796373680845</v>
      </c>
      <c r="M334" s="88">
        <f t="shared" si="79"/>
        <v>6925.0169454922452</v>
      </c>
      <c r="N334" s="88">
        <f t="shared" si="80"/>
        <v>17408.016945492243</v>
      </c>
      <c r="O334" s="88">
        <f t="shared" si="81"/>
        <v>17709.071155129444</v>
      </c>
      <c r="P334" s="89">
        <f t="shared" si="76"/>
        <v>0.92710516666048481</v>
      </c>
      <c r="Q334" s="199">
        <v>577.69120735634533</v>
      </c>
      <c r="R334" s="89">
        <f t="shared" si="82"/>
        <v>-0.10048052170928437</v>
      </c>
      <c r="S334" s="89">
        <f t="shared" si="82"/>
        <v>-0.11237650667141995</v>
      </c>
      <c r="T334" s="91">
        <v>983</v>
      </c>
      <c r="U334" s="194">
        <v>11654</v>
      </c>
      <c r="V334" s="194">
        <v>12014.432989690722</v>
      </c>
      <c r="W334" s="201"/>
      <c r="X334" s="88">
        <v>0</v>
      </c>
      <c r="Y334" s="88">
        <f t="shared" si="83"/>
        <v>0</v>
      </c>
    </row>
    <row r="335" spans="2:27" x14ac:dyDescent="0.35">
      <c r="B335" s="85">
        <v>5416</v>
      </c>
      <c r="C335" s="85" t="s">
        <v>351</v>
      </c>
      <c r="D335" s="1">
        <v>75888</v>
      </c>
      <c r="E335" s="85">
        <f t="shared" si="77"/>
        <v>19217.016966320589</v>
      </c>
      <c r="F335" s="86">
        <f t="shared" si="70"/>
        <v>1.0060491350003722</v>
      </c>
      <c r="G335" s="191">
        <f t="shared" si="71"/>
        <v>-68.524210184864927</v>
      </c>
      <c r="H335" s="191">
        <f t="shared" si="72"/>
        <v>-270.60210602003161</v>
      </c>
      <c r="I335" s="191">
        <f t="shared" si="73"/>
        <v>0</v>
      </c>
      <c r="J335" s="87">
        <f t="shared" si="74"/>
        <v>0</v>
      </c>
      <c r="K335" s="191">
        <f t="shared" si="78"/>
        <v>-303.21459755554503</v>
      </c>
      <c r="L335" s="87">
        <f t="shared" si="75"/>
        <v>-1197.3944457468472</v>
      </c>
      <c r="M335" s="88">
        <f t="shared" si="79"/>
        <v>-1467.9965517668788</v>
      </c>
      <c r="N335" s="88">
        <f t="shared" si="80"/>
        <v>74420.003448233125</v>
      </c>
      <c r="O335" s="88">
        <f t="shared" si="81"/>
        <v>18845.278158580179</v>
      </c>
      <c r="P335" s="89">
        <f t="shared" si="76"/>
        <v>0.9865878675919727</v>
      </c>
      <c r="Q335" s="199">
        <v>1295.2630674254904</v>
      </c>
      <c r="R335" s="89">
        <f t="shared" si="82"/>
        <v>1.8535171191968541E-2</v>
      </c>
      <c r="S335" s="89">
        <f t="shared" si="82"/>
        <v>2.9883752486586757E-2</v>
      </c>
      <c r="T335" s="91">
        <v>3949</v>
      </c>
      <c r="U335" s="194">
        <v>74507</v>
      </c>
      <c r="V335" s="194">
        <v>18659.403956924616</v>
      </c>
      <c r="W335" s="201"/>
      <c r="X335" s="88">
        <v>0</v>
      </c>
      <c r="Y335" s="88">
        <f t="shared" si="83"/>
        <v>0</v>
      </c>
    </row>
    <row r="336" spans="2:27" x14ac:dyDescent="0.35">
      <c r="B336" s="85">
        <v>5417</v>
      </c>
      <c r="C336" s="85" t="s">
        <v>352</v>
      </c>
      <c r="D336" s="1">
        <v>27736</v>
      </c>
      <c r="E336" s="85">
        <f t="shared" si="77"/>
        <v>13542.96875</v>
      </c>
      <c r="F336" s="86">
        <f t="shared" si="70"/>
        <v>0.70900140329549177</v>
      </c>
      <c r="G336" s="191">
        <f t="shared" si="71"/>
        <v>3335.9047196074885</v>
      </c>
      <c r="H336" s="191">
        <f t="shared" si="72"/>
        <v>6831.9328657561364</v>
      </c>
      <c r="I336" s="191">
        <f t="shared" si="73"/>
        <v>1277.3460715439321</v>
      </c>
      <c r="J336" s="87">
        <f t="shared" si="74"/>
        <v>2616.0047545219732</v>
      </c>
      <c r="K336" s="191">
        <f t="shared" si="78"/>
        <v>974.13147398838714</v>
      </c>
      <c r="L336" s="87">
        <f t="shared" si="75"/>
        <v>1995.0212587282169</v>
      </c>
      <c r="M336" s="88">
        <f t="shared" si="79"/>
        <v>8826.9541244843531</v>
      </c>
      <c r="N336" s="88">
        <f t="shared" si="80"/>
        <v>36562.954124484357</v>
      </c>
      <c r="O336" s="88">
        <f t="shared" si="81"/>
        <v>17853.004943595879</v>
      </c>
      <c r="P336" s="89">
        <f t="shared" si="76"/>
        <v>0.93464038732651034</v>
      </c>
      <c r="Q336" s="199">
        <v>345.0293923354966</v>
      </c>
      <c r="R336" s="89">
        <f t="shared" si="82"/>
        <v>-2.7216610549943884E-2</v>
      </c>
      <c r="S336" s="89">
        <f t="shared" si="82"/>
        <v>-8.6919268641274649E-3</v>
      </c>
      <c r="T336" s="91">
        <v>2048</v>
      </c>
      <c r="U336" s="194">
        <v>28512</v>
      </c>
      <c r="V336" s="194">
        <v>13661.715380929565</v>
      </c>
      <c r="W336" s="201"/>
      <c r="X336" s="88">
        <v>0</v>
      </c>
      <c r="Y336" s="88">
        <f t="shared" si="83"/>
        <v>0</v>
      </c>
    </row>
    <row r="337" spans="2:25" x14ac:dyDescent="0.35">
      <c r="B337" s="85">
        <v>5418</v>
      </c>
      <c r="C337" s="85" t="s">
        <v>353</v>
      </c>
      <c r="D337" s="1">
        <v>110762</v>
      </c>
      <c r="E337" s="85">
        <f t="shared" si="77"/>
        <v>16331.760542612798</v>
      </c>
      <c r="F337" s="86">
        <f t="shared" si="70"/>
        <v>0.85500021130879567</v>
      </c>
      <c r="G337" s="191">
        <f t="shared" si="71"/>
        <v>1662.6296440398098</v>
      </c>
      <c r="H337" s="191">
        <f t="shared" si="72"/>
        <v>11275.954245877991</v>
      </c>
      <c r="I337" s="191">
        <f t="shared" si="73"/>
        <v>301.26894412945302</v>
      </c>
      <c r="J337" s="87">
        <f t="shared" si="74"/>
        <v>2043.2059790859505</v>
      </c>
      <c r="K337" s="191">
        <f t="shared" si="78"/>
        <v>-1.945653426092008</v>
      </c>
      <c r="L337" s="87">
        <f t="shared" si="75"/>
        <v>-13.195421535755999</v>
      </c>
      <c r="M337" s="88">
        <f t="shared" si="79"/>
        <v>11262.758824342234</v>
      </c>
      <c r="N337" s="88">
        <f t="shared" si="80"/>
        <v>122024.75882434224</v>
      </c>
      <c r="O337" s="88">
        <f t="shared" si="81"/>
        <v>17992.444533226517</v>
      </c>
      <c r="P337" s="89">
        <f t="shared" si="76"/>
        <v>0.94194032772717551</v>
      </c>
      <c r="Q337" s="199">
        <v>2427.2085638766384</v>
      </c>
      <c r="R337" s="89">
        <f t="shared" si="82"/>
        <v>1.0483885544890913E-3</v>
      </c>
      <c r="S337" s="89">
        <f t="shared" si="82"/>
        <v>-2.5963091113082714E-2</v>
      </c>
      <c r="T337" s="91">
        <v>6782</v>
      </c>
      <c r="U337" s="194">
        <v>110646</v>
      </c>
      <c r="V337" s="194">
        <v>16767.085922109411</v>
      </c>
      <c r="W337" s="201"/>
      <c r="X337" s="88">
        <v>0</v>
      </c>
      <c r="Y337" s="88">
        <f t="shared" si="83"/>
        <v>0</v>
      </c>
    </row>
    <row r="338" spans="2:25" x14ac:dyDescent="0.35">
      <c r="B338" s="85">
        <v>5419</v>
      </c>
      <c r="C338" s="85" t="s">
        <v>354</v>
      </c>
      <c r="D338" s="1">
        <v>49697</v>
      </c>
      <c r="E338" s="85">
        <f t="shared" si="77"/>
        <v>14497.37456242707</v>
      </c>
      <c r="F338" s="86">
        <f t="shared" si="70"/>
        <v>0.7589664495726729</v>
      </c>
      <c r="G338" s="191">
        <f t="shared" si="71"/>
        <v>2763.2612321512461</v>
      </c>
      <c r="H338" s="191">
        <f t="shared" si="72"/>
        <v>9472.4595038144726</v>
      </c>
      <c r="I338" s="191">
        <f t="shared" si="73"/>
        <v>943.30403719445746</v>
      </c>
      <c r="J338" s="87">
        <f t="shared" si="74"/>
        <v>3233.6462395026006</v>
      </c>
      <c r="K338" s="191">
        <f t="shared" si="78"/>
        <v>640.08943963891238</v>
      </c>
      <c r="L338" s="87">
        <f t="shared" si="75"/>
        <v>2194.2265990821916</v>
      </c>
      <c r="M338" s="88">
        <f t="shared" si="79"/>
        <v>11666.686102896663</v>
      </c>
      <c r="N338" s="88">
        <f t="shared" si="80"/>
        <v>61363.686102896667</v>
      </c>
      <c r="O338" s="88">
        <f t="shared" si="81"/>
        <v>17900.725234217229</v>
      </c>
      <c r="P338" s="89">
        <f t="shared" si="76"/>
        <v>0.93713863964036925</v>
      </c>
      <c r="Q338" s="199">
        <v>1491.5126742803131</v>
      </c>
      <c r="R338" s="89">
        <f t="shared" si="82"/>
        <v>-4.7621785289946726E-2</v>
      </c>
      <c r="S338" s="89">
        <f t="shared" si="82"/>
        <v>-5.151131125434024E-2</v>
      </c>
      <c r="T338" s="91">
        <v>3428</v>
      </c>
      <c r="U338" s="194">
        <v>52182</v>
      </c>
      <c r="V338" s="194">
        <v>15284.710017574693</v>
      </c>
      <c r="W338" s="201"/>
      <c r="X338" s="88">
        <v>0</v>
      </c>
      <c r="Y338" s="88">
        <f t="shared" si="83"/>
        <v>0</v>
      </c>
    </row>
    <row r="339" spans="2:25" x14ac:dyDescent="0.35">
      <c r="B339" s="85">
        <v>5420</v>
      </c>
      <c r="C339" s="85" t="s">
        <v>355</v>
      </c>
      <c r="D339" s="1">
        <v>13527</v>
      </c>
      <c r="E339" s="85">
        <f t="shared" si="77"/>
        <v>12809.659090909092</v>
      </c>
      <c r="F339" s="86">
        <f t="shared" si="70"/>
        <v>0.67061118125901309</v>
      </c>
      <c r="G339" s="191">
        <f t="shared" si="71"/>
        <v>3775.890515062033</v>
      </c>
      <c r="H339" s="191">
        <f t="shared" si="72"/>
        <v>3987.3403839055068</v>
      </c>
      <c r="I339" s="191">
        <f t="shared" si="73"/>
        <v>1534.0044522257499</v>
      </c>
      <c r="J339" s="87">
        <f t="shared" si="74"/>
        <v>1619.9087015503919</v>
      </c>
      <c r="K339" s="191">
        <f t="shared" si="78"/>
        <v>1230.7898546702049</v>
      </c>
      <c r="L339" s="87">
        <f t="shared" si="75"/>
        <v>1299.7140865317365</v>
      </c>
      <c r="M339" s="88">
        <f t="shared" si="79"/>
        <v>5287.0544704372433</v>
      </c>
      <c r="N339" s="88">
        <f t="shared" si="80"/>
        <v>18814.054470437244</v>
      </c>
      <c r="O339" s="88">
        <f t="shared" si="81"/>
        <v>17816.339460641331</v>
      </c>
      <c r="P339" s="89">
        <f t="shared" si="76"/>
        <v>0.93272087622468636</v>
      </c>
      <c r="Q339" s="199">
        <v>651.9854679229893</v>
      </c>
      <c r="R339" s="89">
        <f t="shared" si="82"/>
        <v>-1.9920318725099601E-3</v>
      </c>
      <c r="S339" s="89">
        <f t="shared" si="82"/>
        <v>9.3489677653024635E-3</v>
      </c>
      <c r="T339" s="91">
        <v>1056</v>
      </c>
      <c r="U339" s="194">
        <v>13554</v>
      </c>
      <c r="V339" s="194">
        <v>12691.011235955057</v>
      </c>
      <c r="W339" s="201"/>
      <c r="X339" s="88">
        <v>0</v>
      </c>
      <c r="Y339" s="88">
        <f t="shared" si="83"/>
        <v>0</v>
      </c>
    </row>
    <row r="340" spans="2:25" x14ac:dyDescent="0.35">
      <c r="B340" s="85">
        <v>5421</v>
      </c>
      <c r="C340" s="85" t="s">
        <v>356</v>
      </c>
      <c r="D340" s="1">
        <v>243041</v>
      </c>
      <c r="E340" s="85">
        <f t="shared" si="77"/>
        <v>16365.295266312032</v>
      </c>
      <c r="F340" s="86">
        <f t="shared" si="70"/>
        <v>0.85675582092444102</v>
      </c>
      <c r="G340" s="191">
        <f t="shared" si="71"/>
        <v>1642.5088098202689</v>
      </c>
      <c r="H340" s="191">
        <f t="shared" si="72"/>
        <v>24392.898334640813</v>
      </c>
      <c r="I340" s="191">
        <f t="shared" si="73"/>
        <v>289.53179083472082</v>
      </c>
      <c r="J340" s="87">
        <f t="shared" si="74"/>
        <v>4299.8366256864383</v>
      </c>
      <c r="K340" s="191">
        <f t="shared" si="78"/>
        <v>-13.682806720824203</v>
      </c>
      <c r="L340" s="87">
        <f t="shared" si="75"/>
        <v>-203.20336261096023</v>
      </c>
      <c r="M340" s="88">
        <f t="shared" si="79"/>
        <v>24189.694972029854</v>
      </c>
      <c r="N340" s="88">
        <f t="shared" si="80"/>
        <v>267230.69497202983</v>
      </c>
      <c r="O340" s="88">
        <f t="shared" si="81"/>
        <v>17994.121269411477</v>
      </c>
      <c r="P340" s="89">
        <f t="shared" si="76"/>
        <v>0.94202810820795757</v>
      </c>
      <c r="Q340" s="199">
        <v>1089.8556667844168</v>
      </c>
      <c r="R340" s="89">
        <f t="shared" si="82"/>
        <v>3.5203768698674483E-2</v>
      </c>
      <c r="S340" s="89">
        <f t="shared" si="82"/>
        <v>2.732699098249701E-2</v>
      </c>
      <c r="T340" s="91">
        <v>14851</v>
      </c>
      <c r="U340" s="194">
        <v>234776</v>
      </c>
      <c r="V340" s="194">
        <v>15929.976930384042</v>
      </c>
      <c r="W340" s="201"/>
      <c r="X340" s="88">
        <v>0</v>
      </c>
      <c r="Y340" s="88">
        <f t="shared" si="83"/>
        <v>0</v>
      </c>
    </row>
    <row r="341" spans="2:25" x14ac:dyDescent="0.35">
      <c r="B341" s="85">
        <v>5422</v>
      </c>
      <c r="C341" s="85" t="s">
        <v>357</v>
      </c>
      <c r="D341" s="1">
        <v>71825</v>
      </c>
      <c r="E341" s="85">
        <f t="shared" si="77"/>
        <v>13018.850824723582</v>
      </c>
      <c r="F341" s="86">
        <f t="shared" si="70"/>
        <v>0.68156278541392123</v>
      </c>
      <c r="G341" s="191">
        <f t="shared" si="71"/>
        <v>3650.3754747733387</v>
      </c>
      <c r="H341" s="191">
        <f t="shared" si="72"/>
        <v>20139.12149432451</v>
      </c>
      <c r="I341" s="191">
        <f t="shared" si="73"/>
        <v>1460.7873453906782</v>
      </c>
      <c r="J341" s="87">
        <f t="shared" si="74"/>
        <v>8059.1637845203722</v>
      </c>
      <c r="K341" s="191">
        <f t="shared" si="78"/>
        <v>1157.5727478351332</v>
      </c>
      <c r="L341" s="87">
        <f t="shared" si="75"/>
        <v>6386.3288498064294</v>
      </c>
      <c r="M341" s="88">
        <f t="shared" si="79"/>
        <v>26525.450344130939</v>
      </c>
      <c r="N341" s="88">
        <f t="shared" si="80"/>
        <v>98350.450344130935</v>
      </c>
      <c r="O341" s="88">
        <f t="shared" si="81"/>
        <v>17826.799047332053</v>
      </c>
      <c r="P341" s="89">
        <f t="shared" si="76"/>
        <v>0.93326845643243161</v>
      </c>
      <c r="Q341" s="199">
        <v>2271.1655554272038</v>
      </c>
      <c r="R341" s="89">
        <f t="shared" si="82"/>
        <v>-2.555236151036676E-3</v>
      </c>
      <c r="S341" s="89">
        <f t="shared" si="82"/>
        <v>8.1116554688815297E-3</v>
      </c>
      <c r="T341" s="91">
        <v>5517</v>
      </c>
      <c r="U341" s="194">
        <v>72009</v>
      </c>
      <c r="V341" s="194">
        <v>12914.096126255381</v>
      </c>
      <c r="W341" s="201"/>
      <c r="X341" s="88">
        <v>0</v>
      </c>
      <c r="Y341" s="88">
        <f t="shared" si="83"/>
        <v>0</v>
      </c>
    </row>
    <row r="342" spans="2:25" x14ac:dyDescent="0.35">
      <c r="B342" s="85">
        <v>5423</v>
      </c>
      <c r="C342" s="85" t="s">
        <v>358</v>
      </c>
      <c r="D342" s="1">
        <v>32352</v>
      </c>
      <c r="E342" s="85">
        <f t="shared" si="77"/>
        <v>14901.888530631046</v>
      </c>
      <c r="F342" s="86">
        <f t="shared" si="70"/>
        <v>0.78014356194762735</v>
      </c>
      <c r="G342" s="191">
        <f t="shared" si="71"/>
        <v>2520.5528512288606</v>
      </c>
      <c r="H342" s="191">
        <f t="shared" si="72"/>
        <v>5472.1202400178563</v>
      </c>
      <c r="I342" s="191">
        <f t="shared" si="73"/>
        <v>801.72414832306606</v>
      </c>
      <c r="J342" s="87">
        <f t="shared" si="74"/>
        <v>1740.5431260093765</v>
      </c>
      <c r="K342" s="191">
        <f t="shared" si="78"/>
        <v>498.50955076752103</v>
      </c>
      <c r="L342" s="87">
        <f t="shared" si="75"/>
        <v>1082.2642347162882</v>
      </c>
      <c r="M342" s="88">
        <f t="shared" si="79"/>
        <v>6554.3844747341445</v>
      </c>
      <c r="N342" s="88">
        <f t="shared" si="80"/>
        <v>38906.384474734143</v>
      </c>
      <c r="O342" s="88">
        <f t="shared" si="81"/>
        <v>17920.950932627427</v>
      </c>
      <c r="P342" s="89">
        <f t="shared" si="76"/>
        <v>0.938197495259117</v>
      </c>
      <c r="Q342" s="199">
        <v>636.19985876970713</v>
      </c>
      <c r="R342" s="89">
        <f t="shared" si="82"/>
        <v>2.0374692487226391E-2</v>
      </c>
      <c r="S342" s="89">
        <f t="shared" si="82"/>
        <v>2.4134709778750135E-2</v>
      </c>
      <c r="T342" s="91">
        <v>2171</v>
      </c>
      <c r="U342" s="194">
        <v>31706</v>
      </c>
      <c r="V342" s="194">
        <v>14550.711335474987</v>
      </c>
      <c r="W342" s="201"/>
      <c r="X342" s="88">
        <v>0</v>
      </c>
      <c r="Y342" s="88">
        <f t="shared" si="83"/>
        <v>0</v>
      </c>
    </row>
    <row r="343" spans="2:25" x14ac:dyDescent="0.35">
      <c r="B343" s="85">
        <v>5424</v>
      </c>
      <c r="C343" s="85" t="s">
        <v>359</v>
      </c>
      <c r="D343" s="1">
        <v>34261</v>
      </c>
      <c r="E343" s="85">
        <f t="shared" si="77"/>
        <v>12623.802505526897</v>
      </c>
      <c r="F343" s="86">
        <f t="shared" si="70"/>
        <v>0.66088121862820626</v>
      </c>
      <c r="G343" s="191">
        <f t="shared" si="71"/>
        <v>3887.4044662913498</v>
      </c>
      <c r="H343" s="191">
        <f t="shared" si="72"/>
        <v>10550.415721514722</v>
      </c>
      <c r="I343" s="191">
        <f t="shared" si="73"/>
        <v>1599.0542571095179</v>
      </c>
      <c r="J343" s="87">
        <f t="shared" si="74"/>
        <v>4339.8332537952319</v>
      </c>
      <c r="K343" s="191">
        <f t="shared" si="78"/>
        <v>1295.839659553973</v>
      </c>
      <c r="L343" s="87">
        <f t="shared" si="75"/>
        <v>3516.9088360294827</v>
      </c>
      <c r="M343" s="88">
        <f t="shared" si="79"/>
        <v>14067.324557544205</v>
      </c>
      <c r="N343" s="88">
        <f t="shared" si="80"/>
        <v>48328.324557544205</v>
      </c>
      <c r="O343" s="88">
        <f t="shared" si="81"/>
        <v>17807.046631372221</v>
      </c>
      <c r="P343" s="89">
        <f t="shared" si="76"/>
        <v>0.93223437809314591</v>
      </c>
      <c r="Q343" s="199">
        <v>686.68045449147576</v>
      </c>
      <c r="R343" s="89">
        <f t="shared" si="82"/>
        <v>-2.9433427762039659E-2</v>
      </c>
      <c r="S343" s="89">
        <f t="shared" si="82"/>
        <v>-2.4069205734195447E-2</v>
      </c>
      <c r="T343" s="91">
        <v>2714</v>
      </c>
      <c r="U343" s="194">
        <v>35300</v>
      </c>
      <c r="V343" s="194">
        <v>12935.141077317699</v>
      </c>
      <c r="W343" s="201"/>
      <c r="X343" s="88">
        <v>0</v>
      </c>
      <c r="Y343" s="88">
        <f t="shared" si="83"/>
        <v>0</v>
      </c>
    </row>
    <row r="344" spans="2:25" x14ac:dyDescent="0.35">
      <c r="B344" s="85">
        <v>5425</v>
      </c>
      <c r="C344" s="85" t="s">
        <v>360</v>
      </c>
      <c r="D344" s="1">
        <v>27479</v>
      </c>
      <c r="E344" s="85">
        <f t="shared" si="77"/>
        <v>14966.775599128541</v>
      </c>
      <c r="F344" s="86">
        <f t="shared" si="70"/>
        <v>0.78354052929427764</v>
      </c>
      <c r="G344" s="191">
        <f t="shared" si="71"/>
        <v>2481.6206101303637</v>
      </c>
      <c r="H344" s="191">
        <f t="shared" si="72"/>
        <v>4556.2554401993484</v>
      </c>
      <c r="I344" s="191">
        <f t="shared" si="73"/>
        <v>779.01367434894269</v>
      </c>
      <c r="J344" s="87">
        <f t="shared" si="74"/>
        <v>1430.2691061046587</v>
      </c>
      <c r="K344" s="191">
        <f t="shared" si="78"/>
        <v>475.79907679339766</v>
      </c>
      <c r="L344" s="87">
        <f t="shared" si="75"/>
        <v>873.5671049926782</v>
      </c>
      <c r="M344" s="88">
        <f t="shared" si="79"/>
        <v>5429.8225451920262</v>
      </c>
      <c r="N344" s="88">
        <f t="shared" si="80"/>
        <v>32908.82254519203</v>
      </c>
      <c r="O344" s="88">
        <f t="shared" si="81"/>
        <v>17924.195286052302</v>
      </c>
      <c r="P344" s="89">
        <f t="shared" si="76"/>
        <v>0.93836734362644947</v>
      </c>
      <c r="Q344" s="199">
        <v>757.75427945701631</v>
      </c>
      <c r="R344" s="89">
        <f t="shared" si="82"/>
        <v>-9.5159139242331405E-3</v>
      </c>
      <c r="S344" s="89">
        <f t="shared" si="82"/>
        <v>-9.5159139242330729E-3</v>
      </c>
      <c r="T344" s="91">
        <v>1836</v>
      </c>
      <c r="U344" s="194">
        <v>27743</v>
      </c>
      <c r="V344" s="194">
        <v>15110.566448801743</v>
      </c>
      <c r="W344" s="201"/>
      <c r="X344" s="88">
        <v>0</v>
      </c>
      <c r="Y344" s="88">
        <f t="shared" si="83"/>
        <v>0</v>
      </c>
    </row>
    <row r="345" spans="2:25" x14ac:dyDescent="0.35">
      <c r="B345" s="85">
        <v>5426</v>
      </c>
      <c r="C345" s="85" t="s">
        <v>361</v>
      </c>
      <c r="D345" s="1">
        <v>26995</v>
      </c>
      <c r="E345" s="85">
        <f t="shared" si="77"/>
        <v>13497.5</v>
      </c>
      <c r="F345" s="86">
        <f t="shared" si="70"/>
        <v>0.70662102362016455</v>
      </c>
      <c r="G345" s="191">
        <f t="shared" si="71"/>
        <v>3363.1859696074885</v>
      </c>
      <c r="H345" s="191">
        <f t="shared" si="72"/>
        <v>6726.3719392149769</v>
      </c>
      <c r="I345" s="191">
        <f t="shared" si="73"/>
        <v>1293.2601340439321</v>
      </c>
      <c r="J345" s="87">
        <f t="shared" si="74"/>
        <v>2586.5202680878642</v>
      </c>
      <c r="K345" s="191">
        <f t="shared" si="78"/>
        <v>990.04553648838714</v>
      </c>
      <c r="L345" s="87">
        <f t="shared" si="75"/>
        <v>1980.0910729767743</v>
      </c>
      <c r="M345" s="88">
        <f t="shared" si="79"/>
        <v>8706.4630121917507</v>
      </c>
      <c r="N345" s="88">
        <f t="shared" si="80"/>
        <v>35701.463012191751</v>
      </c>
      <c r="O345" s="88">
        <f t="shared" si="81"/>
        <v>17850.731506095875</v>
      </c>
      <c r="P345" s="89">
        <f t="shared" si="76"/>
        <v>0.9345213683427438</v>
      </c>
      <c r="Q345" s="199">
        <v>859.39823470263491</v>
      </c>
      <c r="R345" s="89">
        <f t="shared" si="82"/>
        <v>-2.9620043854919301E-2</v>
      </c>
      <c r="S345" s="89">
        <f t="shared" si="82"/>
        <v>-2.3797764118048792E-2</v>
      </c>
      <c r="T345" s="91">
        <v>2000</v>
      </c>
      <c r="U345" s="194">
        <v>27819</v>
      </c>
      <c r="V345" s="194">
        <v>13826.540755467197</v>
      </c>
      <c r="W345" s="201"/>
      <c r="X345" s="88">
        <v>0</v>
      </c>
      <c r="Y345" s="88">
        <f t="shared" si="83"/>
        <v>0</v>
      </c>
    </row>
    <row r="346" spans="2:25" x14ac:dyDescent="0.35">
      <c r="B346" s="85">
        <v>5427</v>
      </c>
      <c r="C346" s="85" t="s">
        <v>362</v>
      </c>
      <c r="D346" s="1">
        <v>38209</v>
      </c>
      <c r="E346" s="85">
        <f t="shared" si="77"/>
        <v>13694.982078853047</v>
      </c>
      <c r="F346" s="86">
        <f t="shared" si="70"/>
        <v>0.71695960400214476</v>
      </c>
      <c r="G346" s="191">
        <f t="shared" si="71"/>
        <v>3244.69672229566</v>
      </c>
      <c r="H346" s="191">
        <f t="shared" si="72"/>
        <v>9052.7038552048907</v>
      </c>
      <c r="I346" s="191">
        <f t="shared" si="73"/>
        <v>1224.1414064453656</v>
      </c>
      <c r="J346" s="87">
        <f t="shared" si="74"/>
        <v>3415.3545239825698</v>
      </c>
      <c r="K346" s="191">
        <f t="shared" si="78"/>
        <v>920.92680888982068</v>
      </c>
      <c r="L346" s="87">
        <f t="shared" si="75"/>
        <v>2569.3857968026</v>
      </c>
      <c r="M346" s="88">
        <f t="shared" si="79"/>
        <v>11622.089652007491</v>
      </c>
      <c r="N346" s="88">
        <f t="shared" si="80"/>
        <v>49831.089652007489</v>
      </c>
      <c r="O346" s="88">
        <f t="shared" si="81"/>
        <v>17860.605610038525</v>
      </c>
      <c r="P346" s="89">
        <f t="shared" si="76"/>
        <v>0.93503829736184274</v>
      </c>
      <c r="Q346" s="199">
        <v>1510.1422874101681</v>
      </c>
      <c r="R346" s="89">
        <f t="shared" si="82"/>
        <v>-2.0106172902828713E-2</v>
      </c>
      <c r="S346" s="89">
        <f t="shared" si="82"/>
        <v>-1.5189142946068686E-2</v>
      </c>
      <c r="T346" s="91">
        <v>2790</v>
      </c>
      <c r="U346" s="194">
        <v>38993</v>
      </c>
      <c r="V346" s="194">
        <v>13906.205420827389</v>
      </c>
      <c r="W346" s="201"/>
      <c r="X346" s="88">
        <v>0</v>
      </c>
      <c r="Y346" s="88">
        <f t="shared" si="83"/>
        <v>0</v>
      </c>
    </row>
    <row r="347" spans="2:25" x14ac:dyDescent="0.35">
      <c r="B347" s="85">
        <v>5428</v>
      </c>
      <c r="C347" s="85" t="s">
        <v>363</v>
      </c>
      <c r="D347" s="1">
        <v>66822</v>
      </c>
      <c r="E347" s="85">
        <f t="shared" si="77"/>
        <v>14002.933780385583</v>
      </c>
      <c r="F347" s="86">
        <f t="shared" si="70"/>
        <v>0.7330814892818257</v>
      </c>
      <c r="G347" s="191">
        <f t="shared" si="71"/>
        <v>3059.9257013761385</v>
      </c>
      <c r="H347" s="191">
        <f t="shared" si="72"/>
        <v>14601.965446966933</v>
      </c>
      <c r="I347" s="191">
        <f t="shared" si="73"/>
        <v>1116.358310908978</v>
      </c>
      <c r="J347" s="87">
        <f t="shared" si="74"/>
        <v>5327.2618596576422</v>
      </c>
      <c r="K347" s="191">
        <f t="shared" si="78"/>
        <v>813.14371335343299</v>
      </c>
      <c r="L347" s="87">
        <f t="shared" si="75"/>
        <v>3880.3218001225823</v>
      </c>
      <c r="M347" s="88">
        <f t="shared" si="79"/>
        <v>18482.287247089516</v>
      </c>
      <c r="N347" s="88">
        <f t="shared" si="80"/>
        <v>85304.287247089524</v>
      </c>
      <c r="O347" s="88">
        <f t="shared" si="81"/>
        <v>17876.003195115158</v>
      </c>
      <c r="P347" s="89">
        <f t="shared" si="76"/>
        <v>0.935844391625827</v>
      </c>
      <c r="Q347" s="199">
        <v>2375.6350880004848</v>
      </c>
      <c r="R347" s="89">
        <f t="shared" si="82"/>
        <v>2.6672402667240268E-2</v>
      </c>
      <c r="S347" s="89">
        <f t="shared" si="82"/>
        <v>2.1078630146421338E-2</v>
      </c>
      <c r="T347" s="91">
        <v>4772</v>
      </c>
      <c r="U347" s="194">
        <v>65086</v>
      </c>
      <c r="V347" s="194">
        <v>13713.864306784661</v>
      </c>
      <c r="W347" s="201"/>
      <c r="X347" s="88">
        <v>0</v>
      </c>
      <c r="Y347" s="88">
        <f t="shared" si="83"/>
        <v>0</v>
      </c>
    </row>
    <row r="348" spans="2:25" x14ac:dyDescent="0.35">
      <c r="B348" s="85">
        <v>5429</v>
      </c>
      <c r="C348" s="85" t="s">
        <v>364</v>
      </c>
      <c r="D348" s="1">
        <v>16778</v>
      </c>
      <c r="E348" s="85">
        <f t="shared" si="77"/>
        <v>15007.155635062611</v>
      </c>
      <c r="F348" s="86">
        <f t="shared" si="70"/>
        <v>0.78565450464716158</v>
      </c>
      <c r="G348" s="191">
        <f t="shared" si="71"/>
        <v>2457.3925885699218</v>
      </c>
      <c r="H348" s="191">
        <f t="shared" si="72"/>
        <v>2747.3649140211724</v>
      </c>
      <c r="I348" s="191">
        <f t="shared" si="73"/>
        <v>764.88066177201836</v>
      </c>
      <c r="J348" s="87">
        <f t="shared" si="74"/>
        <v>855.1365798611165</v>
      </c>
      <c r="K348" s="191">
        <f t="shared" si="78"/>
        <v>461.66606421647333</v>
      </c>
      <c r="L348" s="87">
        <f t="shared" si="75"/>
        <v>516.14265979401716</v>
      </c>
      <c r="M348" s="88">
        <f t="shared" si="79"/>
        <v>3263.5075738151895</v>
      </c>
      <c r="N348" s="88">
        <f t="shared" si="80"/>
        <v>20041.50757381519</v>
      </c>
      <c r="O348" s="88">
        <f t="shared" si="81"/>
        <v>17926.214287849005</v>
      </c>
      <c r="P348" s="89">
        <f t="shared" si="76"/>
        <v>0.93847304239409357</v>
      </c>
      <c r="Q348" s="199">
        <v>387.5819631987747</v>
      </c>
      <c r="R348" s="89">
        <f t="shared" si="82"/>
        <v>-1.032265675691618E-2</v>
      </c>
      <c r="S348" s="89">
        <f t="shared" si="82"/>
        <v>2.5971413970245119E-2</v>
      </c>
      <c r="T348" s="91">
        <v>1118</v>
      </c>
      <c r="U348" s="194">
        <v>16953</v>
      </c>
      <c r="V348" s="194">
        <v>14627.264883520276</v>
      </c>
      <c r="W348" s="201"/>
      <c r="X348" s="88">
        <v>0</v>
      </c>
      <c r="Y348" s="88">
        <f t="shared" si="83"/>
        <v>0</v>
      </c>
    </row>
    <row r="349" spans="2:25" x14ac:dyDescent="0.35">
      <c r="B349" s="85">
        <v>5430</v>
      </c>
      <c r="C349" s="85" t="s">
        <v>365</v>
      </c>
      <c r="D349" s="1">
        <v>31266</v>
      </c>
      <c r="E349" s="85">
        <f t="shared" si="77"/>
        <v>10982.08640674394</v>
      </c>
      <c r="F349" s="86">
        <f t="shared" si="70"/>
        <v>0.57493410914750864</v>
      </c>
      <c r="G349" s="191">
        <f t="shared" si="71"/>
        <v>4872.4341255611243</v>
      </c>
      <c r="H349" s="191">
        <f t="shared" si="72"/>
        <v>13871.819955472522</v>
      </c>
      <c r="I349" s="191">
        <f t="shared" si="73"/>
        <v>2173.6548916835532</v>
      </c>
      <c r="J349" s="87">
        <f t="shared" si="74"/>
        <v>6188.3954766230763</v>
      </c>
      <c r="K349" s="191">
        <f t="shared" si="78"/>
        <v>1870.4402941280082</v>
      </c>
      <c r="L349" s="87">
        <f t="shared" si="75"/>
        <v>5325.1435173824393</v>
      </c>
      <c r="M349" s="88">
        <f t="shared" si="79"/>
        <v>19196.963472854961</v>
      </c>
      <c r="N349" s="88">
        <f t="shared" si="80"/>
        <v>50462.963472854957</v>
      </c>
      <c r="O349" s="88">
        <f t="shared" si="81"/>
        <v>17724.960826433071</v>
      </c>
      <c r="P349" s="89">
        <f t="shared" si="76"/>
        <v>0.92793702261911093</v>
      </c>
      <c r="Q349" s="199">
        <v>1595.9761620991994</v>
      </c>
      <c r="R349" s="89">
        <f t="shared" si="82"/>
        <v>-2.2295881672347476E-2</v>
      </c>
      <c r="S349" s="89">
        <f t="shared" si="82"/>
        <v>-1.1993414672056177E-2</v>
      </c>
      <c r="T349" s="91">
        <v>2847</v>
      </c>
      <c r="U349" s="194">
        <v>31979</v>
      </c>
      <c r="V349" s="194">
        <v>11115.397984011122</v>
      </c>
      <c r="W349" s="201"/>
      <c r="X349" s="88">
        <v>0</v>
      </c>
      <c r="Y349" s="88">
        <f t="shared" si="83"/>
        <v>0</v>
      </c>
    </row>
    <row r="350" spans="2:25" x14ac:dyDescent="0.35">
      <c r="B350" s="85">
        <v>5432</v>
      </c>
      <c r="C350" s="85" t="s">
        <v>366</v>
      </c>
      <c r="D350" s="1">
        <v>11444</v>
      </c>
      <c r="E350" s="85">
        <f t="shared" si="77"/>
        <v>13276.102088167054</v>
      </c>
      <c r="F350" s="86">
        <f t="shared" si="70"/>
        <v>0.69503040172079333</v>
      </c>
      <c r="G350" s="191">
        <f t="shared" si="71"/>
        <v>3496.0247167072562</v>
      </c>
      <c r="H350" s="191">
        <f t="shared" si="72"/>
        <v>3013.5733058016549</v>
      </c>
      <c r="I350" s="191">
        <f t="shared" si="73"/>
        <v>1370.7494031854633</v>
      </c>
      <c r="J350" s="87">
        <f t="shared" si="74"/>
        <v>1181.5859855458696</v>
      </c>
      <c r="K350" s="191">
        <f t="shared" si="78"/>
        <v>1067.5348056299183</v>
      </c>
      <c r="L350" s="87">
        <f t="shared" si="75"/>
        <v>920.21500245298955</v>
      </c>
      <c r="M350" s="88">
        <f t="shared" si="79"/>
        <v>3933.7883082546446</v>
      </c>
      <c r="N350" s="88">
        <f t="shared" si="80"/>
        <v>15377.788308254645</v>
      </c>
      <c r="O350" s="88">
        <f t="shared" si="81"/>
        <v>17839.66161050423</v>
      </c>
      <c r="P350" s="89">
        <f t="shared" si="76"/>
        <v>0.93394183724777535</v>
      </c>
      <c r="Q350" s="199">
        <v>345.16578915683431</v>
      </c>
      <c r="R350" s="89">
        <f t="shared" si="82"/>
        <v>1.7787264318747775E-2</v>
      </c>
      <c r="S350" s="89">
        <f t="shared" si="82"/>
        <v>1.4245081264274208E-2</v>
      </c>
      <c r="T350" s="91">
        <v>862</v>
      </c>
      <c r="U350" s="194">
        <v>11244</v>
      </c>
      <c r="V350" s="194">
        <v>13089.639115250291</v>
      </c>
      <c r="W350" s="201"/>
      <c r="X350" s="88">
        <v>0</v>
      </c>
      <c r="Y350" s="88">
        <f t="shared" si="83"/>
        <v>0</v>
      </c>
    </row>
    <row r="351" spans="2:25" x14ac:dyDescent="0.35">
      <c r="B351" s="85">
        <v>5433</v>
      </c>
      <c r="C351" s="85" t="s">
        <v>367</v>
      </c>
      <c r="D351" s="1">
        <v>13010</v>
      </c>
      <c r="E351" s="85">
        <f t="shared" si="77"/>
        <v>13412.371134020619</v>
      </c>
      <c r="F351" s="86">
        <f t="shared" si="70"/>
        <v>0.70216435783628062</v>
      </c>
      <c r="G351" s="191">
        <f t="shared" si="71"/>
        <v>3414.2632891951166</v>
      </c>
      <c r="H351" s="191">
        <f t="shared" si="72"/>
        <v>3311.835390519263</v>
      </c>
      <c r="I351" s="191">
        <f t="shared" si="73"/>
        <v>1323.0552371367153</v>
      </c>
      <c r="J351" s="87">
        <f t="shared" si="74"/>
        <v>1283.3635800226139</v>
      </c>
      <c r="K351" s="191">
        <f t="shared" si="78"/>
        <v>1019.8406395811703</v>
      </c>
      <c r="L351" s="87">
        <f t="shared" si="75"/>
        <v>989.24542039373512</v>
      </c>
      <c r="M351" s="88">
        <f t="shared" si="79"/>
        <v>4301.0808109129985</v>
      </c>
      <c r="N351" s="88">
        <f t="shared" si="80"/>
        <v>17311.080810912998</v>
      </c>
      <c r="O351" s="88">
        <f t="shared" si="81"/>
        <v>17846.475062796904</v>
      </c>
      <c r="P351" s="89">
        <f t="shared" si="76"/>
        <v>0.93429853505354954</v>
      </c>
      <c r="Q351" s="199">
        <v>436.84839383077633</v>
      </c>
      <c r="R351" s="89">
        <f t="shared" si="82"/>
        <v>-2.0405089978164294E-2</v>
      </c>
      <c r="S351" s="89">
        <f t="shared" si="82"/>
        <v>-2.6464439937062177E-2</v>
      </c>
      <c r="T351" s="91">
        <v>970</v>
      </c>
      <c r="U351" s="194">
        <v>13281</v>
      </c>
      <c r="V351" s="194">
        <v>13776.970954356846</v>
      </c>
      <c r="W351" s="201"/>
      <c r="X351" s="88">
        <v>0</v>
      </c>
      <c r="Y351" s="88">
        <f t="shared" si="83"/>
        <v>0</v>
      </c>
    </row>
    <row r="352" spans="2:25" x14ac:dyDescent="0.35">
      <c r="B352" s="85">
        <v>5434</v>
      </c>
      <c r="C352" s="85" t="s">
        <v>368</v>
      </c>
      <c r="D352" s="1">
        <v>18437</v>
      </c>
      <c r="E352" s="85">
        <f t="shared" si="77"/>
        <v>16476.318141197498</v>
      </c>
      <c r="F352" s="86">
        <f t="shared" si="70"/>
        <v>0.8625680896776784</v>
      </c>
      <c r="G352" s="191">
        <f t="shared" si="71"/>
        <v>1575.8950848889892</v>
      </c>
      <c r="H352" s="191">
        <f t="shared" si="72"/>
        <v>1763.4265999907789</v>
      </c>
      <c r="I352" s="191">
        <f t="shared" si="73"/>
        <v>250.67378462480772</v>
      </c>
      <c r="J352" s="87">
        <f t="shared" si="74"/>
        <v>280.50396499515983</v>
      </c>
      <c r="K352" s="191">
        <f t="shared" si="78"/>
        <v>-52.540812930737303</v>
      </c>
      <c r="L352" s="87">
        <f t="shared" si="75"/>
        <v>-58.793169669495043</v>
      </c>
      <c r="M352" s="88">
        <f t="shared" si="79"/>
        <v>1704.6334303212839</v>
      </c>
      <c r="N352" s="88">
        <f t="shared" si="80"/>
        <v>20141.633430321283</v>
      </c>
      <c r="O352" s="88">
        <f t="shared" si="81"/>
        <v>17999.672413155749</v>
      </c>
      <c r="P352" s="89">
        <f t="shared" si="76"/>
        <v>0.94231872164561947</v>
      </c>
      <c r="Q352" s="199">
        <v>-80.895512683877087</v>
      </c>
      <c r="R352" s="89">
        <f t="shared" si="82"/>
        <v>-1.0412752938650635E-2</v>
      </c>
      <c r="S352" s="89">
        <f t="shared" si="82"/>
        <v>2.7614281577558474E-2</v>
      </c>
      <c r="T352" s="91">
        <v>1119</v>
      </c>
      <c r="U352" s="194">
        <v>18631</v>
      </c>
      <c r="V352" s="194">
        <v>16033.56282271945</v>
      </c>
      <c r="W352" s="201"/>
      <c r="X352" s="88">
        <v>0</v>
      </c>
      <c r="Y352" s="88">
        <f t="shared" si="83"/>
        <v>0</v>
      </c>
    </row>
    <row r="353" spans="2:28" x14ac:dyDescent="0.35">
      <c r="B353" s="85">
        <v>5435</v>
      </c>
      <c r="C353" s="85" t="s">
        <v>369</v>
      </c>
      <c r="D353" s="1">
        <v>46698</v>
      </c>
      <c r="E353" s="85">
        <f t="shared" si="77"/>
        <v>15927.012278308322</v>
      </c>
      <c r="F353" s="86">
        <f t="shared" si="70"/>
        <v>0.83381083306606085</v>
      </c>
      <c r="G353" s="191">
        <f t="shared" si="71"/>
        <v>1905.4786026224947</v>
      </c>
      <c r="H353" s="191">
        <f t="shared" si="72"/>
        <v>5586.8632628891546</v>
      </c>
      <c r="I353" s="191">
        <f t="shared" si="73"/>
        <v>442.93083663601925</v>
      </c>
      <c r="J353" s="87">
        <f t="shared" si="74"/>
        <v>1298.6732130168084</v>
      </c>
      <c r="K353" s="191">
        <f t="shared" si="78"/>
        <v>139.71623908047422</v>
      </c>
      <c r="L353" s="87">
        <f t="shared" si="75"/>
        <v>409.64801298395042</v>
      </c>
      <c r="M353" s="88">
        <f t="shared" si="79"/>
        <v>5996.5112758731048</v>
      </c>
      <c r="N353" s="88">
        <f t="shared" si="80"/>
        <v>52694.511275873105</v>
      </c>
      <c r="O353" s="88">
        <f t="shared" si="81"/>
        <v>17972.207120011291</v>
      </c>
      <c r="P353" s="89">
        <f t="shared" si="76"/>
        <v>0.94088085881503869</v>
      </c>
      <c r="Q353" s="199">
        <v>272.24071207405723</v>
      </c>
      <c r="R353" s="89">
        <f t="shared" si="82"/>
        <v>4.8851155582507917E-2</v>
      </c>
      <c r="S353" s="89">
        <f t="shared" si="82"/>
        <v>5.4217038029212461E-2</v>
      </c>
      <c r="T353" s="91">
        <v>2932</v>
      </c>
      <c r="U353" s="194">
        <v>44523</v>
      </c>
      <c r="V353" s="194">
        <v>15107.906345436037</v>
      </c>
      <c r="W353" s="201"/>
      <c r="X353" s="88">
        <v>0</v>
      </c>
      <c r="Y353" s="88">
        <f t="shared" si="83"/>
        <v>0</v>
      </c>
    </row>
    <row r="354" spans="2:28" x14ac:dyDescent="0.35">
      <c r="B354" s="85">
        <v>5436</v>
      </c>
      <c r="C354" s="85" t="s">
        <v>370</v>
      </c>
      <c r="D354" s="1">
        <v>55811</v>
      </c>
      <c r="E354" s="85">
        <f t="shared" si="77"/>
        <v>14447.579601346104</v>
      </c>
      <c r="F354" s="86">
        <f t="shared" si="70"/>
        <v>0.75635958412572646</v>
      </c>
      <c r="G354" s="191">
        <f t="shared" si="71"/>
        <v>2793.1382087998259</v>
      </c>
      <c r="H354" s="191">
        <f t="shared" si="72"/>
        <v>10789.892900593728</v>
      </c>
      <c r="I354" s="191">
        <f t="shared" si="73"/>
        <v>960.73227357279563</v>
      </c>
      <c r="J354" s="87">
        <f t="shared" si="74"/>
        <v>3711.3087728117093</v>
      </c>
      <c r="K354" s="191">
        <f t="shared" si="78"/>
        <v>657.51767601725055</v>
      </c>
      <c r="L354" s="87">
        <f t="shared" si="75"/>
        <v>2539.9907824546385</v>
      </c>
      <c r="M354" s="88">
        <f t="shared" si="79"/>
        <v>13329.883683048367</v>
      </c>
      <c r="N354" s="88">
        <f t="shared" si="80"/>
        <v>69140.883683048363</v>
      </c>
      <c r="O354" s="88">
        <f t="shared" si="81"/>
        <v>17898.235486163179</v>
      </c>
      <c r="P354" s="89">
        <f t="shared" si="76"/>
        <v>0.93700829636802185</v>
      </c>
      <c r="Q354" s="199">
        <v>2047.8606653281349</v>
      </c>
      <c r="R354" s="89">
        <f t="shared" si="82"/>
        <v>2.17116704805492E-2</v>
      </c>
      <c r="S354" s="89">
        <f t="shared" si="82"/>
        <v>3.2555620387280444E-2</v>
      </c>
      <c r="T354" s="91">
        <v>3863</v>
      </c>
      <c r="U354" s="194">
        <v>54625</v>
      </c>
      <c r="V354" s="194">
        <v>13992.059426229507</v>
      </c>
      <c r="W354" s="201"/>
      <c r="X354" s="88">
        <v>0</v>
      </c>
      <c r="Y354" s="88">
        <f t="shared" si="83"/>
        <v>0</v>
      </c>
    </row>
    <row r="355" spans="2:28" x14ac:dyDescent="0.35">
      <c r="B355" s="85">
        <v>5437</v>
      </c>
      <c r="C355" s="85" t="s">
        <v>371</v>
      </c>
      <c r="D355" s="1">
        <v>33443</v>
      </c>
      <c r="E355" s="85">
        <f t="shared" si="77"/>
        <v>13151.002752654345</v>
      </c>
      <c r="F355" s="86">
        <f t="shared" si="70"/>
        <v>0.68848120220131248</v>
      </c>
      <c r="G355" s="191">
        <f t="shared" si="71"/>
        <v>3571.0843180148809</v>
      </c>
      <c r="H355" s="191">
        <f t="shared" si="72"/>
        <v>9081.2674207118416</v>
      </c>
      <c r="I355" s="191">
        <f t="shared" si="73"/>
        <v>1414.5341706149111</v>
      </c>
      <c r="J355" s="87">
        <f t="shared" si="74"/>
        <v>3597.1603958737187</v>
      </c>
      <c r="K355" s="191">
        <f t="shared" si="78"/>
        <v>1111.3195730593661</v>
      </c>
      <c r="L355" s="87">
        <f t="shared" si="75"/>
        <v>2826.0856742899678</v>
      </c>
      <c r="M355" s="88">
        <f t="shared" si="79"/>
        <v>11907.35309500181</v>
      </c>
      <c r="N355" s="88">
        <f t="shared" si="80"/>
        <v>45350.35309500181</v>
      </c>
      <c r="O355" s="88">
        <f t="shared" si="81"/>
        <v>17833.406643728595</v>
      </c>
      <c r="P355" s="89">
        <f t="shared" si="76"/>
        <v>0.9336143772718013</v>
      </c>
      <c r="Q355" s="199">
        <v>1362.0788304243997</v>
      </c>
      <c r="R355" s="89">
        <f t="shared" si="82"/>
        <v>1.9473904967343759E-3</v>
      </c>
      <c r="S355" s="89">
        <f t="shared" si="82"/>
        <v>1.8101477406040716E-2</v>
      </c>
      <c r="T355" s="91">
        <v>2543</v>
      </c>
      <c r="U355" s="194">
        <v>33378</v>
      </c>
      <c r="V355" s="194">
        <v>12917.1826625387</v>
      </c>
      <c r="W355" s="201"/>
      <c r="X355" s="88">
        <v>0</v>
      </c>
      <c r="Y355" s="88">
        <f t="shared" si="83"/>
        <v>0</v>
      </c>
    </row>
    <row r="356" spans="2:28" x14ac:dyDescent="0.35">
      <c r="B356" s="85">
        <v>5438</v>
      </c>
      <c r="C356" s="85" t="s">
        <v>372</v>
      </c>
      <c r="D356" s="1">
        <v>21178</v>
      </c>
      <c r="E356" s="85">
        <f t="shared" si="77"/>
        <v>17274.061990212071</v>
      </c>
      <c r="F356" s="86">
        <f t="shared" si="70"/>
        <v>0.9043315699649439</v>
      </c>
      <c r="G356" s="191">
        <f t="shared" si="71"/>
        <v>1097.248775480246</v>
      </c>
      <c r="H356" s="191">
        <f t="shared" si="72"/>
        <v>1345.2269987387815</v>
      </c>
      <c r="I356" s="191">
        <f t="shared" si="73"/>
        <v>0</v>
      </c>
      <c r="J356" s="87">
        <f t="shared" si="74"/>
        <v>0</v>
      </c>
      <c r="K356" s="191">
        <f t="shared" si="78"/>
        <v>-303.21459755554503</v>
      </c>
      <c r="L356" s="87">
        <f t="shared" si="75"/>
        <v>-371.74109660309819</v>
      </c>
      <c r="M356" s="88">
        <f t="shared" si="79"/>
        <v>973.48590213568332</v>
      </c>
      <c r="N356" s="88">
        <f t="shared" si="80"/>
        <v>22151.485902135682</v>
      </c>
      <c r="O356" s="88">
        <f t="shared" si="81"/>
        <v>18068.096168136773</v>
      </c>
      <c r="P356" s="89">
        <f t="shared" si="76"/>
        <v>0.94590084157780152</v>
      </c>
      <c r="Q356" s="199">
        <v>-23.227064911710613</v>
      </c>
      <c r="R356" s="89">
        <f t="shared" si="82"/>
        <v>1.9692811401608164E-2</v>
      </c>
      <c r="S356" s="89">
        <f t="shared" si="82"/>
        <v>1.5534194715630993E-2</v>
      </c>
      <c r="T356" s="91">
        <v>1226</v>
      </c>
      <c r="U356" s="194">
        <v>20769</v>
      </c>
      <c r="V356" s="194">
        <v>17009.828009828008</v>
      </c>
      <c r="W356" s="201"/>
      <c r="X356" s="88">
        <v>0</v>
      </c>
      <c r="Y356" s="88">
        <f t="shared" si="83"/>
        <v>0</v>
      </c>
    </row>
    <row r="357" spans="2:28" x14ac:dyDescent="0.35">
      <c r="B357" s="85">
        <v>5439</v>
      </c>
      <c r="C357" s="85" t="s">
        <v>373</v>
      </c>
      <c r="D357" s="1">
        <v>13721</v>
      </c>
      <c r="E357" s="85">
        <f t="shared" si="77"/>
        <v>13018.026565464896</v>
      </c>
      <c r="F357" s="86">
        <f t="shared" si="70"/>
        <v>0.68151963379909608</v>
      </c>
      <c r="G357" s="191">
        <f t="shared" si="71"/>
        <v>3650.8700303285509</v>
      </c>
      <c r="H357" s="191">
        <f t="shared" si="72"/>
        <v>3848.0170119662926</v>
      </c>
      <c r="I357" s="191">
        <f t="shared" si="73"/>
        <v>1461.0758361312187</v>
      </c>
      <c r="J357" s="87">
        <f t="shared" si="74"/>
        <v>1539.9739312823044</v>
      </c>
      <c r="K357" s="191">
        <f t="shared" si="78"/>
        <v>1157.8612385756737</v>
      </c>
      <c r="L357" s="87">
        <f t="shared" si="75"/>
        <v>1220.3857454587601</v>
      </c>
      <c r="M357" s="88">
        <f t="shared" si="79"/>
        <v>5068.4027574250522</v>
      </c>
      <c r="N357" s="88">
        <f t="shared" si="80"/>
        <v>18789.40275742505</v>
      </c>
      <c r="O357" s="88">
        <f t="shared" si="81"/>
        <v>17826.75783436912</v>
      </c>
      <c r="P357" s="89">
        <f t="shared" si="76"/>
        <v>0.93326629885169043</v>
      </c>
      <c r="Q357" s="199">
        <v>35.690419688286966</v>
      </c>
      <c r="R357" s="89">
        <f t="shared" si="82"/>
        <v>-1.5074294738353313E-2</v>
      </c>
      <c r="S357" s="89">
        <f t="shared" si="82"/>
        <v>-1.2270900890360004E-2</v>
      </c>
      <c r="T357" s="91">
        <v>1054</v>
      </c>
      <c r="U357" s="194">
        <v>13931</v>
      </c>
      <c r="V357" s="194">
        <v>13179.754020813623</v>
      </c>
      <c r="W357" s="201"/>
      <c r="X357" s="88">
        <v>0</v>
      </c>
      <c r="Y357" s="88">
        <f t="shared" si="83"/>
        <v>0</v>
      </c>
    </row>
    <row r="358" spans="2:28" x14ac:dyDescent="0.35">
      <c r="B358" s="85">
        <v>5440</v>
      </c>
      <c r="C358" s="85" t="s">
        <v>374</v>
      </c>
      <c r="D358" s="1">
        <v>13734</v>
      </c>
      <c r="E358" s="85">
        <f t="shared" si="77"/>
        <v>15125.550660792951</v>
      </c>
      <c r="F358" s="86">
        <f t="shared" si="70"/>
        <v>0.79185272018878838</v>
      </c>
      <c r="G358" s="191">
        <f t="shared" si="71"/>
        <v>2386.3555731317178</v>
      </c>
      <c r="H358" s="191">
        <f t="shared" si="72"/>
        <v>2166.8108604035997</v>
      </c>
      <c r="I358" s="191">
        <f t="shared" si="73"/>
        <v>723.44240276639925</v>
      </c>
      <c r="J358" s="87">
        <f t="shared" si="74"/>
        <v>656.88570171189053</v>
      </c>
      <c r="K358" s="191">
        <f t="shared" si="78"/>
        <v>420.22780521085423</v>
      </c>
      <c r="L358" s="87">
        <f t="shared" si="75"/>
        <v>381.56684713145569</v>
      </c>
      <c r="M358" s="88">
        <f t="shared" si="79"/>
        <v>2548.3777075350554</v>
      </c>
      <c r="N358" s="88">
        <f t="shared" si="80"/>
        <v>16282.377707535055</v>
      </c>
      <c r="O358" s="88">
        <f t="shared" si="81"/>
        <v>17932.134039135522</v>
      </c>
      <c r="P358" s="89">
        <f t="shared" si="76"/>
        <v>0.93878295317117499</v>
      </c>
      <c r="Q358" s="199">
        <v>172.10189855499675</v>
      </c>
      <c r="R358" s="89">
        <f t="shared" si="82"/>
        <v>-6.1885245901639345E-2</v>
      </c>
      <c r="S358" s="89">
        <f t="shared" si="82"/>
        <v>-6.3951577959124706E-2</v>
      </c>
      <c r="T358" s="91">
        <v>908</v>
      </c>
      <c r="U358" s="194">
        <v>14640</v>
      </c>
      <c r="V358" s="194">
        <v>16158.940397350992</v>
      </c>
      <c r="W358" s="201"/>
      <c r="X358" s="88">
        <v>0</v>
      </c>
      <c r="Y358" s="88">
        <f t="shared" si="83"/>
        <v>0</v>
      </c>
    </row>
    <row r="359" spans="2:28" x14ac:dyDescent="0.35">
      <c r="B359" s="85">
        <v>5441</v>
      </c>
      <c r="C359" s="85" t="s">
        <v>375</v>
      </c>
      <c r="D359" s="1">
        <v>39240</v>
      </c>
      <c r="E359" s="85">
        <f t="shared" si="77"/>
        <v>13994.293865905849</v>
      </c>
      <c r="F359" s="86">
        <f t="shared" si="70"/>
        <v>0.7326291725406765</v>
      </c>
      <c r="G359" s="191">
        <f t="shared" si="71"/>
        <v>3065.1096500639787</v>
      </c>
      <c r="H359" s="191">
        <f t="shared" si="72"/>
        <v>8594.5674587793965</v>
      </c>
      <c r="I359" s="191">
        <f t="shared" si="73"/>
        <v>1119.3822809768849</v>
      </c>
      <c r="J359" s="87">
        <f t="shared" si="74"/>
        <v>3138.747915859185</v>
      </c>
      <c r="K359" s="191">
        <f t="shared" si="78"/>
        <v>816.16768342133992</v>
      </c>
      <c r="L359" s="87">
        <f t="shared" si="75"/>
        <v>2288.534184313437</v>
      </c>
      <c r="M359" s="88">
        <f t="shared" si="79"/>
        <v>10883.101643092834</v>
      </c>
      <c r="N359" s="88">
        <f t="shared" si="80"/>
        <v>50123.101643092836</v>
      </c>
      <c r="O359" s="88">
        <f t="shared" si="81"/>
        <v>17875.571199391168</v>
      </c>
      <c r="P359" s="89">
        <f t="shared" si="76"/>
        <v>0.93582177578876946</v>
      </c>
      <c r="Q359" s="199">
        <v>496.60762505308958</v>
      </c>
      <c r="R359" s="89">
        <f t="shared" si="82"/>
        <v>-3.1445919928913463E-2</v>
      </c>
      <c r="S359" s="89">
        <f t="shared" si="82"/>
        <v>-2.5573801754445284E-2</v>
      </c>
      <c r="T359" s="91">
        <v>2804</v>
      </c>
      <c r="U359" s="194">
        <v>40514</v>
      </c>
      <c r="V359" s="194">
        <v>14361.573909961005</v>
      </c>
      <c r="W359" s="201"/>
      <c r="X359" s="88">
        <v>0</v>
      </c>
      <c r="Y359" s="88">
        <f t="shared" si="83"/>
        <v>0</v>
      </c>
    </row>
    <row r="360" spans="2:28" x14ac:dyDescent="0.35">
      <c r="B360" s="85">
        <v>5442</v>
      </c>
      <c r="C360" s="85" t="s">
        <v>376</v>
      </c>
      <c r="D360" s="1">
        <v>11456</v>
      </c>
      <c r="E360" s="85">
        <f t="shared" si="77"/>
        <v>13259.259259259259</v>
      </c>
      <c r="F360" s="86">
        <f t="shared" si="70"/>
        <v>0.69414864606207982</v>
      </c>
      <c r="G360" s="191">
        <f t="shared" si="71"/>
        <v>3506.1304140519328</v>
      </c>
      <c r="H360" s="191">
        <f t="shared" si="72"/>
        <v>3029.2966777408701</v>
      </c>
      <c r="I360" s="191">
        <f t="shared" si="73"/>
        <v>1376.6443933031915</v>
      </c>
      <c r="J360" s="87">
        <f t="shared" si="74"/>
        <v>1189.4207558139574</v>
      </c>
      <c r="K360" s="191">
        <f t="shared" si="78"/>
        <v>1073.4297957476465</v>
      </c>
      <c r="L360" s="87">
        <f t="shared" si="75"/>
        <v>927.44334352596661</v>
      </c>
      <c r="M360" s="88">
        <f t="shared" si="79"/>
        <v>3956.7400212668367</v>
      </c>
      <c r="N360" s="88">
        <f t="shared" si="80"/>
        <v>15412.740021266836</v>
      </c>
      <c r="O360" s="88">
        <f t="shared" si="81"/>
        <v>17838.819469058839</v>
      </c>
      <c r="P360" s="89">
        <f t="shared" si="76"/>
        <v>0.93389774946483961</v>
      </c>
      <c r="Q360" s="199">
        <v>258.46083739153846</v>
      </c>
      <c r="R360" s="89">
        <f t="shared" si="82"/>
        <v>2.8181654999102496E-2</v>
      </c>
      <c r="S360" s="89">
        <f t="shared" si="82"/>
        <v>1.6281404362538884E-2</v>
      </c>
      <c r="T360" s="91">
        <v>864</v>
      </c>
      <c r="U360" s="194">
        <v>11142</v>
      </c>
      <c r="V360" s="194">
        <v>13046.838407494144</v>
      </c>
      <c r="W360" s="201"/>
      <c r="X360" s="88">
        <v>0</v>
      </c>
      <c r="Y360" s="88">
        <f t="shared" si="83"/>
        <v>0</v>
      </c>
    </row>
    <row r="361" spans="2:28" x14ac:dyDescent="0.35">
      <c r="B361" s="85">
        <v>5443</v>
      </c>
      <c r="C361" s="85" t="s">
        <v>377</v>
      </c>
      <c r="D361" s="1">
        <v>31348</v>
      </c>
      <c r="E361" s="85">
        <f t="shared" si="77"/>
        <v>14807.746811525743</v>
      </c>
      <c r="F361" s="86">
        <f t="shared" si="70"/>
        <v>0.77521505534125201</v>
      </c>
      <c r="G361" s="191">
        <f t="shared" si="71"/>
        <v>2577.0378826920423</v>
      </c>
      <c r="H361" s="191">
        <f t="shared" si="72"/>
        <v>5455.5891976590538</v>
      </c>
      <c r="I361" s="191">
        <f t="shared" si="73"/>
        <v>834.67375000992195</v>
      </c>
      <c r="J361" s="87">
        <f t="shared" si="74"/>
        <v>1767.0043287710048</v>
      </c>
      <c r="K361" s="191">
        <f t="shared" si="78"/>
        <v>531.45915245437686</v>
      </c>
      <c r="L361" s="87">
        <f t="shared" si="75"/>
        <v>1125.0990257459157</v>
      </c>
      <c r="M361" s="88">
        <f t="shared" si="79"/>
        <v>6580.6882234049699</v>
      </c>
      <c r="N361" s="88">
        <f t="shared" si="80"/>
        <v>37928.68822340497</v>
      </c>
      <c r="O361" s="88">
        <f t="shared" si="81"/>
        <v>17916.243846672161</v>
      </c>
      <c r="P361" s="89">
        <f t="shared" si="76"/>
        <v>0.93795106992879818</v>
      </c>
      <c r="Q361" s="199">
        <v>693.43355643273753</v>
      </c>
      <c r="R361" s="89">
        <f t="shared" si="82"/>
        <v>-2.9293367188951508E-2</v>
      </c>
      <c r="S361" s="89">
        <f t="shared" si="82"/>
        <v>-7.2839584147756931E-3</v>
      </c>
      <c r="T361" s="91">
        <v>2117</v>
      </c>
      <c r="U361" s="194">
        <v>32294</v>
      </c>
      <c r="V361" s="194">
        <v>14916.397228637414</v>
      </c>
      <c r="W361" s="201"/>
      <c r="X361" s="88">
        <v>0</v>
      </c>
      <c r="Y361" s="88">
        <f t="shared" si="83"/>
        <v>0</v>
      </c>
    </row>
    <row r="362" spans="2:28" x14ac:dyDescent="0.35">
      <c r="B362" s="85">
        <v>5444</v>
      </c>
      <c r="C362" s="85" t="s">
        <v>378</v>
      </c>
      <c r="D362" s="1">
        <v>149020</v>
      </c>
      <c r="E362" s="85">
        <f t="shared" si="77"/>
        <v>15128.934010152283</v>
      </c>
      <c r="F362" s="86">
        <f t="shared" si="70"/>
        <v>0.79202984527028919</v>
      </c>
      <c r="G362" s="191">
        <f t="shared" si="71"/>
        <v>2384.3255635161186</v>
      </c>
      <c r="H362" s="191">
        <f t="shared" si="72"/>
        <v>23485.60680063377</v>
      </c>
      <c r="I362" s="191">
        <f t="shared" si="73"/>
        <v>722.25823049063308</v>
      </c>
      <c r="J362" s="87">
        <f t="shared" si="74"/>
        <v>7114.2435703327355</v>
      </c>
      <c r="K362" s="191">
        <f t="shared" si="78"/>
        <v>419.04363293508806</v>
      </c>
      <c r="L362" s="87">
        <f t="shared" si="75"/>
        <v>4127.5797844106173</v>
      </c>
      <c r="M362" s="88">
        <f t="shared" si="79"/>
        <v>27613.186585044386</v>
      </c>
      <c r="N362" s="88">
        <f t="shared" si="80"/>
        <v>176633.18658504437</v>
      </c>
      <c r="O362" s="88">
        <f t="shared" si="81"/>
        <v>17932.30320660349</v>
      </c>
      <c r="P362" s="89">
        <f t="shared" si="76"/>
        <v>0.93879180942525009</v>
      </c>
      <c r="Q362" s="199">
        <v>4463.3625559104876</v>
      </c>
      <c r="R362" s="89">
        <f t="shared" si="82"/>
        <v>-1.7498055039097012E-2</v>
      </c>
      <c r="S362" s="89">
        <f t="shared" si="82"/>
        <v>-1.0017075762745032E-2</v>
      </c>
      <c r="T362" s="91">
        <v>9850</v>
      </c>
      <c r="U362" s="194">
        <v>151674</v>
      </c>
      <c r="V362" s="194">
        <v>15282.015113350126</v>
      </c>
      <c r="W362" s="201"/>
      <c r="X362" s="88">
        <v>0</v>
      </c>
      <c r="Y362" s="88">
        <f t="shared" si="83"/>
        <v>0</v>
      </c>
    </row>
    <row r="363" spans="2:28" x14ac:dyDescent="0.35">
      <c r="B363" s="85"/>
      <c r="C363" s="85"/>
      <c r="D363" s="85"/>
      <c r="E363" s="85"/>
      <c r="F363" s="86"/>
      <c r="G363" s="191"/>
      <c r="H363" s="191"/>
      <c r="I363" s="191"/>
      <c r="J363" s="87"/>
      <c r="K363" s="191"/>
      <c r="L363" s="87"/>
      <c r="M363" s="88"/>
      <c r="N363" s="88"/>
      <c r="O363" s="88"/>
      <c r="P363" s="89"/>
      <c r="Q363" s="90"/>
      <c r="R363" s="89"/>
      <c r="S363" s="89"/>
      <c r="T363" s="91"/>
      <c r="U363" s="1"/>
      <c r="V363" s="129"/>
      <c r="X363" s="88"/>
      <c r="Y363" s="88"/>
    </row>
    <row r="364" spans="2:28" ht="23.25" customHeight="1" x14ac:dyDescent="0.35">
      <c r="B364" s="208"/>
      <c r="C364" s="94" t="s">
        <v>380</v>
      </c>
      <c r="D364" s="95">
        <f>SUM(D7:D362)</f>
        <v>104847661</v>
      </c>
      <c r="E364" s="96">
        <f>D364/T364*1000</f>
        <v>19101.46959801668</v>
      </c>
      <c r="F364" s="97">
        <f>E364/E$364</f>
        <v>1</v>
      </c>
      <c r="G364" s="98">
        <f>($E$364-E364)*0.6</f>
        <v>0</v>
      </c>
      <c r="H364" s="95">
        <f>SUM(H7:H362)</f>
        <v>-1.1223164619877934E-8</v>
      </c>
      <c r="I364" s="99">
        <f>IF(E364&lt;E$364*0.9,(E$364*0.9-E364)*0.35,0)</f>
        <v>0</v>
      </c>
      <c r="J364" s="95">
        <f>SUM(J7:J362)</f>
        <v>1664340.0745488256</v>
      </c>
      <c r="K364" s="94"/>
      <c r="L364" s="95">
        <f>SUM(L7:L362)</f>
        <v>-1.0577423381619155E-9</v>
      </c>
      <c r="M364" s="95">
        <f>SUM(M7:M362)</f>
        <v>-8.1345206126570702E-9</v>
      </c>
      <c r="N364" s="95">
        <f>SUM(N7:N362)</f>
        <v>104847661.00000003</v>
      </c>
      <c r="O364" s="100">
        <f>N364/T364*1000</f>
        <v>19101.469598016687</v>
      </c>
      <c r="P364" s="97">
        <f>O364/O$364</f>
        <v>1</v>
      </c>
      <c r="Q364" s="220">
        <f>SUM(Q7:Q362)</f>
        <v>-6.2391336541622877E-9</v>
      </c>
      <c r="R364" s="97">
        <f>(D364-U364)/U364</f>
        <v>1.951924564666753E-2</v>
      </c>
      <c r="S364" s="97">
        <f>(E364-V364)/V364</f>
        <v>7.6850611751637888E-3</v>
      </c>
      <c r="T364" s="101">
        <f>SUM(T7:T362)</f>
        <v>5488984</v>
      </c>
      <c r="U364" s="170">
        <f>SUM(U7:U362)</f>
        <v>102840296</v>
      </c>
      <c r="V364" s="170">
        <v>18955.793167897635</v>
      </c>
      <c r="W364" s="209"/>
      <c r="X364" s="95">
        <f>SUM(X7:X362)</f>
        <v>7357.1670000000013</v>
      </c>
      <c r="Y364" s="100">
        <f>X364*1000/T364</f>
        <v>1.3403513291348637</v>
      </c>
      <c r="Z364" s="1"/>
      <c r="AA364" s="45"/>
      <c r="AB364" s="1"/>
    </row>
    <row r="366" spans="2:28" ht="19.5" customHeight="1" x14ac:dyDescent="0.35">
      <c r="B366" s="193" t="s">
        <v>421</v>
      </c>
      <c r="C366" s="106" t="s">
        <v>422</v>
      </c>
      <c r="D366" s="102"/>
      <c r="E366" s="102"/>
      <c r="F366" s="102"/>
      <c r="G366" s="102"/>
      <c r="H366" s="102"/>
      <c r="I366" s="102"/>
      <c r="J366" s="103">
        <f>-J364*1000/$T$364</f>
        <v>-303.21459755554503</v>
      </c>
      <c r="S366" s="104"/>
    </row>
    <row r="367" spans="2:28" ht="20.25" customHeight="1" x14ac:dyDescent="0.35">
      <c r="B367" s="105"/>
      <c r="C367" s="106" t="s">
        <v>419</v>
      </c>
      <c r="D367" s="106"/>
      <c r="E367" s="106"/>
      <c r="F367" s="106"/>
      <c r="G367" s="106"/>
      <c r="H367" s="106"/>
      <c r="I367" s="106"/>
      <c r="J367" s="107">
        <f>J364/D364</f>
        <v>1.5873888446103015E-2</v>
      </c>
    </row>
    <row r="368" spans="2:28" ht="21.75" customHeight="1" x14ac:dyDescent="0.35">
      <c r="B368" s="105" t="s">
        <v>420</v>
      </c>
      <c r="C368" s="106" t="s">
        <v>445</v>
      </c>
      <c r="D368" s="169"/>
      <c r="E368" s="108"/>
      <c r="F368" s="108"/>
      <c r="G368" s="108"/>
      <c r="H368" s="108"/>
      <c r="I368" s="108"/>
      <c r="J368" s="108"/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1"/>
  <sheetViews>
    <sheetView workbookViewId="0">
      <selection activeCell="N19" sqref="N19"/>
    </sheetView>
  </sheetViews>
  <sheetFormatPr baseColWidth="10" defaultRowHeight="14.5" x14ac:dyDescent="0.35"/>
  <cols>
    <col min="2" max="2" width="18.81640625" customWidth="1"/>
    <col min="11" max="11" width="12.54296875" customWidth="1"/>
  </cols>
  <sheetData>
    <row r="1" spans="1:20" ht="33" customHeight="1" x14ac:dyDescent="0.35">
      <c r="A1" s="48"/>
      <c r="B1" s="2"/>
      <c r="C1" s="232" t="s">
        <v>433</v>
      </c>
      <c r="D1" s="232"/>
      <c r="E1" s="232"/>
      <c r="F1" s="233" t="s">
        <v>384</v>
      </c>
      <c r="G1" s="233"/>
      <c r="H1" s="233" t="s">
        <v>434</v>
      </c>
      <c r="I1" s="233"/>
      <c r="J1" s="233"/>
      <c r="K1" s="4" t="s">
        <v>385</v>
      </c>
      <c r="L1" s="49" t="s">
        <v>5</v>
      </c>
      <c r="M1" s="44"/>
      <c r="N1" s="234" t="s">
        <v>386</v>
      </c>
      <c r="O1" s="235"/>
      <c r="Q1" s="125"/>
    </row>
    <row r="2" spans="1:20" x14ac:dyDescent="0.35">
      <c r="A2" s="113"/>
      <c r="B2" s="114"/>
      <c r="C2" s="236" t="s">
        <v>444</v>
      </c>
      <c r="D2" s="236"/>
      <c r="E2" s="236"/>
      <c r="F2" s="237" t="str">
        <f>C2</f>
        <v>Jan-juni</v>
      </c>
      <c r="G2" s="237"/>
      <c r="H2" s="237" t="str">
        <f>C2</f>
        <v>Jan-juni</v>
      </c>
      <c r="I2" s="238"/>
      <c r="J2" s="238"/>
      <c r="K2" s="110" t="s">
        <v>387</v>
      </c>
      <c r="L2" s="111" t="s">
        <v>11</v>
      </c>
      <c r="M2" s="112"/>
      <c r="N2" s="239" t="str">
        <f>C2</f>
        <v>Jan-juni</v>
      </c>
      <c r="O2" s="240"/>
      <c r="P2" s="26"/>
      <c r="Q2" s="241" t="str">
        <f>N2</f>
        <v>Jan-juni</v>
      </c>
      <c r="R2" s="242"/>
      <c r="S2" s="243"/>
      <c r="T2" s="243"/>
    </row>
    <row r="3" spans="1:20" x14ac:dyDescent="0.35">
      <c r="C3" s="244"/>
      <c r="D3" s="245"/>
      <c r="E3" s="46" t="s">
        <v>13</v>
      </c>
      <c r="F3" s="3"/>
      <c r="G3" s="3"/>
      <c r="H3" s="246"/>
      <c r="I3" s="246"/>
      <c r="J3" s="47" t="s">
        <v>19</v>
      </c>
      <c r="K3" s="109" t="str">
        <f>RIGHT(C2,4)</f>
        <v>juni</v>
      </c>
      <c r="L3" s="197" t="s">
        <v>437</v>
      </c>
      <c r="M3" s="44"/>
      <c r="N3" s="122" t="s">
        <v>388</v>
      </c>
      <c r="O3" s="50" t="s">
        <v>388</v>
      </c>
      <c r="Q3" s="247" t="s">
        <v>423</v>
      </c>
      <c r="R3" s="248"/>
      <c r="S3" s="249"/>
      <c r="T3" s="250"/>
    </row>
    <row r="4" spans="1:20" x14ac:dyDescent="0.35">
      <c r="A4" s="48" t="s">
        <v>382</v>
      </c>
      <c r="B4" s="2" t="s">
        <v>383</v>
      </c>
      <c r="C4" s="115" t="s">
        <v>20</v>
      </c>
      <c r="D4" s="115" t="s">
        <v>21</v>
      </c>
      <c r="E4" s="115" t="s">
        <v>22</v>
      </c>
      <c r="F4" s="115" t="s">
        <v>21</v>
      </c>
      <c r="G4" s="115" t="s">
        <v>20</v>
      </c>
      <c r="H4" s="115" t="s">
        <v>20</v>
      </c>
      <c r="I4" s="115" t="s">
        <v>21</v>
      </c>
      <c r="J4" s="115" t="s">
        <v>24</v>
      </c>
      <c r="K4" s="116" t="s">
        <v>389</v>
      </c>
      <c r="L4" s="117"/>
      <c r="M4" s="118"/>
      <c r="N4" s="123" t="s">
        <v>25</v>
      </c>
      <c r="O4" s="119" t="s">
        <v>418</v>
      </c>
      <c r="P4" s="120"/>
      <c r="Q4" s="127" t="s">
        <v>25</v>
      </c>
      <c r="R4" s="121" t="s">
        <v>390</v>
      </c>
      <c r="S4" s="21"/>
      <c r="T4" s="21"/>
    </row>
    <row r="5" spans="1:20" x14ac:dyDescent="0.35">
      <c r="A5" s="5"/>
      <c r="B5" s="5"/>
      <c r="C5" s="210">
        <v>1</v>
      </c>
      <c r="D5" s="6">
        <v>2</v>
      </c>
      <c r="E5" s="6">
        <v>3</v>
      </c>
      <c r="F5" s="6"/>
      <c r="G5" s="6"/>
      <c r="H5" s="6"/>
      <c r="I5" s="6"/>
      <c r="J5" s="6"/>
      <c r="K5" s="210" t="s">
        <v>439</v>
      </c>
      <c r="L5" s="51"/>
      <c r="M5" s="29"/>
      <c r="N5" s="124"/>
      <c r="O5" s="6"/>
      <c r="Q5" s="213"/>
      <c r="R5" s="214"/>
      <c r="S5" s="22"/>
      <c r="T5" s="22"/>
    </row>
    <row r="6" spans="1:20" x14ac:dyDescent="0.35">
      <c r="A6" s="8"/>
      <c r="B6" s="9"/>
      <c r="C6" s="10"/>
      <c r="D6" s="10"/>
      <c r="E6" s="10"/>
      <c r="F6" s="10"/>
      <c r="G6" s="10"/>
      <c r="H6" s="10"/>
      <c r="I6" s="10"/>
      <c r="J6" s="10"/>
      <c r="K6" s="11"/>
      <c r="L6" s="12"/>
      <c r="N6" s="125"/>
      <c r="Q6" s="128"/>
      <c r="R6" s="23"/>
      <c r="S6" s="23"/>
      <c r="T6" s="23"/>
    </row>
    <row r="7" spans="1:20" x14ac:dyDescent="0.35">
      <c r="A7" s="19">
        <v>3</v>
      </c>
      <c r="B7" t="s">
        <v>26</v>
      </c>
      <c r="C7" s="198">
        <v>3660038</v>
      </c>
      <c r="D7" s="52">
        <f t="shared" ref="D7:D17" si="0">C7*1000/L7</f>
        <v>5161.9844944622073</v>
      </c>
      <c r="E7" s="37">
        <f t="shared" ref="E7:E17" si="1">D7/D$19</f>
        <v>1.3659969802115022</v>
      </c>
      <c r="F7" s="53">
        <f t="shared" ref="F7:F17" si="2">($D$19-D7)*0.875</f>
        <v>-1210.1870785298793</v>
      </c>
      <c r="G7" s="52">
        <f t="shared" ref="G7:G17" si="3">(F7*L7)/1000</f>
        <v>-858067.41559959005</v>
      </c>
      <c r="H7" s="52">
        <f>G7+C7</f>
        <v>2801970.5844004098</v>
      </c>
      <c r="I7" s="54">
        <f t="shared" ref="I7:I17" si="4">H7*1000/L7</f>
        <v>3951.7974159323276</v>
      </c>
      <c r="J7" s="37">
        <f t="shared" ref="J7:J17" si="5">I7/I$19</f>
        <v>1.0457496225264376</v>
      </c>
      <c r="K7" s="216">
        <v>-112835.42220297526</v>
      </c>
      <c r="L7" s="63">
        <v>709037</v>
      </c>
      <c r="N7" s="126">
        <f>(C7-Q7)/Q7</f>
        <v>1.4327082723057494E-2</v>
      </c>
      <c r="O7" s="27">
        <f>(D7-R7)/R7</f>
        <v>1.1515327420560338E-3</v>
      </c>
      <c r="Q7" s="1">
        <v>3608341</v>
      </c>
      <c r="R7" s="24">
        <v>5156.0471373639484</v>
      </c>
      <c r="S7" s="24"/>
      <c r="T7" s="1"/>
    </row>
    <row r="8" spans="1:20" x14ac:dyDescent="0.35">
      <c r="A8" s="19">
        <v>11</v>
      </c>
      <c r="B8" t="s">
        <v>392</v>
      </c>
      <c r="C8" s="198">
        <v>1982301</v>
      </c>
      <c r="D8" s="52">
        <f t="shared" si="0"/>
        <v>4026.2029044379001</v>
      </c>
      <c r="E8" s="37">
        <f t="shared" si="1"/>
        <v>1.0654392734191924</v>
      </c>
      <c r="F8" s="53">
        <f t="shared" si="2"/>
        <v>-216.37818725861041</v>
      </c>
      <c r="G8" s="52">
        <f t="shared" si="3"/>
        <v>-106533.80049677684</v>
      </c>
      <c r="H8" s="52">
        <f t="shared" ref="H8:H17" si="6">G8+C8</f>
        <v>1875767.1995032232</v>
      </c>
      <c r="I8" s="54">
        <f t="shared" si="4"/>
        <v>3809.8247171792896</v>
      </c>
      <c r="J8" s="37">
        <f t="shared" si="5"/>
        <v>1.0081799091773991</v>
      </c>
      <c r="K8" s="216">
        <v>4231.2766385817667</v>
      </c>
      <c r="L8" s="63">
        <v>492350</v>
      </c>
      <c r="N8" s="126">
        <f>(C8-Q8)/Q8</f>
        <v>6.9254983194212121E-3</v>
      </c>
      <c r="O8" s="27">
        <f t="shared" ref="O8:O17" si="7">(D8-R8)/R8</f>
        <v>-6.4763150054231756E-3</v>
      </c>
      <c r="Q8" s="1">
        <v>1968667</v>
      </c>
      <c r="R8" s="24">
        <v>4052.4478331484138</v>
      </c>
      <c r="S8" s="24"/>
      <c r="T8" s="1"/>
    </row>
    <row r="9" spans="1:20" x14ac:dyDescent="0.35">
      <c r="A9" s="20">
        <v>15</v>
      </c>
      <c r="B9" t="s">
        <v>393</v>
      </c>
      <c r="C9" s="198">
        <v>905790</v>
      </c>
      <c r="D9" s="52">
        <f t="shared" si="0"/>
        <v>3375.216589346599</v>
      </c>
      <c r="E9" s="37">
        <f t="shared" si="1"/>
        <v>0.89317115802138058</v>
      </c>
      <c r="F9" s="53">
        <f t="shared" si="2"/>
        <v>353.23483844627805</v>
      </c>
      <c r="G9" s="52">
        <f t="shared" si="3"/>
        <v>94795.867419635411</v>
      </c>
      <c r="H9" s="52">
        <f t="shared" si="6"/>
        <v>1000585.8674196354</v>
      </c>
      <c r="I9" s="54">
        <f t="shared" si="4"/>
        <v>3728.451427792877</v>
      </c>
      <c r="J9" s="37">
        <f t="shared" si="5"/>
        <v>0.98664639475267257</v>
      </c>
      <c r="K9" s="216">
        <v>10231.736053088331</v>
      </c>
      <c r="L9" s="63">
        <v>268365</v>
      </c>
      <c r="N9" s="126">
        <f t="shared" ref="N9:N17" si="8">(C9-Q9)/Q9</f>
        <v>-1.0075310734648511E-2</v>
      </c>
      <c r="O9" s="27">
        <f t="shared" si="7"/>
        <v>-1.9359831603170362E-2</v>
      </c>
      <c r="Q9" s="1">
        <v>915009</v>
      </c>
      <c r="R9" s="24">
        <v>3441.8502302067345</v>
      </c>
      <c r="S9" s="24"/>
      <c r="T9" s="1"/>
    </row>
    <row r="10" spans="1:20" x14ac:dyDescent="0.35">
      <c r="A10" s="20">
        <v>18</v>
      </c>
      <c r="B10" t="s">
        <v>394</v>
      </c>
      <c r="C10" s="198">
        <v>800455</v>
      </c>
      <c r="D10" s="52">
        <f t="shared" si="0"/>
        <v>3320.2327819349271</v>
      </c>
      <c r="E10" s="37">
        <f t="shared" si="1"/>
        <v>0.87862099519825498</v>
      </c>
      <c r="F10" s="53">
        <f t="shared" si="2"/>
        <v>401.34566993149099</v>
      </c>
      <c r="G10" s="52">
        <f t="shared" si="3"/>
        <v>96758.019489763567</v>
      </c>
      <c r="H10" s="52">
        <f t="shared" si="6"/>
        <v>897213.01948976354</v>
      </c>
      <c r="I10" s="54">
        <f t="shared" si="4"/>
        <v>3721.5784518664177</v>
      </c>
      <c r="J10" s="37">
        <f t="shared" si="5"/>
        <v>0.98482762439978178</v>
      </c>
      <c r="K10" s="216">
        <v>14421.681458080449</v>
      </c>
      <c r="L10" s="63">
        <v>241084</v>
      </c>
      <c r="N10" s="126">
        <f t="shared" si="8"/>
        <v>-4.4611568906415607E-2</v>
      </c>
      <c r="O10" s="27">
        <f t="shared" si="7"/>
        <v>-4.8154389074480164E-2</v>
      </c>
      <c r="Q10" s="1">
        <v>837832</v>
      </c>
      <c r="R10" s="24">
        <v>3488.2051709063658</v>
      </c>
      <c r="S10" s="24"/>
      <c r="T10" s="1"/>
    </row>
    <row r="11" spans="1:20" x14ac:dyDescent="0.35">
      <c r="A11" s="20">
        <v>30</v>
      </c>
      <c r="B11" t="s">
        <v>395</v>
      </c>
      <c r="C11" s="198">
        <v>5005797</v>
      </c>
      <c r="D11" s="52">
        <f t="shared" si="0"/>
        <v>3873.7333051652131</v>
      </c>
      <c r="E11" s="37">
        <f t="shared" si="1"/>
        <v>1.0250918038744883</v>
      </c>
      <c r="F11" s="53">
        <f t="shared" si="2"/>
        <v>-82.967287895009292</v>
      </c>
      <c r="G11" s="52">
        <f t="shared" si="3"/>
        <v>-107213.73107673471</v>
      </c>
      <c r="H11" s="52">
        <f t="shared" si="6"/>
        <v>4898583.2689232649</v>
      </c>
      <c r="I11" s="54">
        <f t="shared" si="4"/>
        <v>3790.7660172702031</v>
      </c>
      <c r="J11" s="37">
        <f t="shared" si="5"/>
        <v>1.0031364754843108</v>
      </c>
      <c r="K11" s="216">
        <v>-9935.8662885288504</v>
      </c>
      <c r="L11" s="63">
        <v>1292241</v>
      </c>
      <c r="N11" s="126">
        <f t="shared" si="8"/>
        <v>2.1699554679580898E-4</v>
      </c>
      <c r="O11" s="27">
        <f t="shared" si="7"/>
        <v>-1.7593918427089281E-2</v>
      </c>
      <c r="Q11" s="1">
        <v>5004711</v>
      </c>
      <c r="R11" s="24">
        <v>3943.1080261260763</v>
      </c>
      <c r="S11" s="24"/>
      <c r="T11" s="1"/>
    </row>
    <row r="12" spans="1:20" x14ac:dyDescent="0.35">
      <c r="A12" s="20">
        <v>34</v>
      </c>
      <c r="B12" t="s">
        <v>396</v>
      </c>
      <c r="C12" s="198">
        <v>1125899</v>
      </c>
      <c r="D12" s="52">
        <f t="shared" si="0"/>
        <v>3013.4224415729013</v>
      </c>
      <c r="E12" s="37">
        <f t="shared" si="1"/>
        <v>0.79743090272862349</v>
      </c>
      <c r="F12" s="53">
        <f t="shared" si="2"/>
        <v>669.80471774826356</v>
      </c>
      <c r="G12" s="52">
        <f t="shared" si="3"/>
        <v>250257.79708284821</v>
      </c>
      <c r="H12" s="52">
        <f t="shared" si="6"/>
        <v>1376156.7970828481</v>
      </c>
      <c r="I12" s="54">
        <f t="shared" si="4"/>
        <v>3683.2271593211644</v>
      </c>
      <c r="J12" s="37">
        <f t="shared" si="5"/>
        <v>0.97467886284107785</v>
      </c>
      <c r="K12" s="216">
        <v>15200.864469727036</v>
      </c>
      <c r="L12" s="63">
        <v>373628</v>
      </c>
      <c r="N12" s="126">
        <f t="shared" si="8"/>
        <v>-3.674170457793498E-3</v>
      </c>
      <c r="O12" s="27">
        <f t="shared" si="7"/>
        <v>-1.0007405239883523E-2</v>
      </c>
      <c r="Q12" s="1">
        <v>1130051</v>
      </c>
      <c r="R12" s="24">
        <v>3043.8838204674439</v>
      </c>
      <c r="S12" s="24"/>
      <c r="T12" s="1"/>
    </row>
    <row r="13" spans="1:20" x14ac:dyDescent="0.35">
      <c r="A13" s="20">
        <v>38</v>
      </c>
      <c r="B13" t="s">
        <v>397</v>
      </c>
      <c r="C13" s="198">
        <v>1447056</v>
      </c>
      <c r="D13" s="52">
        <f t="shared" si="0"/>
        <v>3372.2969650501864</v>
      </c>
      <c r="E13" s="37">
        <f t="shared" si="1"/>
        <v>0.89239854857698364</v>
      </c>
      <c r="F13" s="53">
        <f t="shared" si="2"/>
        <v>355.78950970563909</v>
      </c>
      <c r="G13" s="52">
        <f t="shared" si="3"/>
        <v>152669.63440419946</v>
      </c>
      <c r="H13" s="52">
        <f t="shared" si="6"/>
        <v>1599725.6344041994</v>
      </c>
      <c r="I13" s="54">
        <f t="shared" si="4"/>
        <v>3728.0864747558253</v>
      </c>
      <c r="J13" s="37">
        <f t="shared" si="5"/>
        <v>0.98654981857212287</v>
      </c>
      <c r="K13" s="216">
        <v>15468.380311297224</v>
      </c>
      <c r="L13" s="63">
        <v>429101</v>
      </c>
      <c r="N13" s="126">
        <f t="shared" si="8"/>
        <v>-6.6090566866457688E-4</v>
      </c>
      <c r="O13" s="27">
        <f t="shared" si="7"/>
        <v>-1.0603037226737109E-2</v>
      </c>
      <c r="Q13" s="1">
        <v>1448013</v>
      </c>
      <c r="R13" s="24">
        <v>3408.4367467610728</v>
      </c>
      <c r="S13" s="24"/>
      <c r="T13" s="1"/>
    </row>
    <row r="14" spans="1:20" x14ac:dyDescent="0.35">
      <c r="A14" s="20">
        <v>42</v>
      </c>
      <c r="B14" t="s">
        <v>398</v>
      </c>
      <c r="C14" s="198">
        <v>990036</v>
      </c>
      <c r="D14" s="52">
        <f t="shared" si="0"/>
        <v>3132.5197515590839</v>
      </c>
      <c r="E14" s="37">
        <f t="shared" si="1"/>
        <v>0.82894718604310635</v>
      </c>
      <c r="F14" s="53">
        <f t="shared" si="2"/>
        <v>565.59457151035372</v>
      </c>
      <c r="G14" s="52">
        <f t="shared" si="3"/>
        <v>178756.72992041879</v>
      </c>
      <c r="H14" s="52">
        <f t="shared" si="6"/>
        <v>1168792.7299204187</v>
      </c>
      <c r="I14" s="54">
        <f t="shared" si="4"/>
        <v>3698.1143230694374</v>
      </c>
      <c r="J14" s="37">
        <f t="shared" si="5"/>
        <v>0.97861839825538821</v>
      </c>
      <c r="K14" s="216">
        <v>15282.099072865734</v>
      </c>
      <c r="L14" s="63">
        <v>316051</v>
      </c>
      <c r="N14" s="126">
        <f t="shared" si="8"/>
        <v>-3.7363559611129169E-3</v>
      </c>
      <c r="O14" s="27">
        <f t="shared" si="7"/>
        <v>-1.9235842872210116E-2</v>
      </c>
      <c r="Q14" s="1">
        <v>993749</v>
      </c>
      <c r="R14" s="24">
        <v>3193.9582302159197</v>
      </c>
      <c r="S14" s="24"/>
      <c r="T14" s="1"/>
    </row>
    <row r="15" spans="1:20" x14ac:dyDescent="0.35">
      <c r="A15" s="20">
        <v>46</v>
      </c>
      <c r="B15" t="s">
        <v>399</v>
      </c>
      <c r="C15" s="198">
        <v>2388911</v>
      </c>
      <c r="D15" s="52">
        <f t="shared" si="0"/>
        <v>3696.831500839517</v>
      </c>
      <c r="E15" s="37">
        <f t="shared" si="1"/>
        <v>0.97827892972461306</v>
      </c>
      <c r="F15" s="53">
        <f t="shared" si="2"/>
        <v>71.82179088997475</v>
      </c>
      <c r="G15" s="52">
        <f t="shared" si="3"/>
        <v>46411.600382056131</v>
      </c>
      <c r="H15" s="52">
        <f t="shared" si="6"/>
        <v>2435322.6003820561</v>
      </c>
      <c r="I15" s="54">
        <f t="shared" si="4"/>
        <v>3768.6532917294917</v>
      </c>
      <c r="J15" s="37">
        <f t="shared" si="5"/>
        <v>0.99728486621557655</v>
      </c>
      <c r="K15" s="216">
        <v>17143.369119244009</v>
      </c>
      <c r="L15" s="63">
        <v>646205</v>
      </c>
      <c r="N15" s="126">
        <f t="shared" si="8"/>
        <v>-9.2973587190471642E-3</v>
      </c>
      <c r="O15" s="27">
        <f t="shared" si="7"/>
        <v>-1.6829522779389143E-2</v>
      </c>
      <c r="Q15" s="1">
        <v>2411330</v>
      </c>
      <c r="R15" s="24">
        <v>3760.112398096343</v>
      </c>
      <c r="S15" s="24"/>
      <c r="T15" s="1"/>
    </row>
    <row r="16" spans="1:20" x14ac:dyDescent="0.35">
      <c r="A16" s="20">
        <v>50</v>
      </c>
      <c r="B16" t="s">
        <v>400</v>
      </c>
      <c r="C16" s="198">
        <v>1632880</v>
      </c>
      <c r="D16" s="52">
        <f t="shared" si="0"/>
        <v>3412.7113507638933</v>
      </c>
      <c r="E16" s="37">
        <f t="shared" si="1"/>
        <v>0.90309325889648417</v>
      </c>
      <c r="F16" s="53">
        <f t="shared" si="2"/>
        <v>320.42692220614555</v>
      </c>
      <c r="G16" s="52">
        <f t="shared" si="3"/>
        <v>153314.66946797445</v>
      </c>
      <c r="H16" s="52">
        <f t="shared" si="6"/>
        <v>1786194.6694679745</v>
      </c>
      <c r="I16" s="54">
        <f t="shared" si="4"/>
        <v>3733.1382729700385</v>
      </c>
      <c r="J16" s="37">
        <f t="shared" si="5"/>
        <v>0.98788665736206049</v>
      </c>
      <c r="K16" s="216">
        <v>16478.785751015152</v>
      </c>
      <c r="L16" s="63">
        <v>478470</v>
      </c>
      <c r="N16" s="126">
        <f t="shared" si="8"/>
        <v>3.381972227269648E-2</v>
      </c>
      <c r="O16" s="27">
        <f t="shared" si="7"/>
        <v>2.4444539345990023E-2</v>
      </c>
      <c r="Q16" s="1">
        <v>1579463</v>
      </c>
      <c r="R16" s="24">
        <v>3331.2797517985537</v>
      </c>
      <c r="S16" s="24"/>
      <c r="T16" s="1"/>
    </row>
    <row r="17" spans="1:20" x14ac:dyDescent="0.35">
      <c r="A17" s="20">
        <v>54</v>
      </c>
      <c r="B17" t="s">
        <v>401</v>
      </c>
      <c r="C17" s="198">
        <v>803233</v>
      </c>
      <c r="D17" s="52">
        <f t="shared" si="0"/>
        <v>3312.9567914473791</v>
      </c>
      <c r="E17" s="37">
        <f t="shared" si="1"/>
        <v>0.87669557658363095</v>
      </c>
      <c r="F17" s="53">
        <f t="shared" si="2"/>
        <v>407.71216160809541</v>
      </c>
      <c r="G17" s="52">
        <f t="shared" si="3"/>
        <v>98850.629006205942</v>
      </c>
      <c r="H17" s="52">
        <f t="shared" si="6"/>
        <v>902083.62900620594</v>
      </c>
      <c r="I17" s="54">
        <f t="shared" si="4"/>
        <v>3720.6689530554745</v>
      </c>
      <c r="J17" s="37">
        <f t="shared" si="5"/>
        <v>0.9845869470729538</v>
      </c>
      <c r="K17" s="216">
        <v>14313.095617604355</v>
      </c>
      <c r="L17" s="63">
        <v>242452</v>
      </c>
      <c r="N17" s="126">
        <f t="shared" si="8"/>
        <v>-9.2386672143259779E-3</v>
      </c>
      <c r="O17" s="27">
        <f t="shared" si="7"/>
        <v>-1.2164545797610688E-2</v>
      </c>
      <c r="Q17" s="1">
        <v>810723</v>
      </c>
      <c r="R17" s="24">
        <v>3353.7536817023529</v>
      </c>
      <c r="S17" s="24"/>
      <c r="T17" s="1"/>
    </row>
    <row r="18" spans="1:20" x14ac:dyDescent="0.35">
      <c r="A18" s="13"/>
      <c r="B18" s="8"/>
      <c r="C18" s="55"/>
      <c r="D18" s="52"/>
      <c r="E18" s="37"/>
      <c r="F18" s="56"/>
      <c r="G18" s="52"/>
      <c r="H18" s="52"/>
      <c r="I18" s="54"/>
      <c r="J18" s="37"/>
      <c r="K18" s="57"/>
      <c r="L18" s="14"/>
      <c r="N18" s="126"/>
      <c r="O18" s="27"/>
      <c r="Q18" s="15"/>
      <c r="R18" s="15"/>
      <c r="S18" s="15"/>
      <c r="T18" s="25"/>
    </row>
    <row r="19" spans="1:20" x14ac:dyDescent="0.35">
      <c r="A19" s="16" t="s">
        <v>380</v>
      </c>
      <c r="B19" s="17"/>
      <c r="C19" s="58">
        <f>SUM(C7:C17)</f>
        <v>20742396</v>
      </c>
      <c r="D19" s="58">
        <f>C19*1000/L19</f>
        <v>3778.9135475709168</v>
      </c>
      <c r="E19" s="59">
        <f>D19/D$19</f>
        <v>1</v>
      </c>
      <c r="F19" s="60"/>
      <c r="G19" s="58">
        <f>SUM(G7:G17)</f>
        <v>2.9103830456733704E-10</v>
      </c>
      <c r="H19" s="58">
        <f>SUM(H7:H18)</f>
        <v>20742396</v>
      </c>
      <c r="I19" s="61">
        <f>H19*1000/L19</f>
        <v>3778.9135475709168</v>
      </c>
      <c r="J19" s="59">
        <f>I19/I$19</f>
        <v>1</v>
      </c>
      <c r="K19" s="62">
        <f>SUM(K7:K17)</f>
        <v>-5.0931703299283981E-11</v>
      </c>
      <c r="L19" s="18">
        <f>SUM(L7:L17)</f>
        <v>5488984</v>
      </c>
      <c r="N19" s="219">
        <f>(C19-Q19)/Q19</f>
        <v>1.6663697588875429E-3</v>
      </c>
      <c r="O19" s="131">
        <f>(D19-R19)/R19</f>
        <v>-9.9605854449928456E-3</v>
      </c>
      <c r="Q19" s="130">
        <f>SUM(Q7:Q17)</f>
        <v>20707889</v>
      </c>
      <c r="R19" s="215">
        <v>3816.9324291694229</v>
      </c>
      <c r="S19" s="15"/>
      <c r="T19" s="24"/>
    </row>
    <row r="21" spans="1:20" x14ac:dyDescent="0.35">
      <c r="A21" s="64" t="s">
        <v>421</v>
      </c>
      <c r="B21" s="176" t="str">
        <f>komm!C368</f>
        <v>Utbetales/trekkes ved 8. termin rammetilskudd i september</v>
      </c>
      <c r="C21" s="65"/>
      <c r="D21" s="65"/>
      <c r="E21" s="65"/>
      <c r="O21" s="66"/>
      <c r="Q21" s="45"/>
    </row>
  </sheetData>
  <sheetProtection sheet="1" objects="1" scenarios="1"/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tabSelected="1" zoomScale="90" zoomScaleNormal="90" workbookViewId="0">
      <selection activeCell="C40" sqref="C40"/>
    </sheetView>
  </sheetViews>
  <sheetFormatPr baseColWidth="10" defaultColWidth="11.54296875" defaultRowHeight="14.5" x14ac:dyDescent="0.35"/>
  <cols>
    <col min="1" max="1" width="23" style="29" customWidth="1"/>
    <col min="2" max="2" width="12.81640625" style="29" customWidth="1"/>
    <col min="3" max="4" width="13.81640625" style="29" customWidth="1"/>
    <col min="5" max="5" width="12.54296875" style="29" bestFit="1" customWidth="1"/>
    <col min="6" max="6" width="11.54296875" style="29" bestFit="1" customWidth="1"/>
    <col min="7" max="8" width="12.1796875" style="29" customWidth="1"/>
    <col min="9" max="9" width="14.81640625" style="29" customWidth="1"/>
    <col min="10" max="12" width="14.54296875" style="29" customWidth="1"/>
    <col min="13" max="13" width="13.81640625" style="29" customWidth="1"/>
    <col min="14" max="14" width="11.54296875" style="29" bestFit="1" customWidth="1"/>
    <col min="15" max="15" width="12.453125" style="29" bestFit="1" customWidth="1"/>
    <col min="16" max="16" width="11.54296875" style="29"/>
    <col min="17" max="17" width="13.81640625" style="29" bestFit="1" customWidth="1"/>
    <col min="18" max="18" width="12.26953125" style="29" customWidth="1"/>
    <col min="19" max="16384" width="11.54296875" style="29"/>
  </cols>
  <sheetData>
    <row r="1" spans="1:17" x14ac:dyDescent="0.35">
      <c r="A1" s="137" t="s">
        <v>402</v>
      </c>
      <c r="B1" s="251" t="s">
        <v>440</v>
      </c>
      <c r="C1" s="251"/>
      <c r="D1" s="251"/>
      <c r="E1" s="212"/>
      <c r="F1" s="251" t="s">
        <v>441</v>
      </c>
      <c r="G1" s="251"/>
      <c r="H1" s="251"/>
      <c r="I1" s="212"/>
      <c r="J1" s="252" t="s">
        <v>442</v>
      </c>
      <c r="K1" s="252"/>
      <c r="L1" s="252"/>
    </row>
    <row r="2" spans="1:17" x14ac:dyDescent="0.35">
      <c r="A2" s="138"/>
      <c r="B2" s="136">
        <v>2021</v>
      </c>
      <c r="C2" s="136">
        <v>2022</v>
      </c>
      <c r="D2" s="136">
        <v>2023</v>
      </c>
      <c r="E2" s="136"/>
      <c r="F2" s="136">
        <f>B2</f>
        <v>2021</v>
      </c>
      <c r="G2" s="136">
        <f>C2</f>
        <v>2022</v>
      </c>
      <c r="H2" s="136">
        <f>D2</f>
        <v>2023</v>
      </c>
      <c r="I2" s="136"/>
      <c r="J2" s="136">
        <f>F2</f>
        <v>2021</v>
      </c>
      <c r="K2" s="136">
        <f>G2</f>
        <v>2022</v>
      </c>
      <c r="L2" s="136">
        <f>H2</f>
        <v>2023</v>
      </c>
    </row>
    <row r="3" spans="1:17" x14ac:dyDescent="0.35">
      <c r="A3" s="7" t="s">
        <v>391</v>
      </c>
      <c r="B3" s="28">
        <v>21035195</v>
      </c>
      <c r="C3" s="28">
        <v>25046985</v>
      </c>
      <c r="D3" s="28">
        <f>25063955</f>
        <v>25063955</v>
      </c>
      <c r="E3" s="7"/>
      <c r="F3" s="28">
        <v>4256424</v>
      </c>
      <c r="G3" s="28">
        <v>5183875</v>
      </c>
      <c r="H3" s="28">
        <v>4993742</v>
      </c>
      <c r="I3" s="7"/>
      <c r="J3" s="28">
        <f t="shared" ref="J3:J14" si="0">B3+F3</f>
        <v>25291619</v>
      </c>
      <c r="K3" s="28">
        <f t="shared" ref="K3:K14" si="1">C3+G3</f>
        <v>30230860</v>
      </c>
      <c r="L3" s="28">
        <f t="shared" ref="L3:L14" si="2">D3+H3</f>
        <v>30057697</v>
      </c>
      <c r="O3" s="166"/>
      <c r="P3" s="166"/>
      <c r="Q3" s="166"/>
    </row>
    <row r="4" spans="1:17" x14ac:dyDescent="0.35">
      <c r="A4" s="7" t="s">
        <v>403</v>
      </c>
      <c r="B4" s="28">
        <v>22196274</v>
      </c>
      <c r="C4" s="28">
        <v>26348339</v>
      </c>
      <c r="D4" s="28">
        <v>26304885</v>
      </c>
      <c r="E4" s="7"/>
      <c r="F4" s="28">
        <v>4477215</v>
      </c>
      <c r="G4" s="28">
        <v>5437205</v>
      </c>
      <c r="H4" s="211">
        <v>5229541</v>
      </c>
      <c r="I4" s="28"/>
      <c r="J4" s="28">
        <f t="shared" si="0"/>
        <v>26673489</v>
      </c>
      <c r="K4" s="28">
        <f t="shared" si="1"/>
        <v>31785544</v>
      </c>
      <c r="L4" s="28">
        <f t="shared" si="2"/>
        <v>31534426</v>
      </c>
      <c r="N4" s="221">
        <f>L8-K8</f>
        <v>2041872</v>
      </c>
      <c r="O4" s="166"/>
      <c r="P4" s="166"/>
    </row>
    <row r="5" spans="1:17" x14ac:dyDescent="0.35">
      <c r="A5" s="7" t="s">
        <v>404</v>
      </c>
      <c r="B5" s="28">
        <v>53484714</v>
      </c>
      <c r="C5" s="28">
        <f>58238448</f>
        <v>58238448</v>
      </c>
      <c r="D5" s="28">
        <v>60452989</v>
      </c>
      <c r="E5" s="28"/>
      <c r="F5" s="28">
        <v>10944789</v>
      </c>
      <c r="G5" s="28">
        <v>11795438</v>
      </c>
      <c r="H5" s="28">
        <v>11982449</v>
      </c>
      <c r="I5" s="28"/>
      <c r="J5" s="28">
        <f t="shared" si="0"/>
        <v>64429503</v>
      </c>
      <c r="K5" s="28">
        <f t="shared" si="1"/>
        <v>70033886</v>
      </c>
      <c r="L5" s="28">
        <f t="shared" si="2"/>
        <v>72435438</v>
      </c>
      <c r="N5" s="221">
        <f>D8-C8</f>
        <v>2007365</v>
      </c>
      <c r="O5" s="166"/>
    </row>
    <row r="6" spans="1:17" x14ac:dyDescent="0.35">
      <c r="A6" s="7" t="s">
        <v>405</v>
      </c>
      <c r="B6" s="28">
        <v>55218728</v>
      </c>
      <c r="C6" s="28">
        <v>60397398</v>
      </c>
      <c r="D6" s="28">
        <v>62209675</v>
      </c>
      <c r="E6" s="28"/>
      <c r="F6" s="28">
        <v>11281613</v>
      </c>
      <c r="G6" s="28">
        <v>12221762</v>
      </c>
      <c r="H6" s="28">
        <v>12319395</v>
      </c>
      <c r="I6" s="28"/>
      <c r="J6" s="28">
        <f t="shared" si="0"/>
        <v>66500341</v>
      </c>
      <c r="K6" s="28">
        <f t="shared" si="1"/>
        <v>72619160</v>
      </c>
      <c r="L6" s="28">
        <f t="shared" si="2"/>
        <v>74529070</v>
      </c>
      <c r="N6" s="221">
        <f>H8-G8</f>
        <v>34507</v>
      </c>
      <c r="O6" s="166"/>
    </row>
    <row r="7" spans="1:17" x14ac:dyDescent="0.35">
      <c r="A7" s="7" t="s">
        <v>406</v>
      </c>
      <c r="B7" s="28">
        <v>86991741</v>
      </c>
      <c r="C7" s="28">
        <v>97791092</v>
      </c>
      <c r="D7" s="28">
        <v>99697151</v>
      </c>
      <c r="E7" s="28"/>
      <c r="F7" s="28">
        <v>17844123</v>
      </c>
      <c r="G7" s="28">
        <v>19699908</v>
      </c>
      <c r="H7" s="28">
        <v>19731661</v>
      </c>
      <c r="I7" s="28"/>
      <c r="J7" s="28">
        <f t="shared" si="0"/>
        <v>104835864</v>
      </c>
      <c r="K7" s="28">
        <f t="shared" si="1"/>
        <v>117491000</v>
      </c>
      <c r="L7" s="28">
        <f t="shared" si="2"/>
        <v>119428812</v>
      </c>
      <c r="N7" s="166"/>
      <c r="O7" s="166"/>
      <c r="P7" s="166"/>
    </row>
    <row r="8" spans="1:17" x14ac:dyDescent="0.35">
      <c r="A8" s="7" t="s">
        <v>407</v>
      </c>
      <c r="B8" s="28">
        <v>90692438</v>
      </c>
      <c r="C8" s="28">
        <v>102840296</v>
      </c>
      <c r="D8" s="28">
        <v>104847661</v>
      </c>
      <c r="E8" s="28"/>
      <c r="F8" s="28">
        <v>18598039</v>
      </c>
      <c r="G8" s="28">
        <v>20707889</v>
      </c>
      <c r="H8" s="28">
        <v>20742396</v>
      </c>
      <c r="I8" s="28"/>
      <c r="J8" s="28">
        <f t="shared" si="0"/>
        <v>109290477</v>
      </c>
      <c r="K8" s="28">
        <f t="shared" si="1"/>
        <v>123548185</v>
      </c>
      <c r="L8" s="28">
        <f t="shared" si="2"/>
        <v>125590057</v>
      </c>
      <c r="N8" s="166"/>
      <c r="O8" s="166"/>
      <c r="P8" s="166"/>
      <c r="Q8" s="166"/>
    </row>
    <row r="9" spans="1:17" x14ac:dyDescent="0.35">
      <c r="A9" s="7" t="s">
        <v>408</v>
      </c>
      <c r="B9" s="28">
        <v>112974018</v>
      </c>
      <c r="C9" s="28">
        <v>124903414</v>
      </c>
      <c r="D9" s="28"/>
      <c r="E9" s="28"/>
      <c r="F9" s="28">
        <v>23210943</v>
      </c>
      <c r="G9" s="28">
        <v>25114257</v>
      </c>
      <c r="H9" s="28"/>
      <c r="I9" s="28"/>
      <c r="J9" s="28">
        <f t="shared" si="0"/>
        <v>136184961</v>
      </c>
      <c r="K9" s="28">
        <f t="shared" si="1"/>
        <v>150017671</v>
      </c>
      <c r="L9" s="28">
        <f t="shared" si="2"/>
        <v>0</v>
      </c>
      <c r="N9" s="166"/>
      <c r="O9" s="166"/>
      <c r="P9" s="166"/>
      <c r="Q9" s="166"/>
    </row>
    <row r="10" spans="1:17" x14ac:dyDescent="0.35">
      <c r="A10" s="7" t="s">
        <v>409</v>
      </c>
      <c r="B10" s="28">
        <v>115926311</v>
      </c>
      <c r="C10" s="28">
        <v>129404724</v>
      </c>
      <c r="D10" s="28"/>
      <c r="E10" s="28"/>
      <c r="F10" s="28">
        <v>23805587</v>
      </c>
      <c r="G10" s="28">
        <v>26034503</v>
      </c>
      <c r="H10" s="28"/>
      <c r="I10" s="28"/>
      <c r="J10" s="28">
        <f t="shared" si="0"/>
        <v>139731898</v>
      </c>
      <c r="K10" s="28">
        <f t="shared" si="1"/>
        <v>155439227</v>
      </c>
      <c r="L10" s="28">
        <f t="shared" si="2"/>
        <v>0</v>
      </c>
      <c r="O10" s="166"/>
      <c r="P10" s="166"/>
    </row>
    <row r="11" spans="1:17" x14ac:dyDescent="0.35">
      <c r="A11" s="7" t="s">
        <v>410</v>
      </c>
      <c r="B11" s="28">
        <v>150576254</v>
      </c>
      <c r="C11" s="28">
        <v>165668406</v>
      </c>
      <c r="D11" s="28"/>
      <c r="E11" s="28"/>
      <c r="F11" s="28">
        <v>30954025</v>
      </c>
      <c r="G11" s="28">
        <v>33286461</v>
      </c>
      <c r="H11" s="28"/>
      <c r="I11" s="28"/>
      <c r="J11" s="28">
        <f t="shared" si="0"/>
        <v>181530279</v>
      </c>
      <c r="K11" s="28">
        <f t="shared" si="1"/>
        <v>198954867</v>
      </c>
      <c r="L11" s="28">
        <f t="shared" si="2"/>
        <v>0</v>
      </c>
    </row>
    <row r="12" spans="1:17" ht="15" thickBot="1" x14ac:dyDescent="0.4">
      <c r="A12" s="7" t="s">
        <v>411</v>
      </c>
      <c r="B12" s="28">
        <v>152418472</v>
      </c>
      <c r="C12" s="28">
        <v>167290401</v>
      </c>
      <c r="D12" s="28"/>
      <c r="E12" s="28"/>
      <c r="F12" s="28">
        <v>31323277</v>
      </c>
      <c r="G12" s="28">
        <v>33623340</v>
      </c>
      <c r="H12" s="28"/>
      <c r="I12" s="28"/>
      <c r="J12" s="28">
        <f t="shared" si="0"/>
        <v>183741749</v>
      </c>
      <c r="K12" s="28">
        <f t="shared" si="1"/>
        <v>200913741</v>
      </c>
      <c r="L12" s="28">
        <f t="shared" si="2"/>
        <v>0</v>
      </c>
    </row>
    <row r="13" spans="1:17" x14ac:dyDescent="0.35">
      <c r="A13" s="7" t="s">
        <v>412</v>
      </c>
      <c r="B13" s="28">
        <v>190287729</v>
      </c>
      <c r="C13" s="28">
        <v>216186638</v>
      </c>
      <c r="D13" s="28"/>
      <c r="E13" s="30" t="s">
        <v>21</v>
      </c>
      <c r="F13" s="28">
        <v>39300433</v>
      </c>
      <c r="G13" s="28">
        <v>43645701</v>
      </c>
      <c r="H13" s="28"/>
      <c r="I13" s="30" t="s">
        <v>21</v>
      </c>
      <c r="J13" s="28">
        <f t="shared" si="0"/>
        <v>229588162</v>
      </c>
      <c r="K13" s="28">
        <f t="shared" si="1"/>
        <v>259832339</v>
      </c>
      <c r="L13" s="28">
        <f t="shared" si="2"/>
        <v>0</v>
      </c>
      <c r="M13" s="31"/>
      <c r="N13" s="139"/>
    </row>
    <row r="14" spans="1:17" x14ac:dyDescent="0.35">
      <c r="A14" s="38" t="s">
        <v>413</v>
      </c>
      <c r="B14" s="28">
        <v>195955447</v>
      </c>
      <c r="C14" s="28">
        <v>220842958</v>
      </c>
      <c r="D14" s="28"/>
      <c r="E14" s="202">
        <f>D14*1000/$N$15</f>
        <v>0</v>
      </c>
      <c r="F14" s="28">
        <v>40450518</v>
      </c>
      <c r="G14" s="28">
        <v>44561358</v>
      </c>
      <c r="H14" s="28"/>
      <c r="I14" s="202">
        <f>H14*1000/$N$15</f>
        <v>0</v>
      </c>
      <c r="J14" s="28">
        <f t="shared" si="0"/>
        <v>236405965</v>
      </c>
      <c r="K14" s="28">
        <f t="shared" si="1"/>
        <v>265404316</v>
      </c>
      <c r="L14" s="28">
        <f t="shared" si="2"/>
        <v>0</v>
      </c>
      <c r="N14" s="195" t="s">
        <v>436</v>
      </c>
      <c r="O14" s="195"/>
    </row>
    <row r="15" spans="1:17" x14ac:dyDescent="0.35">
      <c r="A15" s="133" t="s">
        <v>424</v>
      </c>
      <c r="B15" s="137"/>
      <c r="C15" s="203"/>
      <c r="D15" s="203">
        <v>200750000</v>
      </c>
      <c r="E15" s="204">
        <f>D15*1000/$N$15</f>
        <v>36573.252900718966</v>
      </c>
      <c r="F15" s="137"/>
      <c r="G15" s="205"/>
      <c r="H15" s="206">
        <v>40350000</v>
      </c>
      <c r="I15" s="204">
        <f>H15*1000/$N$15</f>
        <v>7351.0871957360414</v>
      </c>
      <c r="J15" s="137"/>
      <c r="K15" s="207"/>
      <c r="L15" s="207">
        <f>D15+H15</f>
        <v>241100000</v>
      </c>
      <c r="M15" s="32"/>
      <c r="N15" s="196">
        <v>5488984</v>
      </c>
      <c r="O15" s="195"/>
    </row>
    <row r="16" spans="1:17" x14ac:dyDescent="0.35">
      <c r="A16" s="40" t="s">
        <v>428</v>
      </c>
      <c r="B16" s="38"/>
      <c r="C16" s="171"/>
      <c r="D16" s="171">
        <v>200725000</v>
      </c>
      <c r="E16" s="41">
        <f>D16*1000/$N$15</f>
        <v>36568.698323769939</v>
      </c>
      <c r="F16" s="38"/>
      <c r="G16" s="172"/>
      <c r="H16" s="172">
        <v>40265000</v>
      </c>
      <c r="I16" s="41">
        <f>H16*1000/$N$15</f>
        <v>7335.6016341093364</v>
      </c>
      <c r="J16" s="38"/>
      <c r="K16" s="42"/>
      <c r="L16" s="42">
        <f>D16+H16</f>
        <v>240990000</v>
      </c>
      <c r="M16" s="32"/>
      <c r="N16" s="140"/>
    </row>
    <row r="17" spans="1:19" x14ac:dyDescent="0.35">
      <c r="A17" s="7" t="s">
        <v>443</v>
      </c>
      <c r="B17" s="43"/>
      <c r="C17" s="38"/>
      <c r="D17" s="38">
        <v>204653000</v>
      </c>
      <c r="E17" s="41">
        <f>D17*1000/$N$15</f>
        <v>37284.313454001691</v>
      </c>
      <c r="F17" s="43"/>
      <c r="G17" s="38"/>
      <c r="H17" s="38">
        <v>40464000</v>
      </c>
      <c r="I17" s="41">
        <f>H17*1000/$N$15</f>
        <v>7371.8560666236226</v>
      </c>
      <c r="J17" s="43"/>
      <c r="K17" s="38"/>
      <c r="L17" s="38">
        <f>D17+H17</f>
        <v>245117000</v>
      </c>
      <c r="M17" s="33"/>
      <c r="N17" s="150"/>
    </row>
    <row r="18" spans="1:19" ht="15" thickBot="1" x14ac:dyDescent="0.4">
      <c r="A18" s="40" t="s">
        <v>438</v>
      </c>
      <c r="B18" s="200"/>
      <c r="C18" s="200"/>
      <c r="D18" s="173"/>
      <c r="E18" s="174">
        <f>D18*1000/$N$15</f>
        <v>0</v>
      </c>
      <c r="F18" s="43"/>
      <c r="G18" s="38"/>
      <c r="H18" s="38"/>
      <c r="I18" s="174">
        <f>H18*1000/$N$15</f>
        <v>0</v>
      </c>
      <c r="J18" s="43"/>
      <c r="K18" s="38"/>
      <c r="L18" s="38">
        <f>D18+H18</f>
        <v>0</v>
      </c>
      <c r="M18" s="33"/>
      <c r="N18" s="150"/>
    </row>
    <row r="19" spans="1:19" x14ac:dyDescent="0.35">
      <c r="A19" s="141"/>
      <c r="B19" s="142"/>
      <c r="C19" s="143"/>
      <c r="D19" s="143"/>
      <c r="E19" s="144"/>
      <c r="F19" s="142"/>
      <c r="G19" s="143"/>
      <c r="H19" s="143"/>
      <c r="I19" s="144"/>
      <c r="J19" s="142"/>
      <c r="K19" s="145"/>
      <c r="L19" s="145"/>
      <c r="M19" s="33"/>
      <c r="N19" s="32"/>
      <c r="O19" s="149"/>
      <c r="P19" s="149"/>
    </row>
    <row r="20" spans="1:19" x14ac:dyDescent="0.35">
      <c r="A20" s="162"/>
      <c r="B20" s="162"/>
      <c r="C20" s="162"/>
      <c r="D20" s="162"/>
      <c r="E20" s="144"/>
      <c r="F20" s="142"/>
      <c r="G20" s="146"/>
      <c r="H20" s="146"/>
      <c r="I20" s="144"/>
      <c r="J20" s="142"/>
      <c r="K20" s="145"/>
      <c r="L20" s="145"/>
      <c r="M20" s="147"/>
      <c r="N20" s="32"/>
      <c r="O20" s="149"/>
    </row>
    <row r="21" spans="1:19" x14ac:dyDescent="0.35">
      <c r="A21" s="163"/>
      <c r="B21" s="164"/>
      <c r="C21" s="165"/>
      <c r="D21" s="165"/>
      <c r="E21" s="144"/>
      <c r="F21" s="142"/>
      <c r="G21" s="146"/>
      <c r="H21" s="146"/>
      <c r="I21" s="144"/>
      <c r="J21" s="142"/>
      <c r="K21" s="145"/>
      <c r="L21" s="145"/>
      <c r="M21" s="33"/>
      <c r="N21" s="32"/>
    </row>
    <row r="22" spans="1:19" x14ac:dyDescent="0.35">
      <c r="A22" s="34" t="s">
        <v>414</v>
      </c>
      <c r="B22" s="254"/>
      <c r="C22" s="254"/>
      <c r="D22" s="254"/>
      <c r="E22" s="35"/>
      <c r="F22" s="254"/>
      <c r="G22" s="254"/>
      <c r="H22" s="132"/>
      <c r="I22" s="35"/>
      <c r="J22" s="254"/>
      <c r="K22" s="254"/>
      <c r="L22" s="254"/>
    </row>
    <row r="23" spans="1:19" x14ac:dyDescent="0.35">
      <c r="A23" s="36" t="s">
        <v>415</v>
      </c>
      <c r="B23" s="136">
        <f t="shared" ref="B23:K23" si="3">B2</f>
        <v>2021</v>
      </c>
      <c r="C23" s="136">
        <f>C2</f>
        <v>2022</v>
      </c>
      <c r="D23" s="136">
        <f>D2</f>
        <v>2023</v>
      </c>
      <c r="E23" s="136"/>
      <c r="F23" s="136">
        <f t="shared" si="3"/>
        <v>2021</v>
      </c>
      <c r="G23" s="136">
        <f t="shared" si="3"/>
        <v>2022</v>
      </c>
      <c r="H23" s="136">
        <f t="shared" si="3"/>
        <v>2023</v>
      </c>
      <c r="I23" s="136"/>
      <c r="J23" s="136">
        <f t="shared" si="3"/>
        <v>2021</v>
      </c>
      <c r="K23" s="136">
        <f t="shared" si="3"/>
        <v>2022</v>
      </c>
      <c r="L23" s="136">
        <f t="shared" ref="L23" si="4">L2</f>
        <v>2023</v>
      </c>
      <c r="O23"/>
      <c r="Q23" s="44"/>
      <c r="R23" s="44"/>
      <c r="S23" s="44"/>
    </row>
    <row r="24" spans="1:19" x14ac:dyDescent="0.35">
      <c r="A24" s="7" t="s">
        <v>391</v>
      </c>
      <c r="B24" s="37">
        <v>6.6961061728874824E-3</v>
      </c>
      <c r="C24" s="37">
        <f>(C3-B3)/B3</f>
        <v>0.19071798478692495</v>
      </c>
      <c r="D24" s="37">
        <f>(D3-C3)/C3</f>
        <v>6.775266564019582E-4</v>
      </c>
      <c r="E24" s="7"/>
      <c r="F24" s="37">
        <v>-1.7725790945053971E-2</v>
      </c>
      <c r="G24" s="37">
        <f>(G3-F3)/F3</f>
        <v>0.21789441089515518</v>
      </c>
      <c r="H24" s="37">
        <f>(H3-G3)/G3</f>
        <v>-3.6677774830604519E-2</v>
      </c>
      <c r="I24" s="7"/>
      <c r="J24" s="37">
        <v>2.501415858374842E-3</v>
      </c>
      <c r="K24" s="37">
        <f>(K3-J3)/J3</f>
        <v>0.19529161023657679</v>
      </c>
      <c r="L24" s="37">
        <f>(L3-K3)/K3</f>
        <v>-5.7280209693009064E-3</v>
      </c>
      <c r="N24" s="148"/>
      <c r="O24"/>
      <c r="Q24" s="175"/>
      <c r="R24" s="31"/>
      <c r="S24" s="149"/>
    </row>
    <row r="25" spans="1:19" x14ac:dyDescent="0.35">
      <c r="A25" s="7" t="s">
        <v>403</v>
      </c>
      <c r="B25" s="37">
        <v>1.0327737969847123E-2</v>
      </c>
      <c r="C25" s="37">
        <f t="shared" ref="C25:C30" si="5">(C4-B4)/B4</f>
        <v>0.18706135092763768</v>
      </c>
      <c r="D25" s="37">
        <f>(D4-C4)/C4</f>
        <v>-1.6492121192155603E-3</v>
      </c>
      <c r="E25" s="7"/>
      <c r="F25" s="37">
        <v>-1.3458364191117674E-2</v>
      </c>
      <c r="G25" s="37">
        <f t="shared" ref="G25:G30" si="6">(G4-F4)/F4</f>
        <v>0.21441677471374504</v>
      </c>
      <c r="H25" s="37">
        <f>(H4-G4)/G4</f>
        <v>-3.8193152548046283E-2</v>
      </c>
      <c r="I25" s="7"/>
      <c r="J25" s="37">
        <v>6.2553963148707925E-3</v>
      </c>
      <c r="K25" s="37">
        <f t="shared" ref="K25:K29" si="7">(K4-J4)/J4</f>
        <v>0.1916530304678177</v>
      </c>
      <c r="L25" s="37">
        <f>(L4-K4)/K4</f>
        <v>-7.9003838977869945E-3</v>
      </c>
      <c r="N25" s="148"/>
      <c r="O25"/>
      <c r="Q25" s="175"/>
      <c r="R25" s="31"/>
      <c r="S25" s="149"/>
    </row>
    <row r="26" spans="1:19" x14ac:dyDescent="0.35">
      <c r="A26" s="7" t="s">
        <v>404</v>
      </c>
      <c r="B26" s="37">
        <v>8.0149806077892169E-2</v>
      </c>
      <c r="C26" s="37">
        <f t="shared" si="5"/>
        <v>8.88802359492845E-2</v>
      </c>
      <c r="D26" s="37">
        <f t="shared" ref="D26" si="8">(D5-C5)/C5</f>
        <v>3.8025412353021495E-2</v>
      </c>
      <c r="E26" s="7"/>
      <c r="F26" s="37">
        <v>6.759514606973048E-2</v>
      </c>
      <c r="G26" s="37">
        <f t="shared" si="6"/>
        <v>7.772182725496124E-2</v>
      </c>
      <c r="H26" s="37">
        <f t="shared" ref="H26:H27" si="9">(H5-G5)/G5</f>
        <v>1.5854519348921167E-2</v>
      </c>
      <c r="I26" s="7"/>
      <c r="J26" s="37">
        <v>7.7996338866638815E-2</v>
      </c>
      <c r="K26" s="37">
        <f t="shared" si="7"/>
        <v>8.6984731203032878E-2</v>
      </c>
      <c r="L26" s="37">
        <f t="shared" ref="L26:L27" si="10">(L5-K5)/K5</f>
        <v>3.4291285792708973E-2</v>
      </c>
      <c r="N26" s="148"/>
      <c r="O26"/>
      <c r="Q26" s="175"/>
      <c r="R26" s="175"/>
      <c r="S26" s="149"/>
    </row>
    <row r="27" spans="1:19" x14ac:dyDescent="0.35">
      <c r="A27" s="7" t="s">
        <v>405</v>
      </c>
      <c r="B27" s="37">
        <v>8.4302728586373638E-2</v>
      </c>
      <c r="C27" s="37">
        <f t="shared" si="5"/>
        <v>9.3784666680478412E-2</v>
      </c>
      <c r="D27" s="37">
        <f>(D6-C6)/C6</f>
        <v>3.0005878730073769E-2</v>
      </c>
      <c r="E27" s="7"/>
      <c r="F27" s="37">
        <v>7.1834367502448093E-2</v>
      </c>
      <c r="G27" s="37">
        <f t="shared" si="6"/>
        <v>8.3334625997186745E-2</v>
      </c>
      <c r="H27" s="37">
        <f t="shared" si="9"/>
        <v>7.9884553471095254E-3</v>
      </c>
      <c r="I27" s="7"/>
      <c r="J27" s="37">
        <v>8.2167111684589844E-2</v>
      </c>
      <c r="K27" s="37">
        <f t="shared" si="7"/>
        <v>9.201184396934145E-2</v>
      </c>
      <c r="L27" s="37">
        <f t="shared" si="10"/>
        <v>2.6300359299116102E-2</v>
      </c>
      <c r="N27" s="148"/>
      <c r="Q27" s="175"/>
    </row>
    <row r="28" spans="1:19" x14ac:dyDescent="0.35">
      <c r="A28" s="7" t="s">
        <v>406</v>
      </c>
      <c r="B28" s="37">
        <v>0.10262940860256554</v>
      </c>
      <c r="C28" s="37">
        <f t="shared" si="5"/>
        <v>0.12414225621717354</v>
      </c>
      <c r="D28" s="37">
        <f>(D7-C7)/C7</f>
        <v>1.949113115538172E-2</v>
      </c>
      <c r="E28" s="7"/>
      <c r="F28" s="37">
        <v>0.11231838616456015</v>
      </c>
      <c r="G28" s="37">
        <f t="shared" si="6"/>
        <v>0.10399978749305865</v>
      </c>
      <c r="H28" s="37">
        <f>(H7-G7)/G7</f>
        <v>1.6118349385184946E-3</v>
      </c>
      <c r="I28" s="7"/>
      <c r="J28" s="37">
        <v>0.10426663264273323</v>
      </c>
      <c r="K28" s="37">
        <f t="shared" si="7"/>
        <v>0.12071380458122613</v>
      </c>
      <c r="L28" s="37">
        <f>(L7-K7)/K7</f>
        <v>1.6493280336366191E-2</v>
      </c>
      <c r="N28" s="148"/>
      <c r="Q28" s="175"/>
    </row>
    <row r="29" spans="1:19" x14ac:dyDescent="0.35">
      <c r="A29" s="7" t="s">
        <v>407</v>
      </c>
      <c r="B29" s="37">
        <v>0.1230328893920848</v>
      </c>
      <c r="C29" s="37">
        <f t="shared" si="5"/>
        <v>0.13394565487367316</v>
      </c>
      <c r="D29" s="37">
        <f>(D8-C8)/C8</f>
        <v>1.951924564666753E-2</v>
      </c>
      <c r="E29" s="7"/>
      <c r="F29" s="37">
        <v>0.13244872861006549</v>
      </c>
      <c r="G29" s="37">
        <f t="shared" si="6"/>
        <v>0.11344475619176839</v>
      </c>
      <c r="H29" s="37">
        <f>(H8-G8)/G8</f>
        <v>1.6663697588875429E-3</v>
      </c>
      <c r="I29" s="7"/>
      <c r="J29" s="37">
        <v>0.12462411848746795</v>
      </c>
      <c r="K29" s="37">
        <f t="shared" si="7"/>
        <v>0.13045700221438322</v>
      </c>
      <c r="L29" s="37">
        <f>(L8-K8)/K8</f>
        <v>1.6526928339740482E-2</v>
      </c>
      <c r="N29" s="148"/>
    </row>
    <row r="30" spans="1:19" x14ac:dyDescent="0.35">
      <c r="A30" s="7" t="s">
        <v>408</v>
      </c>
      <c r="B30" s="37">
        <v>0.10965031611484194</v>
      </c>
      <c r="C30" s="37">
        <f t="shared" si="5"/>
        <v>0.10559415528621811</v>
      </c>
      <c r="D30" s="37"/>
      <c r="E30" s="7"/>
      <c r="F30" s="37">
        <v>0.12233028852967505</v>
      </c>
      <c r="G30" s="37">
        <f t="shared" si="6"/>
        <v>8.2000718368055961E-2</v>
      </c>
      <c r="H30" s="37"/>
      <c r="I30" s="7"/>
      <c r="J30" s="37">
        <v>0.11179115741872528</v>
      </c>
      <c r="K30" s="37">
        <f t="shared" ref="K30:K35" si="11">(K9-J9)/J9</f>
        <v>0.10157296296468447</v>
      </c>
      <c r="L30" s="37"/>
      <c r="N30" s="148"/>
    </row>
    <row r="31" spans="1:19" x14ac:dyDescent="0.35">
      <c r="A31" s="7" t="s">
        <v>409</v>
      </c>
      <c r="B31" s="37">
        <v>0.11675989832566422</v>
      </c>
      <c r="C31" s="37">
        <f>(C10-B10)/B10</f>
        <v>0.11626707417611175</v>
      </c>
      <c r="D31" s="37"/>
      <c r="E31" s="7"/>
      <c r="F31" s="37">
        <v>0.12877488957197988</v>
      </c>
      <c r="G31" s="37">
        <f>(G10-F10)/F10</f>
        <v>9.3629953338264668E-2</v>
      </c>
      <c r="H31" s="37"/>
      <c r="I31" s="7"/>
      <c r="J31" s="37">
        <v>0.11878873712349543</v>
      </c>
      <c r="K31" s="37">
        <f t="shared" si="11"/>
        <v>0.11241047480797835</v>
      </c>
      <c r="L31" s="37"/>
      <c r="N31" s="148"/>
    </row>
    <row r="32" spans="1:19" x14ac:dyDescent="0.35">
      <c r="A32" s="7" t="s">
        <v>410</v>
      </c>
      <c r="B32" s="37">
        <v>0.13355824738380964</v>
      </c>
      <c r="C32" s="37">
        <f>(C11-B11)/B11</f>
        <v>0.10022929644670268</v>
      </c>
      <c r="D32" s="37"/>
      <c r="E32" s="7"/>
      <c r="F32" s="37">
        <v>0.1478999722092284</v>
      </c>
      <c r="G32" s="37">
        <f>(G11-F11)/F11</f>
        <v>7.5351622284985556E-2</v>
      </c>
      <c r="H32" s="37"/>
      <c r="I32" s="7"/>
      <c r="J32" s="37">
        <v>0.13597835931072322</v>
      </c>
      <c r="K32" s="37">
        <f t="shared" si="11"/>
        <v>9.5987226461542535E-2</v>
      </c>
      <c r="L32" s="37"/>
      <c r="N32" s="148"/>
    </row>
    <row r="33" spans="1:18" x14ac:dyDescent="0.35">
      <c r="A33" s="7" t="s">
        <v>411</v>
      </c>
      <c r="B33" s="37">
        <v>0.13129314002925702</v>
      </c>
      <c r="C33" s="37">
        <f>(C12-B12)/B12</f>
        <v>9.7573009392194932E-2</v>
      </c>
      <c r="D33" s="37"/>
      <c r="E33" s="7"/>
      <c r="F33" s="37">
        <v>0.14513109538463204</v>
      </c>
      <c r="G33" s="37">
        <f>(G12-F12)/F12</f>
        <v>7.3429833028006611E-2</v>
      </c>
      <c r="H33" s="37"/>
      <c r="I33" s="7"/>
      <c r="J33" s="37">
        <v>0.133628462206662</v>
      </c>
      <c r="K33" s="37">
        <f t="shared" si="11"/>
        <v>9.345721423387561E-2</v>
      </c>
      <c r="L33" s="37"/>
      <c r="N33" s="148"/>
    </row>
    <row r="34" spans="1:18" x14ac:dyDescent="0.35">
      <c r="A34" s="7" t="s">
        <v>412</v>
      </c>
      <c r="B34" s="37">
        <v>0.13751650730764295</v>
      </c>
      <c r="C34" s="37">
        <f>(C13-B13)/B13</f>
        <v>0.13610393658121803</v>
      </c>
      <c r="D34" s="37"/>
      <c r="E34" s="38"/>
      <c r="F34" s="37">
        <v>0.15594887385642472</v>
      </c>
      <c r="G34" s="37">
        <f>(G13-F13)/F13</f>
        <v>0.11056539758734973</v>
      </c>
      <c r="H34" s="37"/>
      <c r="I34" s="38"/>
      <c r="J34" s="37">
        <v>0.14062990838331985</v>
      </c>
      <c r="K34" s="37">
        <f t="shared" si="11"/>
        <v>0.13173230159837249</v>
      </c>
      <c r="L34" s="37"/>
      <c r="N34" s="148"/>
    </row>
    <row r="35" spans="1:18" x14ac:dyDescent="0.35">
      <c r="A35" s="38" t="s">
        <v>413</v>
      </c>
      <c r="B35" s="39">
        <v>0.160238236383168</v>
      </c>
      <c r="C35" s="37">
        <f>(C14-B14)/B14</f>
        <v>0.12700596682061102</v>
      </c>
      <c r="D35" s="37"/>
      <c r="E35" s="38"/>
      <c r="F35" s="39">
        <v>0.17858896357787174</v>
      </c>
      <c r="G35" s="37">
        <f>(G14-F14)/F14</f>
        <v>0.10162638708359681</v>
      </c>
      <c r="H35" s="37"/>
      <c r="I35" s="38"/>
      <c r="J35" s="39">
        <v>0.1633375270166513</v>
      </c>
      <c r="K35" s="37">
        <f t="shared" si="11"/>
        <v>0.12266336426832546</v>
      </c>
      <c r="L35" s="37"/>
      <c r="N35" s="148"/>
    </row>
    <row r="36" spans="1:18" x14ac:dyDescent="0.35">
      <c r="A36" s="133" t="str">
        <f>A15</f>
        <v>Anslag NB2023</v>
      </c>
      <c r="B36" s="134"/>
      <c r="C36" s="135"/>
      <c r="D36" s="135">
        <f>(D15-C$14)/C$14</f>
        <v>-9.0983014273880544E-2</v>
      </c>
      <c r="E36" s="134"/>
      <c r="F36" s="134"/>
      <c r="G36" s="135"/>
      <c r="H36" s="135">
        <f>(H15-G$14)/G$14</f>
        <v>-9.4506949272057647E-2</v>
      </c>
      <c r="I36" s="134"/>
      <c r="J36" s="134"/>
      <c r="K36" s="135"/>
      <c r="L36" s="135">
        <f>(L15-K$14)/K$14</f>
        <v>-9.1574682606141183E-2</v>
      </c>
      <c r="O36" s="31"/>
      <c r="P36" s="149"/>
      <c r="Q36" s="149"/>
      <c r="R36" s="149"/>
    </row>
    <row r="37" spans="1:18" x14ac:dyDescent="0.35">
      <c r="A37" s="133" t="str">
        <f>A16</f>
        <v>Anslag Budsjettvedtak-23</v>
      </c>
      <c r="C37" s="39"/>
      <c r="D37" s="39">
        <f>(D16-C14)/C14</f>
        <v>-9.1096216887295994E-2</v>
      </c>
      <c r="G37" s="39"/>
      <c r="H37" s="39">
        <f>(H16-G14)/G14</f>
        <v>-9.6414431535053302E-2</v>
      </c>
      <c r="K37" s="39"/>
      <c r="L37" s="39">
        <f>(L16-K$14)/K$14</f>
        <v>-9.1989144592509189E-2</v>
      </c>
      <c r="O37" s="31"/>
      <c r="P37" s="149"/>
      <c r="Q37" s="149"/>
      <c r="R37" s="149"/>
    </row>
    <row r="38" spans="1:18" x14ac:dyDescent="0.35">
      <c r="A38" s="7" t="str">
        <f>A17</f>
        <v>Anslag RNB2023</v>
      </c>
      <c r="C38" s="39"/>
      <c r="D38" s="39">
        <f>(D17-C14)/C14</f>
        <v>-7.3309822267459399E-2</v>
      </c>
      <c r="G38" s="39"/>
      <c r="H38" s="39">
        <f>(H17-G14)/G14</f>
        <v>-9.194867894286346E-2</v>
      </c>
      <c r="K38" s="37"/>
      <c r="L38" s="39">
        <f>(L17-K$14)/K$14</f>
        <v>-7.6439284431229826E-2</v>
      </c>
      <c r="O38" s="31"/>
      <c r="P38" s="149"/>
      <c r="Q38" s="149"/>
      <c r="R38" s="149"/>
    </row>
    <row r="39" spans="1:18" x14ac:dyDescent="0.35">
      <c r="A39" s="7" t="str">
        <f>A18</f>
        <v>Anslag NB2024</v>
      </c>
      <c r="C39" s="39"/>
      <c r="D39" s="39"/>
      <c r="G39" s="39"/>
      <c r="H39" s="39"/>
      <c r="K39" s="37"/>
      <c r="L39" s="37"/>
    </row>
    <row r="40" spans="1:18" x14ac:dyDescent="0.35">
      <c r="A40" s="141"/>
      <c r="C40" s="150"/>
      <c r="D40" s="150"/>
      <c r="F40" s="151"/>
      <c r="G40" s="150"/>
      <c r="H40" s="150"/>
      <c r="K40" s="150"/>
      <c r="L40" s="150"/>
    </row>
    <row r="41" spans="1:18" x14ac:dyDescent="0.35">
      <c r="A41" s="146"/>
      <c r="B41" s="152"/>
      <c r="C41" s="153"/>
      <c r="D41" s="153"/>
      <c r="E41" s="152"/>
      <c r="F41" s="152"/>
      <c r="G41" s="153"/>
      <c r="H41" s="153"/>
      <c r="I41" s="152"/>
      <c r="J41" s="152"/>
      <c r="K41" s="153"/>
      <c r="L41" s="153"/>
    </row>
    <row r="42" spans="1:18" x14ac:dyDescent="0.35">
      <c r="A42" s="7" t="s">
        <v>416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</row>
    <row r="43" spans="1:18" x14ac:dyDescent="0.35">
      <c r="A43" s="168"/>
      <c r="B43" s="136">
        <f>B23</f>
        <v>2021</v>
      </c>
      <c r="C43" s="136">
        <f>C23</f>
        <v>2022</v>
      </c>
      <c r="D43" s="136">
        <f>D23</f>
        <v>2023</v>
      </c>
      <c r="E43" s="154" t="s">
        <v>429</v>
      </c>
      <c r="F43" s="136">
        <f>F23</f>
        <v>2021</v>
      </c>
      <c r="G43" s="136">
        <f>G23</f>
        <v>2022</v>
      </c>
      <c r="H43" s="136">
        <f>H23</f>
        <v>2023</v>
      </c>
      <c r="I43" s="154" t="str">
        <f>E43</f>
        <v>endring 22-23</v>
      </c>
      <c r="J43" s="136">
        <f>J23</f>
        <v>2021</v>
      </c>
      <c r="K43" s="136">
        <f>K23</f>
        <v>2022</v>
      </c>
      <c r="L43" s="136">
        <f>L23</f>
        <v>2023</v>
      </c>
      <c r="M43" s="154" t="str">
        <f>I43</f>
        <v>endring 22-23</v>
      </c>
    </row>
    <row r="44" spans="1:18" x14ac:dyDescent="0.35">
      <c r="A44" s="31" t="str">
        <f>A3</f>
        <v>Januar</v>
      </c>
      <c r="B44" s="31">
        <v>21035195</v>
      </c>
      <c r="C44" s="31">
        <f>C3</f>
        <v>25046985</v>
      </c>
      <c r="D44" s="31">
        <f>D3</f>
        <v>25063955</v>
      </c>
      <c r="E44" s="155">
        <f>(D44-C44)/C44</f>
        <v>6.775266564019582E-4</v>
      </c>
      <c r="F44" s="31">
        <v>4256424</v>
      </c>
      <c r="G44" s="31">
        <f>G3</f>
        <v>5183875</v>
      </c>
      <c r="H44" s="31">
        <f>H3</f>
        <v>4993742</v>
      </c>
      <c r="I44" s="155">
        <f>(H44-G44)/G44</f>
        <v>-3.6677774830604519E-2</v>
      </c>
      <c r="J44" s="31">
        <f t="shared" ref="J44:J56" si="12">B44+F44</f>
        <v>25291619</v>
      </c>
      <c r="K44" s="31">
        <f t="shared" ref="K44:K56" si="13">C44+G44</f>
        <v>30230860</v>
      </c>
      <c r="L44" s="31">
        <f t="shared" ref="L44:L56" si="14">D44+H44</f>
        <v>30057697</v>
      </c>
      <c r="M44" s="155">
        <f>(L44-K44)/K44</f>
        <v>-5.7280209693009064E-3</v>
      </c>
      <c r="O44" s="149"/>
    </row>
    <row r="45" spans="1:18" x14ac:dyDescent="0.35">
      <c r="A45" s="31" t="str">
        <f t="shared" ref="A45:A55" si="15">A4</f>
        <v>Februar</v>
      </c>
      <c r="B45" s="31">
        <v>1161079</v>
      </c>
      <c r="C45" s="31">
        <f>C4-C3</f>
        <v>1301354</v>
      </c>
      <c r="D45" s="31">
        <f>D4-D3</f>
        <v>1240930</v>
      </c>
      <c r="E45" s="155">
        <f>(D45-C45)/C45</f>
        <v>-4.6431639661460293E-2</v>
      </c>
      <c r="F45" s="31">
        <v>220791</v>
      </c>
      <c r="G45" s="31">
        <f>G4-G3</f>
        <v>253330</v>
      </c>
      <c r="H45" s="31">
        <f>H4-H3</f>
        <v>235799</v>
      </c>
      <c r="I45" s="155">
        <f>(H45-G45)/G45</f>
        <v>-6.9202226345083481E-2</v>
      </c>
      <c r="J45" s="31">
        <f t="shared" si="12"/>
        <v>1381870</v>
      </c>
      <c r="K45" s="31">
        <f t="shared" si="13"/>
        <v>1554684</v>
      </c>
      <c r="L45" s="31">
        <f t="shared" si="14"/>
        <v>1476729</v>
      </c>
      <c r="M45" s="155">
        <f t="shared" ref="M45:M55" si="16">(L45-K45)/K45</f>
        <v>-5.0142022430281652E-2</v>
      </c>
      <c r="O45" s="149"/>
    </row>
    <row r="46" spans="1:18" x14ac:dyDescent="0.35">
      <c r="A46" s="31" t="str">
        <f t="shared" si="15"/>
        <v>Mars</v>
      </c>
      <c r="B46" s="31">
        <v>31288440</v>
      </c>
      <c r="C46" s="31">
        <f>C5-C4</f>
        <v>31890109</v>
      </c>
      <c r="D46" s="31">
        <f>D5-D4</f>
        <v>34148104</v>
      </c>
      <c r="E46" s="155">
        <f t="shared" ref="E46:E47" si="17">(D46-C46)/C46</f>
        <v>7.0805496462868781E-2</v>
      </c>
      <c r="F46" s="31">
        <v>6467574</v>
      </c>
      <c r="G46" s="31">
        <f>G5-G4</f>
        <v>6358233</v>
      </c>
      <c r="H46" s="31">
        <f>H5-H4</f>
        <v>6752908</v>
      </c>
      <c r="I46" s="155">
        <f t="shared" ref="I46:I47" si="18">(H46-G46)/G46</f>
        <v>6.2073063380973931E-2</v>
      </c>
      <c r="J46" s="31">
        <f t="shared" si="12"/>
        <v>37756014</v>
      </c>
      <c r="K46" s="31">
        <f t="shared" si="13"/>
        <v>38248342</v>
      </c>
      <c r="L46" s="31">
        <f t="shared" si="14"/>
        <v>40901012</v>
      </c>
      <c r="M46" s="155">
        <f t="shared" si="16"/>
        <v>6.9353855913545218E-2</v>
      </c>
      <c r="O46" s="149"/>
    </row>
    <row r="47" spans="1:18" x14ac:dyDescent="0.35">
      <c r="A47" s="31" t="str">
        <f t="shared" si="15"/>
        <v>April</v>
      </c>
      <c r="B47" s="31">
        <v>1734014</v>
      </c>
      <c r="C47" s="31">
        <f t="shared" ref="C47:D55" si="19">C6-C5</f>
        <v>2158950</v>
      </c>
      <c r="D47" s="31">
        <f>D6-D5</f>
        <v>1756686</v>
      </c>
      <c r="E47" s="155">
        <f t="shared" si="17"/>
        <v>-0.18632390745501284</v>
      </c>
      <c r="F47" s="31">
        <v>336824</v>
      </c>
      <c r="G47" s="31">
        <f t="shared" ref="G47:H50" si="20">G6-G5</f>
        <v>426324</v>
      </c>
      <c r="H47" s="31">
        <f t="shared" si="20"/>
        <v>336946</v>
      </c>
      <c r="I47" s="155">
        <f t="shared" si="18"/>
        <v>-0.20964806109907019</v>
      </c>
      <c r="J47" s="31">
        <f t="shared" si="12"/>
        <v>2070838</v>
      </c>
      <c r="K47" s="31">
        <f t="shared" si="13"/>
        <v>2585274</v>
      </c>
      <c r="L47" s="31">
        <f t="shared" si="14"/>
        <v>2093632</v>
      </c>
      <c r="M47" s="155">
        <f t="shared" si="16"/>
        <v>-0.19017017151760315</v>
      </c>
      <c r="O47" s="149"/>
    </row>
    <row r="48" spans="1:18" x14ac:dyDescent="0.35">
      <c r="A48" s="31" t="str">
        <f t="shared" si="15"/>
        <v>Mai</v>
      </c>
      <c r="B48" s="31">
        <v>31773013</v>
      </c>
      <c r="C48" s="31">
        <f t="shared" si="19"/>
        <v>37393694</v>
      </c>
      <c r="D48" s="31">
        <f t="shared" si="19"/>
        <v>37487476</v>
      </c>
      <c r="E48" s="155">
        <f>(D48-C48)/C48</f>
        <v>2.5079629736500493E-3</v>
      </c>
      <c r="F48" s="31">
        <v>6562510</v>
      </c>
      <c r="G48" s="31">
        <f t="shared" si="20"/>
        <v>7478146</v>
      </c>
      <c r="H48" s="31">
        <f t="shared" si="20"/>
        <v>7412266</v>
      </c>
      <c r="I48" s="155">
        <f>(H48-G48)/G48</f>
        <v>-8.8096702043527902E-3</v>
      </c>
      <c r="J48" s="31">
        <f t="shared" si="12"/>
        <v>38335523</v>
      </c>
      <c r="K48" s="31">
        <f t="shared" si="13"/>
        <v>44871840</v>
      </c>
      <c r="L48" s="31">
        <f>D48+H48</f>
        <v>44899742</v>
      </c>
      <c r="M48" s="155">
        <f t="shared" si="16"/>
        <v>6.2181537463139465E-4</v>
      </c>
      <c r="N48" s="155"/>
      <c r="O48" s="149"/>
      <c r="P48" s="156"/>
    </row>
    <row r="49" spans="1:16" x14ac:dyDescent="0.35">
      <c r="A49" s="31" t="str">
        <f t="shared" si="15"/>
        <v>Juni</v>
      </c>
      <c r="B49" s="31">
        <v>3700697</v>
      </c>
      <c r="C49" s="31">
        <f t="shared" si="19"/>
        <v>5049204</v>
      </c>
      <c r="D49" s="31">
        <f>D8-D7</f>
        <v>5150510</v>
      </c>
      <c r="E49" s="155">
        <f>(D49-C49)/C49</f>
        <v>2.0063756584206144E-2</v>
      </c>
      <c r="F49" s="31">
        <v>753916</v>
      </c>
      <c r="G49" s="31">
        <f t="shared" si="20"/>
        <v>1007981</v>
      </c>
      <c r="H49" s="31">
        <f t="shared" si="20"/>
        <v>1010735</v>
      </c>
      <c r="I49" s="155">
        <f>(H49-G49)/G49</f>
        <v>2.7321943568380754E-3</v>
      </c>
      <c r="J49" s="31">
        <f t="shared" si="12"/>
        <v>4454613</v>
      </c>
      <c r="K49" s="31">
        <f t="shared" si="13"/>
        <v>6057185</v>
      </c>
      <c r="L49" s="31">
        <f>D49+H49</f>
        <v>6161245</v>
      </c>
      <c r="M49" s="155">
        <f>(L49-K49)/K49</f>
        <v>1.7179597453272435E-2</v>
      </c>
      <c r="O49" s="149"/>
    </row>
    <row r="50" spans="1:16" x14ac:dyDescent="0.35">
      <c r="A50" s="31" t="str">
        <f t="shared" si="15"/>
        <v>Juli</v>
      </c>
      <c r="B50" s="31">
        <v>22281580</v>
      </c>
      <c r="C50" s="31">
        <f t="shared" si="19"/>
        <v>22063118</v>
      </c>
      <c r="D50" s="31"/>
      <c r="E50" s="155"/>
      <c r="F50" s="31">
        <v>4612904</v>
      </c>
      <c r="G50" s="31">
        <f t="shared" si="20"/>
        <v>4406368</v>
      </c>
      <c r="H50" s="31"/>
      <c r="I50" s="155"/>
      <c r="J50" s="31">
        <f t="shared" si="12"/>
        <v>26894484</v>
      </c>
      <c r="K50" s="31">
        <f t="shared" si="13"/>
        <v>26469486</v>
      </c>
      <c r="L50" s="31">
        <f t="shared" si="14"/>
        <v>0</v>
      </c>
      <c r="M50" s="155">
        <f t="shared" si="16"/>
        <v>-1</v>
      </c>
      <c r="O50" s="149"/>
    </row>
    <row r="51" spans="1:16" x14ac:dyDescent="0.35">
      <c r="A51" s="31" t="str">
        <f t="shared" si="15"/>
        <v>August</v>
      </c>
      <c r="B51" s="31">
        <v>2952293</v>
      </c>
      <c r="C51" s="31">
        <f t="shared" si="19"/>
        <v>4501310</v>
      </c>
      <c r="D51" s="31">
        <f t="shared" si="19"/>
        <v>0</v>
      </c>
      <c r="E51" s="155"/>
      <c r="F51" s="31">
        <v>594644</v>
      </c>
      <c r="G51" s="31">
        <f t="shared" ref="G51:H55" si="21">G10-G9</f>
        <v>920246</v>
      </c>
      <c r="H51" s="31">
        <f t="shared" si="21"/>
        <v>0</v>
      </c>
      <c r="I51" s="155"/>
      <c r="J51" s="31">
        <f t="shared" si="12"/>
        <v>3546937</v>
      </c>
      <c r="K51" s="31">
        <f t="shared" si="13"/>
        <v>5421556</v>
      </c>
      <c r="L51" s="31">
        <f t="shared" si="14"/>
        <v>0</v>
      </c>
      <c r="M51" s="155">
        <f t="shared" si="16"/>
        <v>-1</v>
      </c>
      <c r="O51" s="149"/>
    </row>
    <row r="52" spans="1:16" x14ac:dyDescent="0.35">
      <c r="A52" s="31" t="str">
        <f t="shared" si="15"/>
        <v>September</v>
      </c>
      <c r="B52" s="31">
        <v>34649943</v>
      </c>
      <c r="C52" s="31">
        <f t="shared" si="19"/>
        <v>36263682</v>
      </c>
      <c r="D52" s="31">
        <f t="shared" si="19"/>
        <v>0</v>
      </c>
      <c r="E52" s="155"/>
      <c r="F52" s="31">
        <v>7148438</v>
      </c>
      <c r="G52" s="31">
        <f t="shared" si="21"/>
        <v>7251958</v>
      </c>
      <c r="H52" s="31">
        <f t="shared" si="21"/>
        <v>0</v>
      </c>
      <c r="I52" s="155"/>
      <c r="J52" s="31">
        <f t="shared" si="12"/>
        <v>41798381</v>
      </c>
      <c r="K52" s="31">
        <f t="shared" si="13"/>
        <v>43515640</v>
      </c>
      <c r="L52" s="31">
        <f t="shared" si="14"/>
        <v>0</v>
      </c>
      <c r="M52" s="155">
        <f t="shared" si="16"/>
        <v>-1</v>
      </c>
      <c r="O52" s="149"/>
    </row>
    <row r="53" spans="1:16" x14ac:dyDescent="0.35">
      <c r="A53" s="31" t="str">
        <f t="shared" si="15"/>
        <v>Oktober</v>
      </c>
      <c r="B53" s="31">
        <v>1842218</v>
      </c>
      <c r="C53" s="31">
        <f t="shared" si="19"/>
        <v>1621995</v>
      </c>
      <c r="D53" s="31">
        <f t="shared" si="19"/>
        <v>0</v>
      </c>
      <c r="E53" s="155"/>
      <c r="F53" s="31">
        <v>369252</v>
      </c>
      <c r="G53" s="31">
        <f t="shared" si="21"/>
        <v>336879</v>
      </c>
      <c r="H53" s="31">
        <f t="shared" si="21"/>
        <v>0</v>
      </c>
      <c r="I53" s="155"/>
      <c r="J53" s="31">
        <f t="shared" si="12"/>
        <v>2211470</v>
      </c>
      <c r="K53" s="31">
        <f t="shared" si="13"/>
        <v>1958874</v>
      </c>
      <c r="L53" s="31">
        <f t="shared" si="14"/>
        <v>0</v>
      </c>
      <c r="M53" s="155">
        <f t="shared" si="16"/>
        <v>-1</v>
      </c>
      <c r="O53" s="149"/>
      <c r="P53" s="31"/>
    </row>
    <row r="54" spans="1:16" x14ac:dyDescent="0.35">
      <c r="A54" s="31" t="str">
        <f t="shared" si="15"/>
        <v>November</v>
      </c>
      <c r="B54" s="31">
        <v>37869257</v>
      </c>
      <c r="C54" s="31">
        <f t="shared" si="19"/>
        <v>48896237</v>
      </c>
      <c r="D54" s="31">
        <f t="shared" si="19"/>
        <v>0</v>
      </c>
      <c r="E54" s="155"/>
      <c r="F54" s="31">
        <v>7977156</v>
      </c>
      <c r="G54" s="31">
        <f t="shared" si="21"/>
        <v>10022361</v>
      </c>
      <c r="H54" s="31">
        <f t="shared" si="21"/>
        <v>0</v>
      </c>
      <c r="I54" s="155"/>
      <c r="J54" s="31">
        <f t="shared" si="12"/>
        <v>45846413</v>
      </c>
      <c r="K54" s="31">
        <f t="shared" si="13"/>
        <v>58918598</v>
      </c>
      <c r="L54" s="31">
        <f t="shared" si="14"/>
        <v>0</v>
      </c>
      <c r="M54" s="155">
        <f t="shared" si="16"/>
        <v>-1</v>
      </c>
      <c r="O54" s="149"/>
    </row>
    <row r="55" spans="1:16" x14ac:dyDescent="0.35">
      <c r="A55" s="31" t="str">
        <f t="shared" si="15"/>
        <v>Desember</v>
      </c>
      <c r="B55" s="31">
        <v>5667718</v>
      </c>
      <c r="C55" s="31">
        <f t="shared" si="19"/>
        <v>4656320</v>
      </c>
      <c r="D55" s="31">
        <f t="shared" si="19"/>
        <v>0</v>
      </c>
      <c r="E55" s="155"/>
      <c r="F55" s="31">
        <v>1150085</v>
      </c>
      <c r="G55" s="31">
        <f t="shared" si="21"/>
        <v>915657</v>
      </c>
      <c r="H55" s="31">
        <f t="shared" si="21"/>
        <v>0</v>
      </c>
      <c r="I55" s="155"/>
      <c r="J55" s="31">
        <f t="shared" si="12"/>
        <v>6817803</v>
      </c>
      <c r="K55" s="31">
        <f t="shared" si="13"/>
        <v>5571977</v>
      </c>
      <c r="L55" s="31">
        <f t="shared" si="14"/>
        <v>0</v>
      </c>
      <c r="M55" s="155">
        <f t="shared" si="16"/>
        <v>-1</v>
      </c>
      <c r="O55" s="149"/>
    </row>
    <row r="56" spans="1:16" x14ac:dyDescent="0.35">
      <c r="A56" s="157" t="s">
        <v>417</v>
      </c>
      <c r="B56" s="157">
        <f>SUM(B44:B55)</f>
        <v>195955447</v>
      </c>
      <c r="C56" s="157">
        <f>SUM(C44:C55)</f>
        <v>220842958</v>
      </c>
      <c r="D56" s="157">
        <f>SUM(D44:D55)</f>
        <v>104847661</v>
      </c>
      <c r="E56" s="158"/>
      <c r="F56" s="157">
        <f>SUM(F44:F55)</f>
        <v>40450518</v>
      </c>
      <c r="G56" s="157">
        <f>SUM(G44:G55)</f>
        <v>44561358</v>
      </c>
      <c r="H56" s="157">
        <f>SUM(H44:H55)</f>
        <v>20742396</v>
      </c>
      <c r="I56" s="158"/>
      <c r="J56" s="157">
        <f t="shared" si="12"/>
        <v>236405965</v>
      </c>
      <c r="K56" s="157">
        <f t="shared" si="13"/>
        <v>265404316</v>
      </c>
      <c r="L56" s="157">
        <f t="shared" si="14"/>
        <v>125590057</v>
      </c>
      <c r="M56" s="158"/>
    </row>
    <row r="57" spans="1:16" x14ac:dyDescent="0.35">
      <c r="A57" s="35"/>
      <c r="B57" s="134"/>
      <c r="C57" s="35"/>
      <c r="D57" s="35"/>
      <c r="E57" s="159"/>
      <c r="F57" s="134"/>
      <c r="G57" s="35"/>
      <c r="H57" s="35"/>
      <c r="I57" s="159"/>
      <c r="J57" s="134"/>
      <c r="K57" s="35"/>
      <c r="L57" s="35"/>
      <c r="M57" s="159"/>
    </row>
    <row r="58" spans="1:16" x14ac:dyDescent="0.35">
      <c r="A58" s="31"/>
      <c r="C58" s="31"/>
      <c r="D58" s="31"/>
      <c r="G58" s="31"/>
      <c r="H58" s="31"/>
      <c r="K58" s="31"/>
      <c r="L58" s="31"/>
    </row>
    <row r="59" spans="1:16" x14ac:dyDescent="0.35">
      <c r="A59" s="31"/>
      <c r="E59" s="160"/>
      <c r="F59" s="160"/>
      <c r="G59" s="160"/>
      <c r="H59" s="160"/>
      <c r="I59" s="160"/>
      <c r="J59" s="160"/>
      <c r="K59" s="161"/>
      <c r="L59" s="161"/>
    </row>
    <row r="60" spans="1:16" x14ac:dyDescent="0.35">
      <c r="A60" s="31"/>
      <c r="E60" s="149"/>
      <c r="G60" s="31"/>
      <c r="H60" s="31"/>
      <c r="I60" s="149"/>
      <c r="K60" s="149"/>
      <c r="L60" s="149"/>
    </row>
    <row r="61" spans="1:16" x14ac:dyDescent="0.35">
      <c r="A61" s="31"/>
      <c r="E61" s="149"/>
      <c r="I61" s="149"/>
      <c r="K61" s="149"/>
      <c r="L61" s="149"/>
    </row>
    <row r="62" spans="1:16" x14ac:dyDescent="0.35">
      <c r="A62" s="31"/>
      <c r="E62" s="149"/>
      <c r="I62" s="149"/>
      <c r="K62" s="149"/>
      <c r="L62" s="149"/>
    </row>
    <row r="63" spans="1:16" x14ac:dyDescent="0.35">
      <c r="A63" s="31"/>
      <c r="E63" s="149"/>
      <c r="I63" s="149"/>
      <c r="K63" s="149"/>
      <c r="L63" s="149"/>
    </row>
  </sheetData>
  <mergeCells count="9">
    <mergeCell ref="B1:D1"/>
    <mergeCell ref="F1:H1"/>
    <mergeCell ref="J1:L1"/>
    <mergeCell ref="B42:E42"/>
    <mergeCell ref="F42:I42"/>
    <mergeCell ref="J42:M42"/>
    <mergeCell ref="F22:G22"/>
    <mergeCell ref="B22:D22"/>
    <mergeCell ref="J22:L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Monsen;Martin.Fjordholm@ks.no;anita.ekle.kildahl@ks.no</dc:creator>
  <cp:lastModifiedBy>Anita Ekle Kildahl</cp:lastModifiedBy>
  <dcterms:created xsi:type="dcterms:W3CDTF">2019-11-19T09:55:59Z</dcterms:created>
  <dcterms:modified xsi:type="dcterms:W3CDTF">2023-07-18T06:48:20Z</dcterms:modified>
</cp:coreProperties>
</file>