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92" yWindow="1572" windowWidth="19440" windowHeight="6852"/>
  </bookViews>
  <sheets>
    <sheet name="kommuner" sheetId="6" r:id="rId1"/>
    <sheet name="fylker" sheetId="7" r:id="rId2"/>
    <sheet name="fylker gml" sheetId="4" state="hidden" r:id="rId3"/>
    <sheet name="tabellalle" sheetId="1" r:id="rId4"/>
    <sheet name="Diagram K" sheetId="2" r:id="rId5"/>
    <sheet name="Diagram FK" sheetId="3" r:id="rId6"/>
  </sheets>
  <definedNames>
    <definedName name="_xlnm.Print_Area" localSheetId="2">'fylker gml'!$A$1:$P$31</definedName>
    <definedName name="_xlnm.Print_Area" localSheetId="0">kommuner!$A$1:$Q$440</definedName>
    <definedName name="_xlnm.Print_Area" localSheetId="3">tabellalle!$A$1:$M$55</definedName>
    <definedName name="_xlnm.Print_Titles" localSheetId="2">'fylker gml'!$A:$B,'fylker gml'!$1:$6</definedName>
    <definedName name="_xlnm.Print_Titles" localSheetId="0">kommuner!$A:$B,kommuner!$1:$6</definedName>
  </definedNames>
  <calcPr calcId="145621"/>
</workbook>
</file>

<file path=xl/calcChain.xml><?xml version="1.0" encoding="utf-8"?>
<calcChain xmlns="http://schemas.openxmlformats.org/spreadsheetml/2006/main">
  <c r="M54" i="1" l="1"/>
  <c r="L54" i="1"/>
  <c r="D54" i="1"/>
  <c r="E54" i="1" s="1"/>
  <c r="H54" i="1"/>
  <c r="I54" i="1"/>
  <c r="H53" i="1"/>
  <c r="D53" i="1"/>
  <c r="H34" i="1"/>
  <c r="D34" i="1"/>
  <c r="O7" i="6"/>
  <c r="H52" i="1" l="1"/>
  <c r="D52" i="1"/>
  <c r="H33" i="1"/>
  <c r="D33" i="1"/>
  <c r="U27" i="7"/>
  <c r="S27" i="7"/>
  <c r="D11" i="6" l="1"/>
  <c r="M2" i="6" l="1"/>
  <c r="W436" i="6"/>
  <c r="U436" i="6"/>
  <c r="C27" i="7"/>
  <c r="C436" i="6" l="1"/>
  <c r="V436" i="6" s="1"/>
  <c r="H51" i="1" l="1"/>
  <c r="D51" i="1"/>
  <c r="H32" i="1"/>
  <c r="D32" i="1"/>
  <c r="G2" i="7"/>
  <c r="I2" i="7" s="1"/>
  <c r="W3" i="6"/>
  <c r="U2" i="6" s="1"/>
  <c r="Y3" i="6"/>
  <c r="U2" i="7" l="1"/>
  <c r="S2" i="7"/>
  <c r="P2" i="7"/>
  <c r="L2" i="6"/>
  <c r="D11" i="7" l="1"/>
  <c r="G53" i="1" l="1"/>
  <c r="I53" i="1" s="1"/>
  <c r="F53" i="1"/>
  <c r="C53" i="1"/>
  <c r="B53" i="1"/>
  <c r="G52" i="1"/>
  <c r="I52" i="1" s="1"/>
  <c r="F52" i="1"/>
  <c r="C52" i="1"/>
  <c r="B52" i="1"/>
  <c r="G51" i="1"/>
  <c r="I51" i="1" s="1"/>
  <c r="F51" i="1"/>
  <c r="C51" i="1"/>
  <c r="B51" i="1"/>
  <c r="H50" i="1"/>
  <c r="I50" i="1" s="1"/>
  <c r="G50" i="1"/>
  <c r="F50" i="1"/>
  <c r="D50" i="1"/>
  <c r="C50" i="1"/>
  <c r="B50" i="1"/>
  <c r="H49" i="1"/>
  <c r="G49" i="1"/>
  <c r="F49" i="1"/>
  <c r="D49" i="1"/>
  <c r="C49" i="1"/>
  <c r="B49" i="1"/>
  <c r="J49" i="1" s="1"/>
  <c r="H48" i="1"/>
  <c r="I48" i="1" s="1"/>
  <c r="G48" i="1"/>
  <c r="F48" i="1"/>
  <c r="D48" i="1"/>
  <c r="E48" i="1" s="1"/>
  <c r="C48" i="1"/>
  <c r="K48" i="1" s="1"/>
  <c r="B48" i="1"/>
  <c r="H47" i="1"/>
  <c r="I47" i="1" s="1"/>
  <c r="G47" i="1"/>
  <c r="F47" i="1"/>
  <c r="D47" i="1"/>
  <c r="E47" i="1" s="1"/>
  <c r="C47" i="1"/>
  <c r="K47" i="1" s="1"/>
  <c r="B47" i="1"/>
  <c r="J47" i="1" s="1"/>
  <c r="H46" i="1"/>
  <c r="I46" i="1" s="1"/>
  <c r="G46" i="1"/>
  <c r="F46" i="1"/>
  <c r="D46" i="1"/>
  <c r="C46" i="1"/>
  <c r="K46" i="1" s="1"/>
  <c r="B46" i="1"/>
  <c r="J46" i="1" s="1"/>
  <c r="H45" i="1"/>
  <c r="G45" i="1"/>
  <c r="F45" i="1"/>
  <c r="D45" i="1"/>
  <c r="E45" i="1" s="1"/>
  <c r="C45" i="1"/>
  <c r="B45" i="1"/>
  <c r="H44" i="1"/>
  <c r="I44" i="1" s="1"/>
  <c r="G44" i="1"/>
  <c r="F44" i="1"/>
  <c r="D44" i="1"/>
  <c r="C44" i="1"/>
  <c r="K44" i="1" s="1"/>
  <c r="B44" i="1"/>
  <c r="J44" i="1" s="1"/>
  <c r="H43" i="1"/>
  <c r="G43" i="1"/>
  <c r="F43" i="1"/>
  <c r="D43" i="1"/>
  <c r="E43" i="1" s="1"/>
  <c r="C43" i="1"/>
  <c r="B43" i="1"/>
  <c r="H42" i="1"/>
  <c r="I42" i="1" s="1"/>
  <c r="G42" i="1"/>
  <c r="F42" i="1"/>
  <c r="D42" i="1"/>
  <c r="C42" i="1"/>
  <c r="K42" i="1" s="1"/>
  <c r="B42" i="1"/>
  <c r="J42" i="1" s="1"/>
  <c r="H31" i="1"/>
  <c r="D31" i="1"/>
  <c r="G34" i="1"/>
  <c r="C34" i="1"/>
  <c r="G33" i="1"/>
  <c r="C33" i="1"/>
  <c r="G32" i="1"/>
  <c r="C32" i="1"/>
  <c r="G31" i="1"/>
  <c r="C31" i="1"/>
  <c r="H30" i="1"/>
  <c r="G30" i="1"/>
  <c r="D30" i="1"/>
  <c r="C30" i="1"/>
  <c r="H29" i="1"/>
  <c r="G29" i="1"/>
  <c r="D29" i="1"/>
  <c r="C29" i="1"/>
  <c r="H28" i="1"/>
  <c r="G28" i="1"/>
  <c r="D28" i="1"/>
  <c r="C28" i="1"/>
  <c r="H27" i="1"/>
  <c r="G27" i="1"/>
  <c r="D27" i="1"/>
  <c r="C27" i="1"/>
  <c r="H26" i="1"/>
  <c r="G26" i="1"/>
  <c r="D26" i="1"/>
  <c r="C26" i="1"/>
  <c r="H25" i="1"/>
  <c r="G25" i="1"/>
  <c r="D25" i="1"/>
  <c r="C25" i="1"/>
  <c r="H24" i="1"/>
  <c r="G24" i="1"/>
  <c r="D24" i="1"/>
  <c r="C24" i="1"/>
  <c r="H23" i="1"/>
  <c r="G23" i="1"/>
  <c r="D23" i="1"/>
  <c r="C23" i="1"/>
  <c r="L14" i="1"/>
  <c r="K14" i="1"/>
  <c r="J14" i="1"/>
  <c r="I14" i="1"/>
  <c r="E14" i="1"/>
  <c r="L13" i="1"/>
  <c r="K13" i="1"/>
  <c r="J13" i="1"/>
  <c r="K33" i="1" s="1"/>
  <c r="L12" i="1"/>
  <c r="L51" i="1" s="1"/>
  <c r="K12" i="1"/>
  <c r="J12" i="1"/>
  <c r="K11" i="1"/>
  <c r="K31" i="1" s="1"/>
  <c r="J11" i="1"/>
  <c r="L11" i="1"/>
  <c r="L10" i="1"/>
  <c r="L49" i="1" s="1"/>
  <c r="K10" i="1"/>
  <c r="K30" i="1" s="1"/>
  <c r="J10" i="1"/>
  <c r="L9" i="1"/>
  <c r="K9" i="1"/>
  <c r="J9" i="1"/>
  <c r="K29" i="1" s="1"/>
  <c r="L8" i="1"/>
  <c r="K8" i="1"/>
  <c r="J8" i="1"/>
  <c r="L7" i="1"/>
  <c r="L27" i="1" s="1"/>
  <c r="K7" i="1"/>
  <c r="K27" i="1" s="1"/>
  <c r="J7" i="1"/>
  <c r="L6" i="1"/>
  <c r="L45" i="1" s="1"/>
  <c r="K6" i="1"/>
  <c r="K26" i="1" s="1"/>
  <c r="J6" i="1"/>
  <c r="L5" i="1"/>
  <c r="K5" i="1"/>
  <c r="J5" i="1"/>
  <c r="K25" i="1" s="1"/>
  <c r="L4" i="1"/>
  <c r="K4" i="1"/>
  <c r="J4" i="1"/>
  <c r="L3" i="1"/>
  <c r="L23" i="1" s="1"/>
  <c r="K3" i="1"/>
  <c r="K23" i="1" s="1"/>
  <c r="J3" i="1"/>
  <c r="N27" i="7"/>
  <c r="P25" i="7"/>
  <c r="D25" i="7"/>
  <c r="F25" i="7" s="1"/>
  <c r="D24" i="7"/>
  <c r="P23" i="7"/>
  <c r="D23" i="7"/>
  <c r="P22" i="7"/>
  <c r="P21" i="7"/>
  <c r="D21" i="7"/>
  <c r="F21" i="7" s="1"/>
  <c r="D20" i="7"/>
  <c r="P19" i="7"/>
  <c r="D19" i="7"/>
  <c r="P18" i="7"/>
  <c r="P17" i="7"/>
  <c r="D17" i="7"/>
  <c r="F17" i="7" s="1"/>
  <c r="P15" i="7"/>
  <c r="D15" i="7"/>
  <c r="F15" i="7" s="1"/>
  <c r="P13" i="7"/>
  <c r="D13" i="7"/>
  <c r="P11" i="7"/>
  <c r="F11" i="7"/>
  <c r="P9" i="7"/>
  <c r="D9" i="7"/>
  <c r="P7" i="7"/>
  <c r="D7" i="7"/>
  <c r="F7" i="7" s="1"/>
  <c r="Q436" i="6"/>
  <c r="P436" i="6"/>
  <c r="D434" i="6"/>
  <c r="R434" i="6" s="1"/>
  <c r="V434" i="6"/>
  <c r="D433" i="6"/>
  <c r="R433" i="6" s="1"/>
  <c r="V433" i="6"/>
  <c r="D432" i="6"/>
  <c r="V432" i="6"/>
  <c r="D431" i="6"/>
  <c r="R431" i="6" s="1"/>
  <c r="V431" i="6"/>
  <c r="D430" i="6"/>
  <c r="R430" i="6" s="1"/>
  <c r="V430" i="6"/>
  <c r="D429" i="6"/>
  <c r="R429" i="6" s="1"/>
  <c r="V429" i="6"/>
  <c r="D428" i="6"/>
  <c r="R428" i="6" s="1"/>
  <c r="V428" i="6"/>
  <c r="D427" i="6"/>
  <c r="R427" i="6" s="1"/>
  <c r="D426" i="6"/>
  <c r="R426" i="6" s="1"/>
  <c r="V426" i="6"/>
  <c r="D425" i="6"/>
  <c r="R425" i="6" s="1"/>
  <c r="D424" i="6"/>
  <c r="R424" i="6" s="1"/>
  <c r="V424" i="6"/>
  <c r="D423" i="6"/>
  <c r="R423" i="6" s="1"/>
  <c r="D422" i="6"/>
  <c r="R422" i="6" s="1"/>
  <c r="V422" i="6"/>
  <c r="D421" i="6"/>
  <c r="R421" i="6" s="1"/>
  <c r="D420" i="6"/>
  <c r="R420" i="6" s="1"/>
  <c r="V420" i="6"/>
  <c r="D419" i="6"/>
  <c r="R419" i="6" s="1"/>
  <c r="D418" i="6"/>
  <c r="R418" i="6" s="1"/>
  <c r="V418" i="6"/>
  <c r="D417" i="6"/>
  <c r="R417" i="6" s="1"/>
  <c r="D416" i="6"/>
  <c r="R416" i="6" s="1"/>
  <c r="V416" i="6"/>
  <c r="V413" i="6"/>
  <c r="D413" i="6"/>
  <c r="V412" i="6"/>
  <c r="D412" i="6"/>
  <c r="D411" i="6"/>
  <c r="V409" i="6"/>
  <c r="D409" i="6"/>
  <c r="V408" i="6"/>
  <c r="D408" i="6"/>
  <c r="V407" i="6"/>
  <c r="V405" i="6"/>
  <c r="D405" i="6"/>
  <c r="V404" i="6"/>
  <c r="D404" i="6"/>
  <c r="R404" i="6" s="1"/>
  <c r="D403" i="6"/>
  <c r="V403" i="6"/>
  <c r="D402" i="6"/>
  <c r="V402" i="6"/>
  <c r="D401" i="6"/>
  <c r="V401" i="6"/>
  <c r="D400" i="6"/>
  <c r="V400" i="6"/>
  <c r="D399" i="6"/>
  <c r="V399" i="6"/>
  <c r="D398" i="6"/>
  <c r="V398" i="6"/>
  <c r="D397" i="6"/>
  <c r="V397" i="6"/>
  <c r="D396" i="6"/>
  <c r="V396" i="6"/>
  <c r="D395" i="6"/>
  <c r="D394" i="6"/>
  <c r="D393" i="6"/>
  <c r="D392" i="6"/>
  <c r="D391" i="6"/>
  <c r="D390" i="6"/>
  <c r="D389" i="6"/>
  <c r="D388" i="6"/>
  <c r="D387" i="6"/>
  <c r="D386" i="6"/>
  <c r="D385" i="6"/>
  <c r="D384" i="6"/>
  <c r="D383" i="6"/>
  <c r="D382" i="6"/>
  <c r="D381" i="6"/>
  <c r="D380" i="6"/>
  <c r="D379" i="6"/>
  <c r="D378" i="6"/>
  <c r="D377" i="6"/>
  <c r="D376" i="6"/>
  <c r="D375" i="6"/>
  <c r="D374" i="6"/>
  <c r="D373" i="6"/>
  <c r="D372" i="6"/>
  <c r="D371" i="6"/>
  <c r="D370" i="6"/>
  <c r="D369" i="6"/>
  <c r="D368" i="6"/>
  <c r="D367" i="6"/>
  <c r="D366" i="6"/>
  <c r="D365" i="6"/>
  <c r="D364" i="6"/>
  <c r="D363" i="6"/>
  <c r="D362" i="6"/>
  <c r="D361" i="6"/>
  <c r="D360" i="6"/>
  <c r="D358" i="6"/>
  <c r="D357" i="6"/>
  <c r="D356" i="6"/>
  <c r="D355" i="6"/>
  <c r="D354" i="6"/>
  <c r="D353" i="6"/>
  <c r="D352" i="6"/>
  <c r="D351" i="6"/>
  <c r="D350" i="6"/>
  <c r="D349" i="6"/>
  <c r="D348" i="6"/>
  <c r="D347" i="6"/>
  <c r="D346" i="6"/>
  <c r="D345" i="6"/>
  <c r="D344" i="6"/>
  <c r="D343" i="6"/>
  <c r="V342" i="6"/>
  <c r="D342" i="6"/>
  <c r="R342" i="6" s="1"/>
  <c r="D341" i="6"/>
  <c r="R341" i="6" s="1"/>
  <c r="V341" i="6"/>
  <c r="D340" i="6"/>
  <c r="R340" i="6" s="1"/>
  <c r="V340" i="6"/>
  <c r="D339" i="6"/>
  <c r="R339" i="6" s="1"/>
  <c r="V339" i="6"/>
  <c r="D338" i="6"/>
  <c r="R338" i="6" s="1"/>
  <c r="D337" i="6"/>
  <c r="V337" i="6"/>
  <c r="D336" i="6"/>
  <c r="V336" i="6"/>
  <c r="D335" i="6"/>
  <c r="V335" i="6"/>
  <c r="D334" i="6"/>
  <c r="D333" i="6"/>
  <c r="V333" i="6"/>
  <c r="D332" i="6"/>
  <c r="V332" i="6"/>
  <c r="D331" i="6"/>
  <c r="V331" i="6"/>
  <c r="D330" i="6"/>
  <c r="D329" i="6"/>
  <c r="V329" i="6"/>
  <c r="D328" i="6"/>
  <c r="V328" i="6"/>
  <c r="D327" i="6"/>
  <c r="V327" i="6"/>
  <c r="D326" i="6"/>
  <c r="D325" i="6"/>
  <c r="V325" i="6"/>
  <c r="D324" i="6"/>
  <c r="V324" i="6"/>
  <c r="D323" i="6"/>
  <c r="V323" i="6"/>
  <c r="D322" i="6"/>
  <c r="D321" i="6"/>
  <c r="V321" i="6"/>
  <c r="D320" i="6"/>
  <c r="V320" i="6"/>
  <c r="D319" i="6"/>
  <c r="V319" i="6"/>
  <c r="V318" i="6"/>
  <c r="D317" i="6"/>
  <c r="D316" i="6"/>
  <c r="D315" i="6"/>
  <c r="D314" i="6"/>
  <c r="D313" i="6"/>
  <c r="D312" i="6"/>
  <c r="D311" i="6"/>
  <c r="D310" i="6"/>
  <c r="D309" i="6"/>
  <c r="D308" i="6"/>
  <c r="D307" i="6"/>
  <c r="D306" i="6"/>
  <c r="D305" i="6"/>
  <c r="D304" i="6"/>
  <c r="D303" i="6"/>
  <c r="D302" i="6"/>
  <c r="D301" i="6"/>
  <c r="D300" i="6"/>
  <c r="D299" i="6"/>
  <c r="D298" i="6"/>
  <c r="D297" i="6"/>
  <c r="D296" i="6"/>
  <c r="D295" i="6"/>
  <c r="D294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V268" i="6"/>
  <c r="D268" i="6"/>
  <c r="D267" i="6"/>
  <c r="R267" i="6" s="1"/>
  <c r="V267" i="6"/>
  <c r="D266" i="6"/>
  <c r="R266" i="6" s="1"/>
  <c r="V266" i="6"/>
  <c r="D265" i="6"/>
  <c r="R265" i="6" s="1"/>
  <c r="V265" i="6"/>
  <c r="D264" i="6"/>
  <c r="V264" i="6"/>
  <c r="D263" i="6"/>
  <c r="R263" i="6" s="1"/>
  <c r="V263" i="6"/>
  <c r="D262" i="6"/>
  <c r="R262" i="6" s="1"/>
  <c r="V262" i="6"/>
  <c r="D261" i="6"/>
  <c r="R261" i="6" s="1"/>
  <c r="V261" i="6"/>
  <c r="D260" i="6"/>
  <c r="V260" i="6"/>
  <c r="D259" i="6"/>
  <c r="R259" i="6" s="1"/>
  <c r="V259" i="6"/>
  <c r="D258" i="6"/>
  <c r="R258" i="6" s="1"/>
  <c r="V258" i="6"/>
  <c r="D257" i="6"/>
  <c r="R257" i="6" s="1"/>
  <c r="V257" i="6"/>
  <c r="D256" i="6"/>
  <c r="V256" i="6"/>
  <c r="D255" i="6"/>
  <c r="R255" i="6" s="1"/>
  <c r="V255" i="6"/>
  <c r="D254" i="6"/>
  <c r="R254" i="6" s="1"/>
  <c r="V254" i="6"/>
  <c r="D253" i="6"/>
  <c r="R253" i="6" s="1"/>
  <c r="V253" i="6"/>
  <c r="D252" i="6"/>
  <c r="V252" i="6"/>
  <c r="D251" i="6"/>
  <c r="R251" i="6" s="1"/>
  <c r="V251" i="6"/>
  <c r="D250" i="6"/>
  <c r="R250" i="6" s="1"/>
  <c r="V250" i="6"/>
  <c r="D249" i="6"/>
  <c r="R249" i="6" s="1"/>
  <c r="V249" i="6"/>
  <c r="D248" i="6"/>
  <c r="V248" i="6"/>
  <c r="D247" i="6"/>
  <c r="R247" i="6" s="1"/>
  <c r="V247" i="6"/>
  <c r="D246" i="6"/>
  <c r="R246" i="6" s="1"/>
  <c r="V246" i="6"/>
  <c r="D245" i="6"/>
  <c r="R245" i="6" s="1"/>
  <c r="V245" i="6"/>
  <c r="D244" i="6"/>
  <c r="V244" i="6"/>
  <c r="D243" i="6"/>
  <c r="R243" i="6" s="1"/>
  <c r="V243" i="6"/>
  <c r="D242" i="6"/>
  <c r="R242" i="6" s="1"/>
  <c r="V242" i="6"/>
  <c r="D241" i="6"/>
  <c r="R241" i="6" s="1"/>
  <c r="V241" i="6"/>
  <c r="D240" i="6"/>
  <c r="V240" i="6"/>
  <c r="D239" i="6"/>
  <c r="R239" i="6" s="1"/>
  <c r="V239" i="6"/>
  <c r="D238" i="6"/>
  <c r="R238" i="6" s="1"/>
  <c r="V238" i="6"/>
  <c r="D237" i="6"/>
  <c r="R237" i="6" s="1"/>
  <c r="V237" i="6"/>
  <c r="D236" i="6"/>
  <c r="V236" i="6"/>
  <c r="D235" i="6"/>
  <c r="R235" i="6" s="1"/>
  <c r="V235" i="6"/>
  <c r="D234" i="6"/>
  <c r="R234" i="6" s="1"/>
  <c r="V234" i="6"/>
  <c r="D233" i="6"/>
  <c r="R233" i="6" s="1"/>
  <c r="V233" i="6"/>
  <c r="D232" i="6"/>
  <c r="V232" i="6"/>
  <c r="D231" i="6"/>
  <c r="R231" i="6" s="1"/>
  <c r="V231" i="6"/>
  <c r="D230" i="6"/>
  <c r="R230" i="6" s="1"/>
  <c r="V230" i="6"/>
  <c r="D229" i="6"/>
  <c r="R229" i="6" s="1"/>
  <c r="V229" i="6"/>
  <c r="D228" i="6"/>
  <c r="V228" i="6"/>
  <c r="D227" i="6"/>
  <c r="R227" i="6" s="1"/>
  <c r="D226" i="6"/>
  <c r="V226" i="6"/>
  <c r="D225" i="6"/>
  <c r="R225" i="6" s="1"/>
  <c r="V225" i="6"/>
  <c r="D224" i="6"/>
  <c r="V224" i="6"/>
  <c r="D223" i="6"/>
  <c r="R223" i="6" s="1"/>
  <c r="V223" i="6"/>
  <c r="D222" i="6"/>
  <c r="V222" i="6"/>
  <c r="D221" i="6"/>
  <c r="R221" i="6" s="1"/>
  <c r="V221" i="6"/>
  <c r="D220" i="6"/>
  <c r="V220" i="6"/>
  <c r="D219" i="6"/>
  <c r="R219" i="6" s="1"/>
  <c r="V219" i="6"/>
  <c r="D218" i="6"/>
  <c r="V218" i="6"/>
  <c r="D217" i="6"/>
  <c r="R217" i="6" s="1"/>
  <c r="V217" i="6"/>
  <c r="D216" i="6"/>
  <c r="V216" i="6"/>
  <c r="D215" i="6"/>
  <c r="R215" i="6" s="1"/>
  <c r="V215" i="6"/>
  <c r="D214" i="6"/>
  <c r="V214" i="6"/>
  <c r="D213" i="6"/>
  <c r="R213" i="6" s="1"/>
  <c r="V213" i="6"/>
  <c r="D212" i="6"/>
  <c r="V212" i="6"/>
  <c r="D211" i="6"/>
  <c r="R211" i="6" s="1"/>
  <c r="V211" i="6"/>
  <c r="D210" i="6"/>
  <c r="V210" i="6"/>
  <c r="D209" i="6"/>
  <c r="R209" i="6" s="1"/>
  <c r="V209" i="6"/>
  <c r="D208" i="6"/>
  <c r="V208" i="6"/>
  <c r="D207" i="6"/>
  <c r="R207" i="6" s="1"/>
  <c r="V207" i="6"/>
  <c r="D206" i="6"/>
  <c r="V206" i="6"/>
  <c r="V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V47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0" i="6"/>
  <c r="D9" i="6"/>
  <c r="D8" i="6"/>
  <c r="L26" i="1" l="1"/>
  <c r="L42" i="1"/>
  <c r="M42" i="1" s="1"/>
  <c r="J43" i="1"/>
  <c r="J45" i="1"/>
  <c r="E46" i="1"/>
  <c r="L46" i="1"/>
  <c r="K49" i="1"/>
  <c r="M49" i="1" s="1"/>
  <c r="I49" i="1"/>
  <c r="K52" i="1"/>
  <c r="E52" i="1"/>
  <c r="K53" i="1"/>
  <c r="E53" i="1"/>
  <c r="K24" i="1"/>
  <c r="L25" i="1"/>
  <c r="K28" i="1"/>
  <c r="L29" i="1"/>
  <c r="L50" i="1"/>
  <c r="K32" i="1"/>
  <c r="K34" i="1"/>
  <c r="K43" i="1"/>
  <c r="I43" i="1"/>
  <c r="K45" i="1"/>
  <c r="I45" i="1"/>
  <c r="J48" i="1"/>
  <c r="E49" i="1"/>
  <c r="J50" i="1"/>
  <c r="E44" i="1"/>
  <c r="L43" i="1"/>
  <c r="L47" i="1"/>
  <c r="L34" i="1"/>
  <c r="L53" i="1"/>
  <c r="L30" i="1"/>
  <c r="L33" i="1"/>
  <c r="L52" i="1"/>
  <c r="M52" i="1" s="1"/>
  <c r="M45" i="1"/>
  <c r="K51" i="1"/>
  <c r="M51" i="1" s="1"/>
  <c r="E51" i="1"/>
  <c r="L32" i="1"/>
  <c r="L24" i="1"/>
  <c r="L28" i="1"/>
  <c r="M43" i="1"/>
  <c r="M46" i="1"/>
  <c r="K50" i="1"/>
  <c r="L44" i="1"/>
  <c r="M47" i="1"/>
  <c r="L48" i="1"/>
  <c r="E50" i="1"/>
  <c r="E42" i="1"/>
  <c r="M44" i="1"/>
  <c r="M48" i="1"/>
  <c r="J51" i="1"/>
  <c r="J52" i="1"/>
  <c r="J53" i="1"/>
  <c r="L31" i="1"/>
  <c r="D8" i="7"/>
  <c r="P8" i="7"/>
  <c r="F9" i="7"/>
  <c r="P14" i="7"/>
  <c r="D14" i="7"/>
  <c r="D12" i="7"/>
  <c r="P12" i="7"/>
  <c r="D16" i="7"/>
  <c r="P16" i="7"/>
  <c r="F20" i="7"/>
  <c r="F24" i="7"/>
  <c r="P10" i="7"/>
  <c r="D10" i="7"/>
  <c r="F13" i="7"/>
  <c r="F19" i="7"/>
  <c r="F23" i="7"/>
  <c r="D18" i="7"/>
  <c r="P20" i="7"/>
  <c r="D22" i="7"/>
  <c r="P24" i="7"/>
  <c r="R206" i="6"/>
  <c r="R212" i="6"/>
  <c r="R222" i="6"/>
  <c r="R214" i="6"/>
  <c r="R220" i="6"/>
  <c r="R208" i="6"/>
  <c r="R216" i="6"/>
  <c r="R224" i="6"/>
  <c r="R210" i="6"/>
  <c r="R218" i="6"/>
  <c r="R226" i="6"/>
  <c r="D7" i="6"/>
  <c r="R9" i="6"/>
  <c r="R11" i="6"/>
  <c r="V12" i="6"/>
  <c r="R15" i="6"/>
  <c r="V15" i="6"/>
  <c r="R18" i="6"/>
  <c r="R20" i="6"/>
  <c r="V20" i="6"/>
  <c r="R25" i="6"/>
  <c r="D26" i="6"/>
  <c r="V26" i="6"/>
  <c r="R127" i="6"/>
  <c r="R147" i="6"/>
  <c r="R27" i="6"/>
  <c r="R28" i="6"/>
  <c r="R29" i="6"/>
  <c r="R30" i="6"/>
  <c r="R31" i="6"/>
  <c r="R32" i="6"/>
  <c r="R33" i="6"/>
  <c r="R34" i="6"/>
  <c r="R35" i="6"/>
  <c r="R36" i="6"/>
  <c r="R38" i="6"/>
  <c r="R40" i="6"/>
  <c r="R42" i="6"/>
  <c r="R44" i="6"/>
  <c r="R46" i="6"/>
  <c r="R48" i="6"/>
  <c r="R50" i="6"/>
  <c r="R52" i="6"/>
  <c r="R54" i="6"/>
  <c r="R124" i="6"/>
  <c r="R128" i="6"/>
  <c r="R132" i="6"/>
  <c r="R136" i="6"/>
  <c r="R140" i="6"/>
  <c r="R144" i="6"/>
  <c r="R148" i="6"/>
  <c r="V7" i="6"/>
  <c r="R10" i="6"/>
  <c r="V10" i="6"/>
  <c r="V11" i="6"/>
  <c r="R14" i="6"/>
  <c r="R16" i="6"/>
  <c r="R17" i="6"/>
  <c r="R19" i="6"/>
  <c r="V19" i="6"/>
  <c r="R21" i="6"/>
  <c r="V21" i="6"/>
  <c r="R23" i="6"/>
  <c r="V23" i="6"/>
  <c r="V25" i="6"/>
  <c r="R123" i="6"/>
  <c r="R131" i="6"/>
  <c r="R135" i="6"/>
  <c r="R139" i="6"/>
  <c r="R143" i="6"/>
  <c r="R55" i="6"/>
  <c r="R57" i="6"/>
  <c r="R58" i="6"/>
  <c r="R59" i="6"/>
  <c r="R61" i="6"/>
  <c r="R62" i="6"/>
  <c r="R63" i="6"/>
  <c r="R65" i="6"/>
  <c r="R66" i="6"/>
  <c r="R67" i="6"/>
  <c r="R69" i="6"/>
  <c r="R70" i="6"/>
  <c r="R71" i="6"/>
  <c r="R73" i="6"/>
  <c r="R74" i="6"/>
  <c r="R77" i="6"/>
  <c r="R81" i="6"/>
  <c r="R85" i="6"/>
  <c r="R89" i="6"/>
  <c r="R93" i="6"/>
  <c r="R97" i="6"/>
  <c r="R101" i="6"/>
  <c r="R105" i="6"/>
  <c r="R109" i="6"/>
  <c r="R113" i="6"/>
  <c r="R117" i="6"/>
  <c r="R121" i="6"/>
  <c r="R125" i="6"/>
  <c r="R129" i="6"/>
  <c r="R133" i="6"/>
  <c r="R137" i="6"/>
  <c r="R141" i="6"/>
  <c r="R145" i="6"/>
  <c r="R149" i="6"/>
  <c r="R8" i="6"/>
  <c r="V8" i="6"/>
  <c r="V9" i="6"/>
  <c r="R12" i="6"/>
  <c r="R13" i="6"/>
  <c r="V13" i="6"/>
  <c r="V14" i="6"/>
  <c r="V16" i="6"/>
  <c r="V17" i="6"/>
  <c r="V18" i="6"/>
  <c r="R22" i="6"/>
  <c r="V22" i="6"/>
  <c r="R24" i="6"/>
  <c r="V24" i="6"/>
  <c r="R37" i="6"/>
  <c r="R39" i="6"/>
  <c r="R41" i="6"/>
  <c r="R43" i="6"/>
  <c r="R45" i="6"/>
  <c r="R47" i="6"/>
  <c r="R49" i="6"/>
  <c r="R51" i="6"/>
  <c r="R53" i="6"/>
  <c r="R122" i="6"/>
  <c r="R126" i="6"/>
  <c r="R130" i="6"/>
  <c r="R134" i="6"/>
  <c r="R138" i="6"/>
  <c r="R142" i="6"/>
  <c r="R146" i="6"/>
  <c r="R75" i="6"/>
  <c r="R79" i="6"/>
  <c r="R83" i="6"/>
  <c r="R87" i="6"/>
  <c r="R91" i="6"/>
  <c r="R95" i="6"/>
  <c r="R99" i="6"/>
  <c r="R103" i="6"/>
  <c r="R107" i="6"/>
  <c r="R111" i="6"/>
  <c r="R115" i="6"/>
  <c r="R119" i="6"/>
  <c r="R56" i="6"/>
  <c r="R60" i="6"/>
  <c r="R64" i="6"/>
  <c r="R68" i="6"/>
  <c r="R72" i="6"/>
  <c r="R76" i="6"/>
  <c r="R80" i="6"/>
  <c r="R84" i="6"/>
  <c r="R88" i="6"/>
  <c r="R92" i="6"/>
  <c r="R96" i="6"/>
  <c r="R100" i="6"/>
  <c r="R104" i="6"/>
  <c r="R108" i="6"/>
  <c r="R112" i="6"/>
  <c r="R116" i="6"/>
  <c r="R120" i="6"/>
  <c r="R78" i="6"/>
  <c r="R82" i="6"/>
  <c r="R86" i="6"/>
  <c r="R90" i="6"/>
  <c r="R94" i="6"/>
  <c r="R98" i="6"/>
  <c r="R102" i="6"/>
  <c r="R106" i="6"/>
  <c r="R110" i="6"/>
  <c r="R114" i="6"/>
  <c r="R118" i="6"/>
  <c r="R260" i="6"/>
  <c r="R271" i="6"/>
  <c r="R275" i="6"/>
  <c r="R279" i="6"/>
  <c r="R283" i="6"/>
  <c r="R287" i="6"/>
  <c r="R151" i="6"/>
  <c r="R152" i="6"/>
  <c r="R153" i="6"/>
  <c r="R154" i="6"/>
  <c r="R155" i="6"/>
  <c r="R156" i="6"/>
  <c r="R157" i="6"/>
  <c r="R158" i="6"/>
  <c r="R159" i="6"/>
  <c r="R160" i="6"/>
  <c r="R161" i="6"/>
  <c r="R162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5" i="6"/>
  <c r="R186" i="6"/>
  <c r="R187" i="6"/>
  <c r="R188" i="6"/>
  <c r="R189" i="6"/>
  <c r="R190" i="6"/>
  <c r="R191" i="6"/>
  <c r="R192" i="6"/>
  <c r="R193" i="6"/>
  <c r="R194" i="6"/>
  <c r="R195" i="6"/>
  <c r="R196" i="6"/>
  <c r="R197" i="6"/>
  <c r="R198" i="6"/>
  <c r="R199" i="6"/>
  <c r="R200" i="6"/>
  <c r="R201" i="6"/>
  <c r="R202" i="6"/>
  <c r="R203" i="6"/>
  <c r="R204" i="6"/>
  <c r="R264" i="6"/>
  <c r="R268" i="6"/>
  <c r="R272" i="6"/>
  <c r="R276" i="6"/>
  <c r="R280" i="6"/>
  <c r="R284" i="6"/>
  <c r="R288" i="6"/>
  <c r="V29" i="6"/>
  <c r="V30" i="6"/>
  <c r="V31" i="6"/>
  <c r="V37" i="6"/>
  <c r="V38" i="6"/>
  <c r="V43" i="6"/>
  <c r="V44" i="6"/>
  <c r="V45" i="6"/>
  <c r="V46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R269" i="6"/>
  <c r="R273" i="6"/>
  <c r="R277" i="6"/>
  <c r="R281" i="6"/>
  <c r="R285" i="6"/>
  <c r="R289" i="6"/>
  <c r="V27" i="6"/>
  <c r="V28" i="6"/>
  <c r="V32" i="6"/>
  <c r="V33" i="6"/>
  <c r="V34" i="6"/>
  <c r="V35" i="6"/>
  <c r="V36" i="6"/>
  <c r="V39" i="6"/>
  <c r="V40" i="6"/>
  <c r="V41" i="6"/>
  <c r="V42" i="6"/>
  <c r="D150" i="6"/>
  <c r="R228" i="6"/>
  <c r="R232" i="6"/>
  <c r="R236" i="6"/>
  <c r="R240" i="6"/>
  <c r="R244" i="6"/>
  <c r="R248" i="6"/>
  <c r="R252" i="6"/>
  <c r="R256" i="6"/>
  <c r="R270" i="6"/>
  <c r="R274" i="6"/>
  <c r="R278" i="6"/>
  <c r="R282" i="6"/>
  <c r="R286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196" i="6"/>
  <c r="V197" i="6"/>
  <c r="V198" i="6"/>
  <c r="V199" i="6"/>
  <c r="V200" i="6"/>
  <c r="V201" i="6"/>
  <c r="V202" i="6"/>
  <c r="V203" i="6"/>
  <c r="V204" i="6"/>
  <c r="R322" i="6"/>
  <c r="D205" i="6"/>
  <c r="V227" i="6"/>
  <c r="V289" i="6"/>
  <c r="R290" i="6"/>
  <c r="V290" i="6"/>
  <c r="R291" i="6"/>
  <c r="V291" i="6"/>
  <c r="R292" i="6"/>
  <c r="V292" i="6"/>
  <c r="D293" i="6"/>
  <c r="V293" i="6"/>
  <c r="R321" i="6"/>
  <c r="V269" i="6"/>
  <c r="V270" i="6"/>
  <c r="V271" i="6"/>
  <c r="V272" i="6"/>
  <c r="V273" i="6"/>
  <c r="V274" i="6"/>
  <c r="V275" i="6"/>
  <c r="V276" i="6"/>
  <c r="V277" i="6"/>
  <c r="V278" i="6"/>
  <c r="V279" i="6"/>
  <c r="V280" i="6"/>
  <c r="V281" i="6"/>
  <c r="V282" i="6"/>
  <c r="V283" i="6"/>
  <c r="V284" i="6"/>
  <c r="V285" i="6"/>
  <c r="V286" i="6"/>
  <c r="V287" i="6"/>
  <c r="V288" i="6"/>
  <c r="R320" i="6"/>
  <c r="R294" i="6"/>
  <c r="R295" i="6"/>
  <c r="R296" i="6"/>
  <c r="R297" i="6"/>
  <c r="R298" i="6"/>
  <c r="R299" i="6"/>
  <c r="R300" i="6"/>
  <c r="R301" i="6"/>
  <c r="R302" i="6"/>
  <c r="R303" i="6"/>
  <c r="R304" i="6"/>
  <c r="R305" i="6"/>
  <c r="R306" i="6"/>
  <c r="R307" i="6"/>
  <c r="R308" i="6"/>
  <c r="R309" i="6"/>
  <c r="R310" i="6"/>
  <c r="R311" i="6"/>
  <c r="R312" i="6"/>
  <c r="R313" i="6"/>
  <c r="R314" i="6"/>
  <c r="R315" i="6"/>
  <c r="R316" i="6"/>
  <c r="R317" i="6"/>
  <c r="R319" i="6"/>
  <c r="V294" i="6"/>
  <c r="V295" i="6"/>
  <c r="V296" i="6"/>
  <c r="V297" i="6"/>
  <c r="V298" i="6"/>
  <c r="V299" i="6"/>
  <c r="V300" i="6"/>
  <c r="V301" i="6"/>
  <c r="V302" i="6"/>
  <c r="V303" i="6"/>
  <c r="V304" i="6"/>
  <c r="V305" i="6"/>
  <c r="V306" i="6"/>
  <c r="V307" i="6"/>
  <c r="V308" i="6"/>
  <c r="V309" i="6"/>
  <c r="V310" i="6"/>
  <c r="V311" i="6"/>
  <c r="V312" i="6"/>
  <c r="V313" i="6"/>
  <c r="V314" i="6"/>
  <c r="V315" i="6"/>
  <c r="V316" i="6"/>
  <c r="V317" i="6"/>
  <c r="R343" i="6"/>
  <c r="V343" i="6"/>
  <c r="R344" i="6"/>
  <c r="V344" i="6"/>
  <c r="R345" i="6"/>
  <c r="V345" i="6"/>
  <c r="R346" i="6"/>
  <c r="V346" i="6"/>
  <c r="R347" i="6"/>
  <c r="V347" i="6"/>
  <c r="R348" i="6"/>
  <c r="V348" i="6"/>
  <c r="R349" i="6"/>
  <c r="V349" i="6"/>
  <c r="R350" i="6"/>
  <c r="V350" i="6"/>
  <c r="R351" i="6"/>
  <c r="V351" i="6"/>
  <c r="R352" i="6"/>
  <c r="V352" i="6"/>
  <c r="R353" i="6"/>
  <c r="V353" i="6"/>
  <c r="R354" i="6"/>
  <c r="V354" i="6"/>
  <c r="R355" i="6"/>
  <c r="V355" i="6"/>
  <c r="R356" i="6"/>
  <c r="V356" i="6"/>
  <c r="R357" i="6"/>
  <c r="V357" i="6"/>
  <c r="R358" i="6"/>
  <c r="V358" i="6"/>
  <c r="D359" i="6"/>
  <c r="V359" i="6"/>
  <c r="R363" i="6"/>
  <c r="R367" i="6"/>
  <c r="D318" i="6"/>
  <c r="V322" i="6"/>
  <c r="V326" i="6"/>
  <c r="V330" i="6"/>
  <c r="V334" i="6"/>
  <c r="V338" i="6"/>
  <c r="R360" i="6"/>
  <c r="R364" i="6"/>
  <c r="R368" i="6"/>
  <c r="R323" i="6"/>
  <c r="R324" i="6"/>
  <c r="R325" i="6"/>
  <c r="R326" i="6"/>
  <c r="R327" i="6"/>
  <c r="R328" i="6"/>
  <c r="R329" i="6"/>
  <c r="R330" i="6"/>
  <c r="R331" i="6"/>
  <c r="R332" i="6"/>
  <c r="R333" i="6"/>
  <c r="R334" i="6"/>
  <c r="R335" i="6"/>
  <c r="R336" i="6"/>
  <c r="R337" i="6"/>
  <c r="R361" i="6"/>
  <c r="R365" i="6"/>
  <c r="R362" i="6"/>
  <c r="R366" i="6"/>
  <c r="R386" i="6"/>
  <c r="R390" i="6"/>
  <c r="R394" i="6"/>
  <c r="R383" i="6"/>
  <c r="R387" i="6"/>
  <c r="R391" i="6"/>
  <c r="R395" i="6"/>
  <c r="R397" i="6"/>
  <c r="R399" i="6"/>
  <c r="R401" i="6"/>
  <c r="R403" i="6"/>
  <c r="R405" i="6"/>
  <c r="V406" i="6"/>
  <c r="D406" i="6"/>
  <c r="D410" i="6"/>
  <c r="V410" i="6"/>
  <c r="V360" i="6"/>
  <c r="V361" i="6"/>
  <c r="V362" i="6"/>
  <c r="V363" i="6"/>
  <c r="V364" i="6"/>
  <c r="V365" i="6"/>
  <c r="V366" i="6"/>
  <c r="V367" i="6"/>
  <c r="V368" i="6"/>
  <c r="R369" i="6"/>
  <c r="V369" i="6"/>
  <c r="R370" i="6"/>
  <c r="V370" i="6"/>
  <c r="R371" i="6"/>
  <c r="V371" i="6"/>
  <c r="R372" i="6"/>
  <c r="V372" i="6"/>
  <c r="R373" i="6"/>
  <c r="V373" i="6"/>
  <c r="R374" i="6"/>
  <c r="R375" i="6"/>
  <c r="R376" i="6"/>
  <c r="R377" i="6"/>
  <c r="R378" i="6"/>
  <c r="R379" i="6"/>
  <c r="R380" i="6"/>
  <c r="R381" i="6"/>
  <c r="R382" i="6"/>
  <c r="R384" i="6"/>
  <c r="R388" i="6"/>
  <c r="R392" i="6"/>
  <c r="D414" i="6"/>
  <c r="V414" i="6"/>
  <c r="V417" i="6"/>
  <c r="V419" i="6"/>
  <c r="V421" i="6"/>
  <c r="V423" i="6"/>
  <c r="V425" i="6"/>
  <c r="V427" i="6"/>
  <c r="R385" i="6"/>
  <c r="R389" i="6"/>
  <c r="R393" i="6"/>
  <c r="R396" i="6"/>
  <c r="R398" i="6"/>
  <c r="R400" i="6"/>
  <c r="R402" i="6"/>
  <c r="R411" i="6"/>
  <c r="V415" i="6"/>
  <c r="D415" i="6"/>
  <c r="V374" i="6"/>
  <c r="V375" i="6"/>
  <c r="V376" i="6"/>
  <c r="V377" i="6"/>
  <c r="V378" i="6"/>
  <c r="V379" i="6"/>
  <c r="V380" i="6"/>
  <c r="V381" i="6"/>
  <c r="V382" i="6"/>
  <c r="V383" i="6"/>
  <c r="V384" i="6"/>
  <c r="V385" i="6"/>
  <c r="V386" i="6"/>
  <c r="V387" i="6"/>
  <c r="V388" i="6"/>
  <c r="V389" i="6"/>
  <c r="V390" i="6"/>
  <c r="V391" i="6"/>
  <c r="V392" i="6"/>
  <c r="V393" i="6"/>
  <c r="V394" i="6"/>
  <c r="V395" i="6"/>
  <c r="D407" i="6"/>
  <c r="R408" i="6"/>
  <c r="V411" i="6"/>
  <c r="R412" i="6"/>
  <c r="R432" i="6"/>
  <c r="R409" i="6"/>
  <c r="R413" i="6"/>
  <c r="M53" i="1" l="1"/>
  <c r="M50" i="1"/>
  <c r="F22" i="7"/>
  <c r="F10" i="7"/>
  <c r="F8" i="7"/>
  <c r="F12" i="7"/>
  <c r="F14" i="7"/>
  <c r="P27" i="7"/>
  <c r="D27" i="7"/>
  <c r="E16" i="7" s="1"/>
  <c r="F18" i="7"/>
  <c r="F16" i="7"/>
  <c r="R293" i="6"/>
  <c r="R150" i="6"/>
  <c r="R26" i="6"/>
  <c r="R7" i="6"/>
  <c r="R410" i="6"/>
  <c r="R318" i="6"/>
  <c r="R359" i="6"/>
  <c r="D436" i="6"/>
  <c r="R407" i="6"/>
  <c r="R415" i="6"/>
  <c r="R414" i="6"/>
  <c r="R205" i="6"/>
  <c r="R406" i="6"/>
  <c r="H293" i="6" l="1"/>
  <c r="I293" i="6" s="1"/>
  <c r="E436" i="6"/>
  <c r="F7" i="6"/>
  <c r="G7" i="6" s="1"/>
  <c r="F27" i="7"/>
  <c r="G25" i="7"/>
  <c r="H25" i="7" s="1"/>
  <c r="I25" i="7" s="1"/>
  <c r="G21" i="7"/>
  <c r="H21" i="7" s="1"/>
  <c r="I21" i="7" s="1"/>
  <c r="G17" i="7"/>
  <c r="H17" i="7" s="1"/>
  <c r="I17" i="7" s="1"/>
  <c r="G13" i="7"/>
  <c r="H13" i="7" s="1"/>
  <c r="I13" i="7" s="1"/>
  <c r="G9" i="7"/>
  <c r="H9" i="7" s="1"/>
  <c r="I9" i="7" s="1"/>
  <c r="E27" i="7"/>
  <c r="G24" i="7"/>
  <c r="H24" i="7" s="1"/>
  <c r="I24" i="7" s="1"/>
  <c r="G20" i="7"/>
  <c r="H20" i="7" s="1"/>
  <c r="I20" i="7" s="1"/>
  <c r="G23" i="7"/>
  <c r="H23" i="7" s="1"/>
  <c r="I23" i="7" s="1"/>
  <c r="G19" i="7"/>
  <c r="H19" i="7" s="1"/>
  <c r="I19" i="7" s="1"/>
  <c r="G15" i="7"/>
  <c r="H15" i="7" s="1"/>
  <c r="I15" i="7" s="1"/>
  <c r="G11" i="7"/>
  <c r="G7" i="7"/>
  <c r="H7" i="7" s="1"/>
  <c r="G22" i="7"/>
  <c r="H22" i="7" s="1"/>
  <c r="I22" i="7" s="1"/>
  <c r="G18" i="7"/>
  <c r="H18" i="7" s="1"/>
  <c r="I18" i="7" s="1"/>
  <c r="G16" i="7"/>
  <c r="H16" i="7" s="1"/>
  <c r="I16" i="7" s="1"/>
  <c r="G14" i="7"/>
  <c r="H14" i="7" s="1"/>
  <c r="I14" i="7" s="1"/>
  <c r="G8" i="7"/>
  <c r="H8" i="7" s="1"/>
  <c r="I8" i="7" s="1"/>
  <c r="G10" i="7"/>
  <c r="H10" i="7" s="1"/>
  <c r="I10" i="7" s="1"/>
  <c r="G12" i="7"/>
  <c r="H12" i="7" s="1"/>
  <c r="I12" i="7" s="1"/>
  <c r="E19" i="7"/>
  <c r="E25" i="7"/>
  <c r="E11" i="7"/>
  <c r="E23" i="7"/>
  <c r="E24" i="7"/>
  <c r="E17" i="7"/>
  <c r="E21" i="7"/>
  <c r="E13" i="7"/>
  <c r="E20" i="7"/>
  <c r="E9" i="7"/>
  <c r="E7" i="7"/>
  <c r="E15" i="7"/>
  <c r="E12" i="7"/>
  <c r="E10" i="7"/>
  <c r="E18" i="7"/>
  <c r="E14" i="7"/>
  <c r="E8" i="7"/>
  <c r="E22" i="7"/>
  <c r="H406" i="6"/>
  <c r="E414" i="6"/>
  <c r="H318" i="6"/>
  <c r="H150" i="6"/>
  <c r="H414" i="6"/>
  <c r="E415" i="6"/>
  <c r="H359" i="6"/>
  <c r="E318" i="6"/>
  <c r="E7" i="6"/>
  <c r="H26" i="6"/>
  <c r="E150" i="6"/>
  <c r="H205" i="6"/>
  <c r="H407" i="6"/>
  <c r="H410" i="6"/>
  <c r="H7" i="6"/>
  <c r="R436" i="6"/>
  <c r="F434" i="6"/>
  <c r="G434" i="6" s="1"/>
  <c r="F433" i="6"/>
  <c r="G433" i="6" s="1"/>
  <c r="F432" i="6"/>
  <c r="G432" i="6" s="1"/>
  <c r="F431" i="6"/>
  <c r="G431" i="6" s="1"/>
  <c r="F430" i="6"/>
  <c r="G430" i="6" s="1"/>
  <c r="F429" i="6"/>
  <c r="G429" i="6" s="1"/>
  <c r="H433" i="6"/>
  <c r="E430" i="6"/>
  <c r="H429" i="6"/>
  <c r="F428" i="6"/>
  <c r="G428" i="6" s="1"/>
  <c r="F427" i="6"/>
  <c r="G427" i="6" s="1"/>
  <c r="F426" i="6"/>
  <c r="G426" i="6" s="1"/>
  <c r="F425" i="6"/>
  <c r="G425" i="6" s="1"/>
  <c r="F424" i="6"/>
  <c r="G424" i="6" s="1"/>
  <c r="F423" i="6"/>
  <c r="G423" i="6" s="1"/>
  <c r="F422" i="6"/>
  <c r="G422" i="6" s="1"/>
  <c r="F421" i="6"/>
  <c r="G421" i="6" s="1"/>
  <c r="F420" i="6"/>
  <c r="G420" i="6" s="1"/>
  <c r="F419" i="6"/>
  <c r="G419" i="6" s="1"/>
  <c r="F418" i="6"/>
  <c r="G418" i="6" s="1"/>
  <c r="F417" i="6"/>
  <c r="G417" i="6" s="1"/>
  <c r="F416" i="6"/>
  <c r="G416" i="6" s="1"/>
  <c r="F415" i="6"/>
  <c r="G415" i="6" s="1"/>
  <c r="F414" i="6"/>
  <c r="G414" i="6" s="1"/>
  <c r="F413" i="6"/>
  <c r="G413" i="6" s="1"/>
  <c r="F412" i="6"/>
  <c r="G412" i="6" s="1"/>
  <c r="F411" i="6"/>
  <c r="G411" i="6" s="1"/>
  <c r="F410" i="6"/>
  <c r="G410" i="6" s="1"/>
  <c r="F409" i="6"/>
  <c r="G409" i="6" s="1"/>
  <c r="F408" i="6"/>
  <c r="G408" i="6" s="1"/>
  <c r="F407" i="6"/>
  <c r="G407" i="6" s="1"/>
  <c r="F406" i="6"/>
  <c r="G406" i="6" s="1"/>
  <c r="F405" i="6"/>
  <c r="G405" i="6" s="1"/>
  <c r="F404" i="6"/>
  <c r="G404" i="6" s="1"/>
  <c r="E433" i="6"/>
  <c r="E423" i="6"/>
  <c r="H434" i="6"/>
  <c r="E431" i="6"/>
  <c r="H430" i="6"/>
  <c r="H428" i="6"/>
  <c r="H427" i="6"/>
  <c r="H426" i="6"/>
  <c r="H425" i="6"/>
  <c r="H424" i="6"/>
  <c r="H423" i="6"/>
  <c r="H422" i="6"/>
  <c r="H421" i="6"/>
  <c r="H420" i="6"/>
  <c r="H419" i="6"/>
  <c r="H418" i="6"/>
  <c r="H417" i="6"/>
  <c r="H416" i="6"/>
  <c r="F403" i="6"/>
  <c r="G403" i="6" s="1"/>
  <c r="F402" i="6"/>
  <c r="G402" i="6" s="1"/>
  <c r="F401" i="6"/>
  <c r="G401" i="6" s="1"/>
  <c r="F400" i="6"/>
  <c r="G400" i="6" s="1"/>
  <c r="F399" i="6"/>
  <c r="G399" i="6" s="1"/>
  <c r="F398" i="6"/>
  <c r="G398" i="6" s="1"/>
  <c r="F397" i="6"/>
  <c r="G397" i="6" s="1"/>
  <c r="F396" i="6"/>
  <c r="G396" i="6" s="1"/>
  <c r="F395" i="6"/>
  <c r="G395" i="6" s="1"/>
  <c r="F394" i="6"/>
  <c r="G394" i="6" s="1"/>
  <c r="F393" i="6"/>
  <c r="G393" i="6" s="1"/>
  <c r="F392" i="6"/>
  <c r="G392" i="6" s="1"/>
  <c r="F391" i="6"/>
  <c r="G391" i="6" s="1"/>
  <c r="F390" i="6"/>
  <c r="G390" i="6" s="1"/>
  <c r="F389" i="6"/>
  <c r="G389" i="6" s="1"/>
  <c r="F388" i="6"/>
  <c r="G388" i="6" s="1"/>
  <c r="F387" i="6"/>
  <c r="G387" i="6" s="1"/>
  <c r="F386" i="6"/>
  <c r="G386" i="6" s="1"/>
  <c r="F385" i="6"/>
  <c r="G385" i="6" s="1"/>
  <c r="F384" i="6"/>
  <c r="G384" i="6" s="1"/>
  <c r="F383" i="6"/>
  <c r="G383" i="6" s="1"/>
  <c r="E403" i="6"/>
  <c r="E401" i="6"/>
  <c r="E399" i="6"/>
  <c r="E397" i="6"/>
  <c r="E395" i="6"/>
  <c r="E391" i="6"/>
  <c r="E387" i="6"/>
  <c r="E383" i="6"/>
  <c r="F368" i="6"/>
  <c r="G368" i="6" s="1"/>
  <c r="F367" i="6"/>
  <c r="G367" i="6" s="1"/>
  <c r="F366" i="6"/>
  <c r="G366" i="6" s="1"/>
  <c r="F365" i="6"/>
  <c r="G365" i="6" s="1"/>
  <c r="F364" i="6"/>
  <c r="G364" i="6" s="1"/>
  <c r="F363" i="6"/>
  <c r="G363" i="6" s="1"/>
  <c r="F362" i="6"/>
  <c r="G362" i="6" s="1"/>
  <c r="F361" i="6"/>
  <c r="G361" i="6" s="1"/>
  <c r="F360" i="6"/>
  <c r="G360" i="6" s="1"/>
  <c r="F359" i="6"/>
  <c r="G359" i="6" s="1"/>
  <c r="E402" i="6"/>
  <c r="E398" i="6"/>
  <c r="F382" i="6"/>
  <c r="G382" i="6" s="1"/>
  <c r="F378" i="6"/>
  <c r="G378" i="6" s="1"/>
  <c r="F374" i="6"/>
  <c r="G374" i="6" s="1"/>
  <c r="F373" i="6"/>
  <c r="G373" i="6" s="1"/>
  <c r="F372" i="6"/>
  <c r="G372" i="6" s="1"/>
  <c r="F371" i="6"/>
  <c r="G371" i="6" s="1"/>
  <c r="F370" i="6"/>
  <c r="G370" i="6" s="1"/>
  <c r="F369" i="6"/>
  <c r="G369" i="6" s="1"/>
  <c r="E365" i="6"/>
  <c r="E361" i="6"/>
  <c r="E342" i="6"/>
  <c r="E341" i="6"/>
  <c r="E340" i="6"/>
  <c r="E339" i="6"/>
  <c r="E338" i="6"/>
  <c r="E393" i="6"/>
  <c r="E389" i="6"/>
  <c r="E385" i="6"/>
  <c r="F379" i="6"/>
  <c r="G379" i="6" s="1"/>
  <c r="F375" i="6"/>
  <c r="G375" i="6" s="1"/>
  <c r="F358" i="6"/>
  <c r="G358" i="6" s="1"/>
  <c r="F357" i="6"/>
  <c r="G357" i="6" s="1"/>
  <c r="F356" i="6"/>
  <c r="G356" i="6" s="1"/>
  <c r="F355" i="6"/>
  <c r="G355" i="6" s="1"/>
  <c r="F354" i="6"/>
  <c r="G354" i="6" s="1"/>
  <c r="F353" i="6"/>
  <c r="G353" i="6" s="1"/>
  <c r="F352" i="6"/>
  <c r="G352" i="6" s="1"/>
  <c r="F351" i="6"/>
  <c r="G351" i="6" s="1"/>
  <c r="F350" i="6"/>
  <c r="G350" i="6" s="1"/>
  <c r="F349" i="6"/>
  <c r="G349" i="6" s="1"/>
  <c r="F348" i="6"/>
  <c r="G348" i="6" s="1"/>
  <c r="F347" i="6"/>
  <c r="G347" i="6" s="1"/>
  <c r="F346" i="6"/>
  <c r="G346" i="6" s="1"/>
  <c r="F345" i="6"/>
  <c r="G345" i="6" s="1"/>
  <c r="F344" i="6"/>
  <c r="G344" i="6" s="1"/>
  <c r="F343" i="6"/>
  <c r="G343" i="6" s="1"/>
  <c r="E404" i="6"/>
  <c r="E400" i="6"/>
  <c r="E396" i="6"/>
  <c r="F380" i="6"/>
  <c r="G380" i="6" s="1"/>
  <c r="F376" i="6"/>
  <c r="G376" i="6" s="1"/>
  <c r="F340" i="6"/>
  <c r="G340" i="6" s="1"/>
  <c r="F336" i="6"/>
  <c r="G336" i="6" s="1"/>
  <c r="F332" i="6"/>
  <c r="G332" i="6" s="1"/>
  <c r="F328" i="6"/>
  <c r="G328" i="6" s="1"/>
  <c r="F324" i="6"/>
  <c r="G324" i="6" s="1"/>
  <c r="F318" i="6"/>
  <c r="G318" i="6" s="1"/>
  <c r="F381" i="6"/>
  <c r="G381" i="6" s="1"/>
  <c r="F339" i="6"/>
  <c r="G339" i="6" s="1"/>
  <c r="F335" i="6"/>
  <c r="G335" i="6" s="1"/>
  <c r="F331" i="6"/>
  <c r="G331" i="6" s="1"/>
  <c r="F327" i="6"/>
  <c r="G327" i="6" s="1"/>
  <c r="F323" i="6"/>
  <c r="G323" i="6" s="1"/>
  <c r="F342" i="6"/>
  <c r="G342" i="6" s="1"/>
  <c r="F338" i="6"/>
  <c r="G338" i="6" s="1"/>
  <c r="F334" i="6"/>
  <c r="G334" i="6" s="1"/>
  <c r="F330" i="6"/>
  <c r="G330" i="6" s="1"/>
  <c r="F326" i="6"/>
  <c r="G326" i="6" s="1"/>
  <c r="F322" i="6"/>
  <c r="G322" i="6" s="1"/>
  <c r="F321" i="6"/>
  <c r="G321" i="6" s="1"/>
  <c r="F320" i="6"/>
  <c r="G320" i="6" s="1"/>
  <c r="F319" i="6"/>
  <c r="G319" i="6" s="1"/>
  <c r="F333" i="6"/>
  <c r="G333" i="6" s="1"/>
  <c r="E362" i="6"/>
  <c r="F337" i="6"/>
  <c r="G337" i="6" s="1"/>
  <c r="F293" i="6"/>
  <c r="G293" i="6" s="1"/>
  <c r="F292" i="6"/>
  <c r="G292" i="6" s="1"/>
  <c r="F291" i="6"/>
  <c r="G291" i="6" s="1"/>
  <c r="F290" i="6"/>
  <c r="G290" i="6" s="1"/>
  <c r="F268" i="6"/>
  <c r="G268" i="6" s="1"/>
  <c r="F267" i="6"/>
  <c r="G267" i="6" s="1"/>
  <c r="F266" i="6"/>
  <c r="G266" i="6" s="1"/>
  <c r="F265" i="6"/>
  <c r="G265" i="6" s="1"/>
  <c r="F264" i="6"/>
  <c r="G264" i="6" s="1"/>
  <c r="F263" i="6"/>
  <c r="G263" i="6" s="1"/>
  <c r="F262" i="6"/>
  <c r="G262" i="6" s="1"/>
  <c r="F261" i="6"/>
  <c r="G261" i="6" s="1"/>
  <c r="F260" i="6"/>
  <c r="G260" i="6" s="1"/>
  <c r="F259" i="6"/>
  <c r="G259" i="6" s="1"/>
  <c r="F258" i="6"/>
  <c r="G258" i="6" s="1"/>
  <c r="F257" i="6"/>
  <c r="G257" i="6" s="1"/>
  <c r="F256" i="6"/>
  <c r="G256" i="6" s="1"/>
  <c r="F255" i="6"/>
  <c r="G255" i="6" s="1"/>
  <c r="F254" i="6"/>
  <c r="G254" i="6" s="1"/>
  <c r="F253" i="6"/>
  <c r="G253" i="6" s="1"/>
  <c r="F252" i="6"/>
  <c r="G252" i="6" s="1"/>
  <c r="F251" i="6"/>
  <c r="G251" i="6" s="1"/>
  <c r="F250" i="6"/>
  <c r="G250" i="6" s="1"/>
  <c r="F249" i="6"/>
  <c r="G249" i="6" s="1"/>
  <c r="F248" i="6"/>
  <c r="G248" i="6" s="1"/>
  <c r="F247" i="6"/>
  <c r="G247" i="6" s="1"/>
  <c r="F246" i="6"/>
  <c r="G246" i="6" s="1"/>
  <c r="F245" i="6"/>
  <c r="G245" i="6" s="1"/>
  <c r="F244" i="6"/>
  <c r="G244" i="6" s="1"/>
  <c r="F243" i="6"/>
  <c r="G243" i="6" s="1"/>
  <c r="F242" i="6"/>
  <c r="G242" i="6" s="1"/>
  <c r="F241" i="6"/>
  <c r="G241" i="6" s="1"/>
  <c r="F240" i="6"/>
  <c r="G240" i="6" s="1"/>
  <c r="F239" i="6"/>
  <c r="G239" i="6" s="1"/>
  <c r="F238" i="6"/>
  <c r="G238" i="6" s="1"/>
  <c r="F237" i="6"/>
  <c r="G237" i="6" s="1"/>
  <c r="F236" i="6"/>
  <c r="G236" i="6" s="1"/>
  <c r="F235" i="6"/>
  <c r="G235" i="6" s="1"/>
  <c r="F234" i="6"/>
  <c r="G234" i="6" s="1"/>
  <c r="F233" i="6"/>
  <c r="G233" i="6" s="1"/>
  <c r="F232" i="6"/>
  <c r="G232" i="6" s="1"/>
  <c r="F231" i="6"/>
  <c r="G231" i="6" s="1"/>
  <c r="F230" i="6"/>
  <c r="G230" i="6" s="1"/>
  <c r="F229" i="6"/>
  <c r="G229" i="6" s="1"/>
  <c r="F228" i="6"/>
  <c r="G228" i="6" s="1"/>
  <c r="F341" i="6"/>
  <c r="G341" i="6" s="1"/>
  <c r="F325" i="6"/>
  <c r="G325" i="6" s="1"/>
  <c r="F377" i="6"/>
  <c r="G377" i="6" s="1"/>
  <c r="H254" i="6"/>
  <c r="H250" i="6"/>
  <c r="H246" i="6"/>
  <c r="H242" i="6"/>
  <c r="H238" i="6"/>
  <c r="H234" i="6"/>
  <c r="H230" i="6"/>
  <c r="E366" i="6"/>
  <c r="F317" i="6"/>
  <c r="G317" i="6" s="1"/>
  <c r="F315" i="6"/>
  <c r="G315" i="6" s="1"/>
  <c r="F313" i="6"/>
  <c r="G313" i="6" s="1"/>
  <c r="F311" i="6"/>
  <c r="G311" i="6" s="1"/>
  <c r="F309" i="6"/>
  <c r="G309" i="6" s="1"/>
  <c r="F307" i="6"/>
  <c r="G307" i="6" s="1"/>
  <c r="F305" i="6"/>
  <c r="G305" i="6" s="1"/>
  <c r="F303" i="6"/>
  <c r="G303" i="6" s="1"/>
  <c r="F301" i="6"/>
  <c r="G301" i="6" s="1"/>
  <c r="F299" i="6"/>
  <c r="G299" i="6" s="1"/>
  <c r="F297" i="6"/>
  <c r="G297" i="6" s="1"/>
  <c r="F295" i="6"/>
  <c r="G295" i="6" s="1"/>
  <c r="H265" i="6"/>
  <c r="H218" i="6"/>
  <c r="H217" i="6"/>
  <c r="H216" i="6"/>
  <c r="H215" i="6"/>
  <c r="H214" i="6"/>
  <c r="H213" i="6"/>
  <c r="H212" i="6"/>
  <c r="H211" i="6"/>
  <c r="H210" i="6"/>
  <c r="H209" i="6"/>
  <c r="H208" i="6"/>
  <c r="H207" i="6"/>
  <c r="H206" i="6"/>
  <c r="F289" i="6"/>
  <c r="G289" i="6" s="1"/>
  <c r="F288" i="6"/>
  <c r="G288" i="6" s="1"/>
  <c r="F287" i="6"/>
  <c r="G287" i="6" s="1"/>
  <c r="F286" i="6"/>
  <c r="G286" i="6" s="1"/>
  <c r="F285" i="6"/>
  <c r="G285" i="6" s="1"/>
  <c r="F284" i="6"/>
  <c r="G284" i="6" s="1"/>
  <c r="F283" i="6"/>
  <c r="G283" i="6" s="1"/>
  <c r="F282" i="6"/>
  <c r="G282" i="6" s="1"/>
  <c r="F281" i="6"/>
  <c r="G281" i="6" s="1"/>
  <c r="F280" i="6"/>
  <c r="G280" i="6" s="1"/>
  <c r="F279" i="6"/>
  <c r="G279" i="6" s="1"/>
  <c r="F278" i="6"/>
  <c r="G278" i="6" s="1"/>
  <c r="F277" i="6"/>
  <c r="G277" i="6" s="1"/>
  <c r="F276" i="6"/>
  <c r="G276" i="6" s="1"/>
  <c r="F275" i="6"/>
  <c r="G275" i="6" s="1"/>
  <c r="F274" i="6"/>
  <c r="G274" i="6" s="1"/>
  <c r="F273" i="6"/>
  <c r="G273" i="6" s="1"/>
  <c r="F272" i="6"/>
  <c r="G272" i="6" s="1"/>
  <c r="F271" i="6"/>
  <c r="G271" i="6" s="1"/>
  <c r="F270" i="6"/>
  <c r="G270" i="6" s="1"/>
  <c r="F269" i="6"/>
  <c r="G269" i="6" s="1"/>
  <c r="F227" i="6"/>
  <c r="G227" i="6" s="1"/>
  <c r="F226" i="6"/>
  <c r="G226" i="6" s="1"/>
  <c r="F225" i="6"/>
  <c r="G225" i="6" s="1"/>
  <c r="F224" i="6"/>
  <c r="G224" i="6" s="1"/>
  <c r="F223" i="6"/>
  <c r="G223" i="6" s="1"/>
  <c r="F222" i="6"/>
  <c r="G222" i="6" s="1"/>
  <c r="F221" i="6"/>
  <c r="G221" i="6" s="1"/>
  <c r="F220" i="6"/>
  <c r="G220" i="6" s="1"/>
  <c r="F219" i="6"/>
  <c r="G219" i="6" s="1"/>
  <c r="F218" i="6"/>
  <c r="G218" i="6" s="1"/>
  <c r="F217" i="6"/>
  <c r="G217" i="6" s="1"/>
  <c r="F216" i="6"/>
  <c r="G216" i="6" s="1"/>
  <c r="F215" i="6"/>
  <c r="G215" i="6" s="1"/>
  <c r="F214" i="6"/>
  <c r="G214" i="6" s="1"/>
  <c r="F213" i="6"/>
  <c r="G213" i="6" s="1"/>
  <c r="F212" i="6"/>
  <c r="G212" i="6" s="1"/>
  <c r="F211" i="6"/>
  <c r="G211" i="6" s="1"/>
  <c r="F210" i="6"/>
  <c r="G210" i="6" s="1"/>
  <c r="F209" i="6"/>
  <c r="G209" i="6" s="1"/>
  <c r="F208" i="6"/>
  <c r="G208" i="6" s="1"/>
  <c r="F207" i="6"/>
  <c r="G207" i="6" s="1"/>
  <c r="F206" i="6"/>
  <c r="G206" i="6" s="1"/>
  <c r="F316" i="6"/>
  <c r="G316" i="6" s="1"/>
  <c r="F308" i="6"/>
  <c r="G308" i="6" s="1"/>
  <c r="F300" i="6"/>
  <c r="G300" i="6" s="1"/>
  <c r="E226" i="6"/>
  <c r="E222" i="6"/>
  <c r="E218" i="6"/>
  <c r="E214" i="6"/>
  <c r="E210" i="6"/>
  <c r="E206" i="6"/>
  <c r="F310" i="6"/>
  <c r="G310" i="6" s="1"/>
  <c r="F302" i="6"/>
  <c r="G302" i="6" s="1"/>
  <c r="F294" i="6"/>
  <c r="G294" i="6" s="1"/>
  <c r="H267" i="6"/>
  <c r="H263" i="6"/>
  <c r="E225" i="6"/>
  <c r="E221" i="6"/>
  <c r="E217" i="6"/>
  <c r="E213" i="6"/>
  <c r="E209" i="6"/>
  <c r="F205" i="6"/>
  <c r="G205" i="6" s="1"/>
  <c r="F204" i="6"/>
  <c r="G204" i="6" s="1"/>
  <c r="F203" i="6"/>
  <c r="G203" i="6" s="1"/>
  <c r="F202" i="6"/>
  <c r="G202" i="6" s="1"/>
  <c r="F201" i="6"/>
  <c r="G201" i="6" s="1"/>
  <c r="F200" i="6"/>
  <c r="G200" i="6" s="1"/>
  <c r="F199" i="6"/>
  <c r="G199" i="6" s="1"/>
  <c r="F198" i="6"/>
  <c r="G198" i="6" s="1"/>
  <c r="F197" i="6"/>
  <c r="G197" i="6" s="1"/>
  <c r="F196" i="6"/>
  <c r="G196" i="6" s="1"/>
  <c r="F195" i="6"/>
  <c r="G195" i="6" s="1"/>
  <c r="F194" i="6"/>
  <c r="G194" i="6" s="1"/>
  <c r="F193" i="6"/>
  <c r="G193" i="6" s="1"/>
  <c r="F192" i="6"/>
  <c r="G192" i="6" s="1"/>
  <c r="F191" i="6"/>
  <c r="G191" i="6" s="1"/>
  <c r="F190" i="6"/>
  <c r="G190" i="6" s="1"/>
  <c r="F189" i="6"/>
  <c r="G189" i="6" s="1"/>
  <c r="F188" i="6"/>
  <c r="G188" i="6" s="1"/>
  <c r="F187" i="6"/>
  <c r="G187" i="6" s="1"/>
  <c r="F186" i="6"/>
  <c r="G186" i="6" s="1"/>
  <c r="F185" i="6"/>
  <c r="G185" i="6" s="1"/>
  <c r="F184" i="6"/>
  <c r="G184" i="6" s="1"/>
  <c r="F183" i="6"/>
  <c r="G183" i="6" s="1"/>
  <c r="F182" i="6"/>
  <c r="G182" i="6" s="1"/>
  <c r="F181" i="6"/>
  <c r="G181" i="6" s="1"/>
  <c r="F180" i="6"/>
  <c r="G180" i="6" s="1"/>
  <c r="F179" i="6"/>
  <c r="G179" i="6" s="1"/>
  <c r="F178" i="6"/>
  <c r="G178" i="6" s="1"/>
  <c r="F177" i="6"/>
  <c r="G177" i="6" s="1"/>
  <c r="F176" i="6"/>
  <c r="G176" i="6" s="1"/>
  <c r="F175" i="6"/>
  <c r="G175" i="6" s="1"/>
  <c r="F174" i="6"/>
  <c r="G174" i="6" s="1"/>
  <c r="F173" i="6"/>
  <c r="G173" i="6" s="1"/>
  <c r="F172" i="6"/>
  <c r="G172" i="6" s="1"/>
  <c r="F171" i="6"/>
  <c r="G171" i="6" s="1"/>
  <c r="F170" i="6"/>
  <c r="G170" i="6" s="1"/>
  <c r="F169" i="6"/>
  <c r="G169" i="6" s="1"/>
  <c r="F168" i="6"/>
  <c r="G168" i="6" s="1"/>
  <c r="F167" i="6"/>
  <c r="G167" i="6" s="1"/>
  <c r="F166" i="6"/>
  <c r="G166" i="6" s="1"/>
  <c r="F165" i="6"/>
  <c r="G165" i="6" s="1"/>
  <c r="F164" i="6"/>
  <c r="G164" i="6" s="1"/>
  <c r="F163" i="6"/>
  <c r="G163" i="6" s="1"/>
  <c r="F162" i="6"/>
  <c r="G162" i="6" s="1"/>
  <c r="F161" i="6"/>
  <c r="G161" i="6" s="1"/>
  <c r="F160" i="6"/>
  <c r="G160" i="6" s="1"/>
  <c r="F159" i="6"/>
  <c r="G159" i="6" s="1"/>
  <c r="F158" i="6"/>
  <c r="G158" i="6" s="1"/>
  <c r="F157" i="6"/>
  <c r="G157" i="6" s="1"/>
  <c r="F156" i="6"/>
  <c r="G156" i="6" s="1"/>
  <c r="F155" i="6"/>
  <c r="G155" i="6" s="1"/>
  <c r="F154" i="6"/>
  <c r="G154" i="6" s="1"/>
  <c r="F153" i="6"/>
  <c r="G153" i="6" s="1"/>
  <c r="F152" i="6"/>
  <c r="G152" i="6" s="1"/>
  <c r="F151" i="6"/>
  <c r="G151" i="6" s="1"/>
  <c r="F329" i="6"/>
  <c r="G329" i="6" s="1"/>
  <c r="F312" i="6"/>
  <c r="G312" i="6" s="1"/>
  <c r="F304" i="6"/>
  <c r="G304" i="6" s="1"/>
  <c r="F296" i="6"/>
  <c r="G296" i="6" s="1"/>
  <c r="H259" i="6"/>
  <c r="H255" i="6"/>
  <c r="H251" i="6"/>
  <c r="H247" i="6"/>
  <c r="H243" i="6"/>
  <c r="H239" i="6"/>
  <c r="H235" i="6"/>
  <c r="H231" i="6"/>
  <c r="E224" i="6"/>
  <c r="E220" i="6"/>
  <c r="E216" i="6"/>
  <c r="E212" i="6"/>
  <c r="E208" i="6"/>
  <c r="F120" i="6"/>
  <c r="G120" i="6" s="1"/>
  <c r="F119" i="6"/>
  <c r="G119" i="6" s="1"/>
  <c r="F118" i="6"/>
  <c r="G118" i="6" s="1"/>
  <c r="F117" i="6"/>
  <c r="G117" i="6" s="1"/>
  <c r="F116" i="6"/>
  <c r="G116" i="6" s="1"/>
  <c r="F115" i="6"/>
  <c r="G115" i="6" s="1"/>
  <c r="F114" i="6"/>
  <c r="G114" i="6" s="1"/>
  <c r="F113" i="6"/>
  <c r="G113" i="6" s="1"/>
  <c r="F112" i="6"/>
  <c r="G112" i="6" s="1"/>
  <c r="F111" i="6"/>
  <c r="G111" i="6" s="1"/>
  <c r="F110" i="6"/>
  <c r="G110" i="6" s="1"/>
  <c r="F109" i="6"/>
  <c r="G109" i="6" s="1"/>
  <c r="F108" i="6"/>
  <c r="G108" i="6" s="1"/>
  <c r="F107" i="6"/>
  <c r="G107" i="6" s="1"/>
  <c r="F106" i="6"/>
  <c r="G106" i="6" s="1"/>
  <c r="F105" i="6"/>
  <c r="G105" i="6" s="1"/>
  <c r="F104" i="6"/>
  <c r="G104" i="6" s="1"/>
  <c r="F103" i="6"/>
  <c r="G103" i="6" s="1"/>
  <c r="F102" i="6"/>
  <c r="G102" i="6" s="1"/>
  <c r="F101" i="6"/>
  <c r="G101" i="6" s="1"/>
  <c r="F100" i="6"/>
  <c r="G100" i="6" s="1"/>
  <c r="F99" i="6"/>
  <c r="G99" i="6" s="1"/>
  <c r="F98" i="6"/>
  <c r="G98" i="6" s="1"/>
  <c r="F97" i="6"/>
  <c r="G97" i="6" s="1"/>
  <c r="F96" i="6"/>
  <c r="G96" i="6" s="1"/>
  <c r="F95" i="6"/>
  <c r="G95" i="6" s="1"/>
  <c r="F94" i="6"/>
  <c r="G94" i="6" s="1"/>
  <c r="F93" i="6"/>
  <c r="G93" i="6" s="1"/>
  <c r="F92" i="6"/>
  <c r="G92" i="6" s="1"/>
  <c r="F91" i="6"/>
  <c r="G91" i="6" s="1"/>
  <c r="F90" i="6"/>
  <c r="G90" i="6" s="1"/>
  <c r="F89" i="6"/>
  <c r="G89" i="6" s="1"/>
  <c r="F88" i="6"/>
  <c r="G88" i="6" s="1"/>
  <c r="F87" i="6"/>
  <c r="G87" i="6" s="1"/>
  <c r="F86" i="6"/>
  <c r="G86" i="6" s="1"/>
  <c r="F85" i="6"/>
  <c r="G85" i="6" s="1"/>
  <c r="F84" i="6"/>
  <c r="G84" i="6" s="1"/>
  <c r="F83" i="6"/>
  <c r="G83" i="6" s="1"/>
  <c r="F82" i="6"/>
  <c r="G82" i="6" s="1"/>
  <c r="F81" i="6"/>
  <c r="G81" i="6" s="1"/>
  <c r="F80" i="6"/>
  <c r="G80" i="6" s="1"/>
  <c r="F79" i="6"/>
  <c r="G79" i="6" s="1"/>
  <c r="F78" i="6"/>
  <c r="G78" i="6" s="1"/>
  <c r="F77" i="6"/>
  <c r="G77" i="6" s="1"/>
  <c r="F76" i="6"/>
  <c r="G76" i="6" s="1"/>
  <c r="F75" i="6"/>
  <c r="G75" i="6" s="1"/>
  <c r="F74" i="6"/>
  <c r="G74" i="6" s="1"/>
  <c r="F73" i="6"/>
  <c r="G73" i="6" s="1"/>
  <c r="F72" i="6"/>
  <c r="G72" i="6" s="1"/>
  <c r="F71" i="6"/>
  <c r="G71" i="6" s="1"/>
  <c r="F70" i="6"/>
  <c r="G70" i="6" s="1"/>
  <c r="F69" i="6"/>
  <c r="G69" i="6" s="1"/>
  <c r="F68" i="6"/>
  <c r="G68" i="6" s="1"/>
  <c r="F67" i="6"/>
  <c r="G67" i="6" s="1"/>
  <c r="F66" i="6"/>
  <c r="G66" i="6" s="1"/>
  <c r="F65" i="6"/>
  <c r="G65" i="6" s="1"/>
  <c r="F64" i="6"/>
  <c r="G64" i="6" s="1"/>
  <c r="F63" i="6"/>
  <c r="G63" i="6" s="1"/>
  <c r="F62" i="6"/>
  <c r="G62" i="6" s="1"/>
  <c r="F61" i="6"/>
  <c r="G61" i="6" s="1"/>
  <c r="F60" i="6"/>
  <c r="G60" i="6" s="1"/>
  <c r="F59" i="6"/>
  <c r="G59" i="6" s="1"/>
  <c r="F58" i="6"/>
  <c r="G58" i="6" s="1"/>
  <c r="F57" i="6"/>
  <c r="G57" i="6" s="1"/>
  <c r="F56" i="6"/>
  <c r="G56" i="6" s="1"/>
  <c r="F55" i="6"/>
  <c r="G55" i="6" s="1"/>
  <c r="F150" i="6"/>
  <c r="G150" i="6" s="1"/>
  <c r="F149" i="6"/>
  <c r="G149" i="6" s="1"/>
  <c r="F148" i="6"/>
  <c r="G148" i="6" s="1"/>
  <c r="F147" i="6"/>
  <c r="G147" i="6" s="1"/>
  <c r="F146" i="6"/>
  <c r="G146" i="6" s="1"/>
  <c r="F145" i="6"/>
  <c r="G145" i="6" s="1"/>
  <c r="F144" i="6"/>
  <c r="G144" i="6" s="1"/>
  <c r="F143" i="6"/>
  <c r="G143" i="6" s="1"/>
  <c r="F142" i="6"/>
  <c r="G142" i="6" s="1"/>
  <c r="F141" i="6"/>
  <c r="G141" i="6" s="1"/>
  <c r="F140" i="6"/>
  <c r="G140" i="6" s="1"/>
  <c r="F139" i="6"/>
  <c r="G139" i="6" s="1"/>
  <c r="F138" i="6"/>
  <c r="G138" i="6" s="1"/>
  <c r="F137" i="6"/>
  <c r="G137" i="6" s="1"/>
  <c r="F136" i="6"/>
  <c r="G136" i="6" s="1"/>
  <c r="F135" i="6"/>
  <c r="G135" i="6" s="1"/>
  <c r="F134" i="6"/>
  <c r="G134" i="6" s="1"/>
  <c r="F133" i="6"/>
  <c r="G133" i="6" s="1"/>
  <c r="F132" i="6"/>
  <c r="G132" i="6" s="1"/>
  <c r="F131" i="6"/>
  <c r="G131" i="6" s="1"/>
  <c r="F130" i="6"/>
  <c r="G130" i="6" s="1"/>
  <c r="F129" i="6"/>
  <c r="G129" i="6" s="1"/>
  <c r="F128" i="6"/>
  <c r="G128" i="6" s="1"/>
  <c r="F127" i="6"/>
  <c r="G127" i="6" s="1"/>
  <c r="F126" i="6"/>
  <c r="G126" i="6" s="1"/>
  <c r="F125" i="6"/>
  <c r="G125" i="6" s="1"/>
  <c r="F124" i="6"/>
  <c r="G124" i="6" s="1"/>
  <c r="F123" i="6"/>
  <c r="G123" i="6" s="1"/>
  <c r="F122" i="6"/>
  <c r="G122" i="6" s="1"/>
  <c r="F121" i="6"/>
  <c r="G121" i="6" s="1"/>
  <c r="F306" i="6"/>
  <c r="G306" i="6" s="1"/>
  <c r="F298" i="6"/>
  <c r="G298" i="6" s="1"/>
  <c r="E227" i="6"/>
  <c r="E223" i="6"/>
  <c r="E219" i="6"/>
  <c r="E215" i="6"/>
  <c r="E211" i="6"/>
  <c r="E207" i="6"/>
  <c r="F314" i="6"/>
  <c r="G314" i="6" s="1"/>
  <c r="E72" i="6"/>
  <c r="E68" i="6"/>
  <c r="E64" i="6"/>
  <c r="E60" i="6"/>
  <c r="E56" i="6"/>
  <c r="F54" i="6"/>
  <c r="G54" i="6" s="1"/>
  <c r="F52" i="6"/>
  <c r="G52" i="6" s="1"/>
  <c r="F50" i="6"/>
  <c r="G50" i="6" s="1"/>
  <c r="F48" i="6"/>
  <c r="G48" i="6" s="1"/>
  <c r="F46" i="6"/>
  <c r="G46" i="6" s="1"/>
  <c r="F44" i="6"/>
  <c r="G44" i="6" s="1"/>
  <c r="F42" i="6"/>
  <c r="G42" i="6" s="1"/>
  <c r="F40" i="6"/>
  <c r="G40" i="6" s="1"/>
  <c r="F38" i="6"/>
  <c r="G38" i="6" s="1"/>
  <c r="F36" i="6"/>
  <c r="G36" i="6" s="1"/>
  <c r="F35" i="6"/>
  <c r="G35" i="6" s="1"/>
  <c r="F34" i="6"/>
  <c r="G34" i="6" s="1"/>
  <c r="F33" i="6"/>
  <c r="G33" i="6" s="1"/>
  <c r="F32" i="6"/>
  <c r="G32" i="6" s="1"/>
  <c r="F31" i="6"/>
  <c r="G31" i="6" s="1"/>
  <c r="F30" i="6"/>
  <c r="G30" i="6" s="1"/>
  <c r="F29" i="6"/>
  <c r="G29" i="6" s="1"/>
  <c r="F28" i="6"/>
  <c r="G28" i="6" s="1"/>
  <c r="F27" i="6"/>
  <c r="G27" i="6" s="1"/>
  <c r="E53" i="6"/>
  <c r="E51" i="6"/>
  <c r="E54" i="6"/>
  <c r="E52" i="6"/>
  <c r="F26" i="6"/>
  <c r="G26" i="6" s="1"/>
  <c r="F25" i="6"/>
  <c r="G25" i="6" s="1"/>
  <c r="F24" i="6"/>
  <c r="G24" i="6" s="1"/>
  <c r="F23" i="6"/>
  <c r="G23" i="6" s="1"/>
  <c r="F22" i="6"/>
  <c r="G22" i="6" s="1"/>
  <c r="F21" i="6"/>
  <c r="G21" i="6" s="1"/>
  <c r="F20" i="6"/>
  <c r="G20" i="6" s="1"/>
  <c r="F19" i="6"/>
  <c r="G19" i="6" s="1"/>
  <c r="F18" i="6"/>
  <c r="G18" i="6" s="1"/>
  <c r="F17" i="6"/>
  <c r="G17" i="6" s="1"/>
  <c r="F16" i="6"/>
  <c r="G16" i="6" s="1"/>
  <c r="F15" i="6"/>
  <c r="G15" i="6" s="1"/>
  <c r="F14" i="6"/>
  <c r="G14" i="6" s="1"/>
  <c r="F13" i="6"/>
  <c r="G13" i="6" s="1"/>
  <c r="F12" i="6"/>
  <c r="G12" i="6" s="1"/>
  <c r="F11" i="6"/>
  <c r="G11" i="6" s="1"/>
  <c r="F10" i="6"/>
  <c r="G10" i="6" s="1"/>
  <c r="F9" i="6"/>
  <c r="G9" i="6" s="1"/>
  <c r="F8" i="6"/>
  <c r="G8" i="6" s="1"/>
  <c r="E47" i="6"/>
  <c r="E45" i="6"/>
  <c r="E43" i="6"/>
  <c r="E41" i="6"/>
  <c r="E39" i="6"/>
  <c r="E37" i="6"/>
  <c r="E120" i="6"/>
  <c r="E116" i="6"/>
  <c r="E112" i="6"/>
  <c r="E108" i="6"/>
  <c r="E104" i="6"/>
  <c r="E100" i="6"/>
  <c r="E96" i="6"/>
  <c r="E92" i="6"/>
  <c r="E88" i="6"/>
  <c r="E84" i="6"/>
  <c r="E80" i="6"/>
  <c r="E76" i="6"/>
  <c r="F53" i="6"/>
  <c r="G53" i="6" s="1"/>
  <c r="F51" i="6"/>
  <c r="G51" i="6" s="1"/>
  <c r="F49" i="6"/>
  <c r="G49" i="6" s="1"/>
  <c r="F47" i="6"/>
  <c r="G47" i="6" s="1"/>
  <c r="F45" i="6"/>
  <c r="G45" i="6" s="1"/>
  <c r="F43" i="6"/>
  <c r="G43" i="6" s="1"/>
  <c r="F41" i="6"/>
  <c r="G41" i="6" s="1"/>
  <c r="F39" i="6"/>
  <c r="G39" i="6" s="1"/>
  <c r="F37" i="6"/>
  <c r="G37" i="6" s="1"/>
  <c r="E49" i="6"/>
  <c r="E10" i="6"/>
  <c r="E23" i="6"/>
  <c r="E24" i="6"/>
  <c r="H9" i="6"/>
  <c r="H18" i="6"/>
  <c r="E90" i="6"/>
  <c r="E110" i="6"/>
  <c r="E15" i="6"/>
  <c r="H27" i="6"/>
  <c r="H29" i="6"/>
  <c r="H31" i="6"/>
  <c r="H33" i="6"/>
  <c r="H35" i="6"/>
  <c r="H38" i="6"/>
  <c r="H42" i="6"/>
  <c r="H46" i="6"/>
  <c r="H50" i="6"/>
  <c r="H54" i="6"/>
  <c r="E128" i="6"/>
  <c r="H132" i="6"/>
  <c r="E144" i="6"/>
  <c r="H148" i="6"/>
  <c r="H10" i="6"/>
  <c r="H14" i="6"/>
  <c r="H17" i="6"/>
  <c r="H23" i="6"/>
  <c r="E118" i="6"/>
  <c r="E131" i="6"/>
  <c r="H135" i="6"/>
  <c r="E9" i="6"/>
  <c r="E18" i="6"/>
  <c r="E30" i="6"/>
  <c r="E34" i="6"/>
  <c r="E40" i="6"/>
  <c r="E48" i="6"/>
  <c r="E55" i="6"/>
  <c r="H58" i="6"/>
  <c r="H65" i="6"/>
  <c r="H67" i="6"/>
  <c r="E71" i="6"/>
  <c r="H74" i="6"/>
  <c r="H85" i="6"/>
  <c r="E89" i="6"/>
  <c r="H101" i="6"/>
  <c r="E105" i="6"/>
  <c r="H117" i="6"/>
  <c r="E129" i="6"/>
  <c r="H133" i="6"/>
  <c r="E145" i="6"/>
  <c r="H149" i="6"/>
  <c r="H22" i="6"/>
  <c r="E61" i="6"/>
  <c r="E69" i="6"/>
  <c r="E122" i="6"/>
  <c r="H126" i="6"/>
  <c r="E138" i="6"/>
  <c r="H142" i="6"/>
  <c r="H79" i="6"/>
  <c r="H87" i="6"/>
  <c r="H95" i="6"/>
  <c r="H103" i="6"/>
  <c r="H111" i="6"/>
  <c r="H119" i="6"/>
  <c r="H60" i="6"/>
  <c r="H68" i="6"/>
  <c r="H80" i="6"/>
  <c r="E87" i="6"/>
  <c r="H96" i="6"/>
  <c r="E103" i="6"/>
  <c r="H112" i="6"/>
  <c r="E119" i="6"/>
  <c r="H78" i="6"/>
  <c r="H86" i="6"/>
  <c r="H94" i="6"/>
  <c r="H102" i="6"/>
  <c r="H110" i="6"/>
  <c r="H118" i="6"/>
  <c r="E279" i="6"/>
  <c r="H283" i="6"/>
  <c r="E152" i="6"/>
  <c r="H154" i="6"/>
  <c r="E156" i="6"/>
  <c r="H158" i="6"/>
  <c r="E160" i="6"/>
  <c r="H162" i="6"/>
  <c r="E164" i="6"/>
  <c r="H166" i="6"/>
  <c r="E168" i="6"/>
  <c r="H170" i="6"/>
  <c r="E172" i="6"/>
  <c r="H174" i="6"/>
  <c r="E176" i="6"/>
  <c r="H178" i="6"/>
  <c r="E180" i="6"/>
  <c r="H182" i="6"/>
  <c r="E184" i="6"/>
  <c r="H186" i="6"/>
  <c r="E188" i="6"/>
  <c r="H190" i="6"/>
  <c r="E192" i="6"/>
  <c r="H194" i="6"/>
  <c r="E196" i="6"/>
  <c r="H198" i="6"/>
  <c r="E200" i="6"/>
  <c r="H202" i="6"/>
  <c r="E204" i="6"/>
  <c r="H225" i="6"/>
  <c r="E268" i="6"/>
  <c r="H272" i="6"/>
  <c r="E284" i="6"/>
  <c r="H288" i="6"/>
  <c r="E269" i="6"/>
  <c r="H273" i="6"/>
  <c r="E285" i="6"/>
  <c r="H223" i="6"/>
  <c r="E232" i="6"/>
  <c r="H240" i="6"/>
  <c r="E248" i="6"/>
  <c r="H256" i="6"/>
  <c r="E274" i="6"/>
  <c r="H278" i="6"/>
  <c r="E237" i="6"/>
  <c r="E253" i="6"/>
  <c r="E322" i="6"/>
  <c r="H233" i="6"/>
  <c r="H241" i="6"/>
  <c r="H249" i="6"/>
  <c r="H257" i="6"/>
  <c r="E266" i="6"/>
  <c r="E243" i="6"/>
  <c r="H258" i="6"/>
  <c r="H266" i="6"/>
  <c r="E334" i="6"/>
  <c r="E330" i="6"/>
  <c r="E295" i="6"/>
  <c r="H297" i="6"/>
  <c r="E299" i="6"/>
  <c r="H301" i="6"/>
  <c r="E303" i="6"/>
  <c r="H305" i="6"/>
  <c r="E307" i="6"/>
  <c r="H309" i="6"/>
  <c r="E311" i="6"/>
  <c r="H313" i="6"/>
  <c r="E315" i="6"/>
  <c r="H317" i="6"/>
  <c r="E326" i="6"/>
  <c r="E335" i="6"/>
  <c r="H363" i="6"/>
  <c r="E367" i="6"/>
  <c r="E332" i="6"/>
  <c r="H360" i="6"/>
  <c r="H368" i="6"/>
  <c r="H339" i="6"/>
  <c r="E360" i="6"/>
  <c r="H362" i="6"/>
  <c r="H386" i="6"/>
  <c r="E390" i="6"/>
  <c r="H405" i="6"/>
  <c r="H370" i="6"/>
  <c r="H374" i="6"/>
  <c r="H376" i="6"/>
  <c r="H378" i="6"/>
  <c r="H380" i="6"/>
  <c r="H382" i="6"/>
  <c r="H388" i="6"/>
  <c r="E370" i="6"/>
  <c r="E374" i="6"/>
  <c r="E378" i="6"/>
  <c r="E382" i="6"/>
  <c r="E388" i="6"/>
  <c r="E429" i="6"/>
  <c r="E408" i="6"/>
  <c r="E412" i="6"/>
  <c r="H432" i="6"/>
  <c r="H397" i="6"/>
  <c r="H401" i="6"/>
  <c r="H413" i="6"/>
  <c r="E418" i="6"/>
  <c r="E422" i="6"/>
  <c r="E427" i="6"/>
  <c r="E375" i="6"/>
  <c r="E384" i="6"/>
  <c r="H393" i="6"/>
  <c r="H411" i="6"/>
  <c r="H398" i="6"/>
  <c r="H431" i="6"/>
  <c r="E428" i="6"/>
  <c r="E19" i="6"/>
  <c r="E102" i="6"/>
  <c r="H127" i="6"/>
  <c r="E132" i="6"/>
  <c r="E82" i="6"/>
  <c r="E135" i="6"/>
  <c r="E17" i="6"/>
  <c r="E33" i="6"/>
  <c r="H55" i="6"/>
  <c r="E59" i="6"/>
  <c r="E93" i="6"/>
  <c r="E109" i="6"/>
  <c r="E149" i="6"/>
  <c r="H39" i="6"/>
  <c r="H51" i="6"/>
  <c r="E126" i="6"/>
  <c r="E142" i="6"/>
  <c r="H84" i="6"/>
  <c r="H116" i="6"/>
  <c r="E283" i="6"/>
  <c r="E153" i="6"/>
  <c r="E157" i="6"/>
  <c r="E161" i="6"/>
  <c r="H163" i="6"/>
  <c r="H171" i="6"/>
  <c r="H175" i="6"/>
  <c r="H183" i="6"/>
  <c r="H195" i="6"/>
  <c r="H203" i="6"/>
  <c r="E272" i="6"/>
  <c r="E288" i="6"/>
  <c r="H277" i="6"/>
  <c r="H228" i="6"/>
  <c r="H244" i="6"/>
  <c r="E233" i="6"/>
  <c r="E262" i="6"/>
  <c r="E290" i="6"/>
  <c r="E292" i="6"/>
  <c r="E296" i="6"/>
  <c r="E300" i="6"/>
  <c r="E304" i="6"/>
  <c r="E308" i="6"/>
  <c r="H310" i="6"/>
  <c r="H319" i="6"/>
  <c r="E345" i="6"/>
  <c r="E348" i="6"/>
  <c r="E350" i="6"/>
  <c r="E353" i="6"/>
  <c r="E356" i="6"/>
  <c r="E333" i="6"/>
  <c r="H324" i="6"/>
  <c r="H328" i="6"/>
  <c r="H334" i="6"/>
  <c r="H338" i="6"/>
  <c r="E394" i="6"/>
  <c r="E377" i="6"/>
  <c r="E392" i="6"/>
  <c r="H400" i="6"/>
  <c r="E417" i="6"/>
  <c r="E426" i="6"/>
  <c r="E14" i="6"/>
  <c r="E8" i="6"/>
  <c r="H15" i="6"/>
  <c r="H25" i="6"/>
  <c r="E94" i="6"/>
  <c r="E114" i="6"/>
  <c r="E147" i="6"/>
  <c r="E20" i="6"/>
  <c r="E124" i="6"/>
  <c r="H128" i="6"/>
  <c r="E140" i="6"/>
  <c r="H144" i="6"/>
  <c r="H21" i="6"/>
  <c r="E123" i="6"/>
  <c r="H131" i="6"/>
  <c r="E143" i="6"/>
  <c r="E11" i="6"/>
  <c r="E27" i="6"/>
  <c r="E31" i="6"/>
  <c r="E35" i="6"/>
  <c r="E42" i="6"/>
  <c r="E50" i="6"/>
  <c r="H61" i="6"/>
  <c r="H63" i="6"/>
  <c r="E67" i="6"/>
  <c r="H70" i="6"/>
  <c r="H81" i="6"/>
  <c r="E85" i="6"/>
  <c r="H97" i="6"/>
  <c r="E101" i="6"/>
  <c r="H113" i="6"/>
  <c r="E117" i="6"/>
  <c r="E125" i="6"/>
  <c r="H129" i="6"/>
  <c r="E141" i="6"/>
  <c r="H145" i="6"/>
  <c r="H13" i="6"/>
  <c r="E78" i="6"/>
  <c r="H37" i="6"/>
  <c r="H41" i="6"/>
  <c r="H45" i="6"/>
  <c r="H49" i="6"/>
  <c r="H53" i="6"/>
  <c r="E62" i="6"/>
  <c r="E70" i="6"/>
  <c r="H122" i="6"/>
  <c r="E134" i="6"/>
  <c r="H138" i="6"/>
  <c r="H76" i="6"/>
  <c r="E83" i="6"/>
  <c r="H92" i="6"/>
  <c r="E99" i="6"/>
  <c r="H108" i="6"/>
  <c r="E115" i="6"/>
  <c r="H220" i="6"/>
  <c r="H260" i="6"/>
  <c r="E275" i="6"/>
  <c r="H279" i="6"/>
  <c r="E151" i="6"/>
  <c r="H153" i="6"/>
  <c r="E155" i="6"/>
  <c r="H157" i="6"/>
  <c r="E159" i="6"/>
  <c r="H161" i="6"/>
  <c r="E163" i="6"/>
  <c r="H165" i="6"/>
  <c r="E167" i="6"/>
  <c r="H169" i="6"/>
  <c r="E171" i="6"/>
  <c r="H173" i="6"/>
  <c r="E175" i="6"/>
  <c r="H177" i="6"/>
  <c r="E179" i="6"/>
  <c r="H181" i="6"/>
  <c r="E183" i="6"/>
  <c r="H185" i="6"/>
  <c r="E187" i="6"/>
  <c r="H189" i="6"/>
  <c r="E191" i="6"/>
  <c r="H193" i="6"/>
  <c r="E195" i="6"/>
  <c r="H197" i="6"/>
  <c r="E199" i="6"/>
  <c r="H201" i="6"/>
  <c r="E203" i="6"/>
  <c r="E264" i="6"/>
  <c r="E280" i="6"/>
  <c r="H284" i="6"/>
  <c r="H269" i="6"/>
  <c r="E281" i="6"/>
  <c r="H285" i="6"/>
  <c r="H289" i="6"/>
  <c r="E228" i="6"/>
  <c r="H236" i="6"/>
  <c r="E244" i="6"/>
  <c r="H252" i="6"/>
  <c r="E270" i="6"/>
  <c r="H274" i="6"/>
  <c r="E286" i="6"/>
  <c r="E241" i="6"/>
  <c r="E257" i="6"/>
  <c r="H227" i="6"/>
  <c r="E234" i="6"/>
  <c r="E242" i="6"/>
  <c r="E250" i="6"/>
  <c r="E258" i="6"/>
  <c r="E231" i="6"/>
  <c r="E247" i="6"/>
  <c r="E259" i="6"/>
  <c r="E267" i="6"/>
  <c r="H290" i="6"/>
  <c r="H291" i="6"/>
  <c r="H292" i="6"/>
  <c r="E321" i="6"/>
  <c r="E320" i="6"/>
  <c r="E294" i="6"/>
  <c r="H296" i="6"/>
  <c r="E298" i="6"/>
  <c r="H300" i="6"/>
  <c r="E302" i="6"/>
  <c r="H304" i="6"/>
  <c r="E306" i="6"/>
  <c r="H308" i="6"/>
  <c r="E310" i="6"/>
  <c r="H312" i="6"/>
  <c r="E314" i="6"/>
  <c r="H316" i="6"/>
  <c r="E319" i="6"/>
  <c r="E323" i="6"/>
  <c r="E363" i="6"/>
  <c r="E336" i="6"/>
  <c r="E329" i="6"/>
  <c r="E337" i="6"/>
  <c r="H323" i="6"/>
  <c r="H325" i="6"/>
  <c r="H327" i="6"/>
  <c r="H329" i="6"/>
  <c r="H331" i="6"/>
  <c r="H333" i="6"/>
  <c r="H335" i="6"/>
  <c r="H337" i="6"/>
  <c r="H340" i="6"/>
  <c r="H365" i="6"/>
  <c r="E386" i="6"/>
  <c r="H383" i="6"/>
  <c r="H391" i="6"/>
  <c r="H369" i="6"/>
  <c r="H373" i="6"/>
  <c r="E371" i="6"/>
  <c r="E379" i="6"/>
  <c r="E432" i="6"/>
  <c r="H402" i="6"/>
  <c r="H409" i="6"/>
  <c r="E419" i="6"/>
  <c r="E424" i="6"/>
  <c r="E21" i="6"/>
  <c r="H136" i="6"/>
  <c r="E148" i="6"/>
  <c r="E38" i="6"/>
  <c r="H71" i="6"/>
  <c r="E133" i="6"/>
  <c r="H12" i="6"/>
  <c r="H24" i="6"/>
  <c r="E106" i="6"/>
  <c r="H47" i="6"/>
  <c r="E58" i="6"/>
  <c r="E74" i="6"/>
  <c r="E75" i="6"/>
  <c r="E91" i="6"/>
  <c r="H100" i="6"/>
  <c r="E260" i="6"/>
  <c r="H271" i="6"/>
  <c r="H287" i="6"/>
  <c r="H151" i="6"/>
  <c r="H167" i="6"/>
  <c r="H179" i="6"/>
  <c r="H187" i="6"/>
  <c r="H191" i="6"/>
  <c r="H199" i="6"/>
  <c r="H264" i="6"/>
  <c r="H276" i="6"/>
  <c r="E273" i="6"/>
  <c r="H219" i="6"/>
  <c r="E236" i="6"/>
  <c r="E252" i="6"/>
  <c r="H282" i="6"/>
  <c r="E265" i="6"/>
  <c r="E230" i="6"/>
  <c r="E246" i="6"/>
  <c r="E239" i="6"/>
  <c r="E255" i="6"/>
  <c r="E291" i="6"/>
  <c r="H321" i="6"/>
  <c r="H294" i="6"/>
  <c r="H302" i="6"/>
  <c r="H314" i="6"/>
  <c r="E331" i="6"/>
  <c r="E344" i="6"/>
  <c r="E346" i="6"/>
  <c r="E349" i="6"/>
  <c r="E352" i="6"/>
  <c r="E355" i="6"/>
  <c r="E358" i="6"/>
  <c r="H367" i="6"/>
  <c r="E325" i="6"/>
  <c r="H326" i="6"/>
  <c r="H330" i="6"/>
  <c r="H336" i="6"/>
  <c r="H342" i="6"/>
  <c r="H387" i="6"/>
  <c r="E373" i="6"/>
  <c r="H385" i="6"/>
  <c r="E411" i="6"/>
  <c r="E409" i="6"/>
  <c r="E421" i="6"/>
  <c r="E22" i="6"/>
  <c r="E13" i="6"/>
  <c r="H20" i="6"/>
  <c r="E98" i="6"/>
  <c r="E127" i="6"/>
  <c r="H147" i="6"/>
  <c r="E25" i="6"/>
  <c r="H28" i="6"/>
  <c r="H30" i="6"/>
  <c r="H32" i="6"/>
  <c r="H34" i="6"/>
  <c r="H36" i="6"/>
  <c r="H40" i="6"/>
  <c r="H44" i="6"/>
  <c r="H48" i="6"/>
  <c r="H52" i="6"/>
  <c r="H124" i="6"/>
  <c r="E136" i="6"/>
  <c r="H140" i="6"/>
  <c r="H16" i="6"/>
  <c r="H19" i="6"/>
  <c r="H123" i="6"/>
  <c r="E139" i="6"/>
  <c r="H143" i="6"/>
  <c r="E16" i="6"/>
  <c r="E28" i="6"/>
  <c r="E32" i="6"/>
  <c r="E36" i="6"/>
  <c r="E44" i="6"/>
  <c r="H57" i="6"/>
  <c r="H59" i="6"/>
  <c r="E63" i="6"/>
  <c r="H66" i="6"/>
  <c r="H73" i="6"/>
  <c r="H77" i="6"/>
  <c r="E81" i="6"/>
  <c r="H93" i="6"/>
  <c r="E97" i="6"/>
  <c r="H109" i="6"/>
  <c r="E113" i="6"/>
  <c r="E121" i="6"/>
  <c r="H125" i="6"/>
  <c r="E137" i="6"/>
  <c r="H141" i="6"/>
  <c r="E86" i="6"/>
  <c r="E57" i="6"/>
  <c r="E65" i="6"/>
  <c r="E73" i="6"/>
  <c r="E130" i="6"/>
  <c r="H134" i="6"/>
  <c r="E146" i="6"/>
  <c r="H75" i="6"/>
  <c r="H83" i="6"/>
  <c r="H91" i="6"/>
  <c r="H99" i="6"/>
  <c r="H107" i="6"/>
  <c r="H115" i="6"/>
  <c r="H56" i="6"/>
  <c r="H64" i="6"/>
  <c r="H72" i="6"/>
  <c r="E79" i="6"/>
  <c r="H88" i="6"/>
  <c r="E95" i="6"/>
  <c r="H104" i="6"/>
  <c r="E111" i="6"/>
  <c r="H120" i="6"/>
  <c r="H82" i="6"/>
  <c r="H90" i="6"/>
  <c r="H98" i="6"/>
  <c r="H106" i="6"/>
  <c r="H114" i="6"/>
  <c r="H224" i="6"/>
  <c r="E271" i="6"/>
  <c r="H275" i="6"/>
  <c r="E287" i="6"/>
  <c r="H152" i="6"/>
  <c r="E154" i="6"/>
  <c r="H156" i="6"/>
  <c r="E158" i="6"/>
  <c r="H160" i="6"/>
  <c r="E162" i="6"/>
  <c r="H164" i="6"/>
  <c r="E166" i="6"/>
  <c r="H168" i="6"/>
  <c r="E170" i="6"/>
  <c r="H172" i="6"/>
  <c r="E174" i="6"/>
  <c r="H176" i="6"/>
  <c r="E178" i="6"/>
  <c r="H180" i="6"/>
  <c r="E182" i="6"/>
  <c r="H184" i="6"/>
  <c r="E186" i="6"/>
  <c r="H188" i="6"/>
  <c r="E190" i="6"/>
  <c r="H192" i="6"/>
  <c r="E194" i="6"/>
  <c r="H196" i="6"/>
  <c r="E198" i="6"/>
  <c r="H200" i="6"/>
  <c r="E202" i="6"/>
  <c r="H204" i="6"/>
  <c r="H268" i="6"/>
  <c r="E276" i="6"/>
  <c r="H280" i="6"/>
  <c r="H222" i="6"/>
  <c r="E277" i="6"/>
  <c r="H281" i="6"/>
  <c r="H232" i="6"/>
  <c r="E240" i="6"/>
  <c r="H248" i="6"/>
  <c r="E256" i="6"/>
  <c r="H270" i="6"/>
  <c r="E282" i="6"/>
  <c r="H286" i="6"/>
  <c r="E229" i="6"/>
  <c r="E245" i="6"/>
  <c r="E261" i="6"/>
  <c r="H322" i="6"/>
  <c r="H229" i="6"/>
  <c r="H237" i="6"/>
  <c r="H245" i="6"/>
  <c r="H253" i="6"/>
  <c r="H261" i="6"/>
  <c r="E235" i="6"/>
  <c r="E251" i="6"/>
  <c r="H262" i="6"/>
  <c r="H295" i="6"/>
  <c r="E297" i="6"/>
  <c r="H299" i="6"/>
  <c r="E301" i="6"/>
  <c r="H303" i="6"/>
  <c r="E305" i="6"/>
  <c r="H307" i="6"/>
  <c r="E309" i="6"/>
  <c r="H311" i="6"/>
  <c r="E313" i="6"/>
  <c r="H315" i="6"/>
  <c r="E317" i="6"/>
  <c r="E327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E324" i="6"/>
  <c r="H364" i="6"/>
  <c r="H341" i="6"/>
  <c r="H361" i="6"/>
  <c r="E368" i="6"/>
  <c r="H366" i="6"/>
  <c r="H394" i="6"/>
  <c r="E405" i="6"/>
  <c r="H372" i="6"/>
  <c r="H375" i="6"/>
  <c r="H377" i="6"/>
  <c r="H379" i="6"/>
  <c r="H381" i="6"/>
  <c r="H384" i="6"/>
  <c r="H392" i="6"/>
  <c r="E372" i="6"/>
  <c r="E376" i="6"/>
  <c r="E380" i="6"/>
  <c r="H389" i="6"/>
  <c r="H404" i="6"/>
  <c r="H408" i="6"/>
  <c r="H412" i="6"/>
  <c r="E434" i="6"/>
  <c r="H399" i="6"/>
  <c r="H403" i="6"/>
  <c r="E413" i="6"/>
  <c r="E416" i="6"/>
  <c r="E420" i="6"/>
  <c r="E425" i="6"/>
  <c r="E12" i="6"/>
  <c r="H139" i="6"/>
  <c r="E29" i="6"/>
  <c r="E46" i="6"/>
  <c r="H62" i="6"/>
  <c r="H69" i="6"/>
  <c r="E77" i="6"/>
  <c r="H89" i="6"/>
  <c r="H105" i="6"/>
  <c r="H121" i="6"/>
  <c r="H137" i="6"/>
  <c r="H8" i="6"/>
  <c r="H43" i="6"/>
  <c r="E66" i="6"/>
  <c r="H130" i="6"/>
  <c r="H146" i="6"/>
  <c r="E107" i="6"/>
  <c r="H155" i="6"/>
  <c r="H159" i="6"/>
  <c r="E165" i="6"/>
  <c r="E169" i="6"/>
  <c r="E173" i="6"/>
  <c r="E177" i="6"/>
  <c r="E181" i="6"/>
  <c r="E185" i="6"/>
  <c r="E189" i="6"/>
  <c r="E193" i="6"/>
  <c r="E197" i="6"/>
  <c r="E201" i="6"/>
  <c r="H221" i="6"/>
  <c r="H226" i="6"/>
  <c r="E289" i="6"/>
  <c r="E278" i="6"/>
  <c r="E249" i="6"/>
  <c r="E238" i="6"/>
  <c r="E254" i="6"/>
  <c r="E263" i="6"/>
  <c r="H320" i="6"/>
  <c r="H298" i="6"/>
  <c r="H306" i="6"/>
  <c r="E312" i="6"/>
  <c r="E316" i="6"/>
  <c r="E343" i="6"/>
  <c r="E347" i="6"/>
  <c r="E351" i="6"/>
  <c r="E354" i="6"/>
  <c r="E357" i="6"/>
  <c r="E328" i="6"/>
  <c r="H332" i="6"/>
  <c r="E364" i="6"/>
  <c r="H390" i="6"/>
  <c r="H395" i="6"/>
  <c r="H371" i="6"/>
  <c r="E369" i="6"/>
  <c r="E381" i="6"/>
  <c r="H396" i="6"/>
  <c r="E406" i="6"/>
  <c r="E205" i="6"/>
  <c r="H415" i="6"/>
  <c r="E407" i="6"/>
  <c r="E359" i="6"/>
  <c r="E410" i="6"/>
  <c r="E26" i="6"/>
  <c r="E293" i="6"/>
  <c r="H11" i="7" l="1"/>
  <c r="H27" i="7" s="1"/>
  <c r="I406" i="6"/>
  <c r="J12" i="7"/>
  <c r="Q12" i="7"/>
  <c r="J16" i="7"/>
  <c r="Q16" i="7"/>
  <c r="Q20" i="7"/>
  <c r="J20" i="7"/>
  <c r="Q13" i="7"/>
  <c r="J13" i="7"/>
  <c r="J10" i="7"/>
  <c r="Q10" i="7"/>
  <c r="J18" i="7"/>
  <c r="Q18" i="7"/>
  <c r="Q15" i="7"/>
  <c r="J15" i="7"/>
  <c r="Q24" i="7"/>
  <c r="J24" i="7"/>
  <c r="Q17" i="7"/>
  <c r="J17" i="7"/>
  <c r="J8" i="7"/>
  <c r="Q8" i="7"/>
  <c r="J22" i="7"/>
  <c r="Q22" i="7"/>
  <c r="Q19" i="7"/>
  <c r="J19" i="7"/>
  <c r="Q21" i="7"/>
  <c r="J21" i="7"/>
  <c r="J14" i="7"/>
  <c r="Q14" i="7"/>
  <c r="I7" i="7"/>
  <c r="Q23" i="7"/>
  <c r="J23" i="7"/>
  <c r="Q9" i="7"/>
  <c r="J9" i="7"/>
  <c r="Q25" i="7"/>
  <c r="J25" i="7"/>
  <c r="I375" i="6"/>
  <c r="I364" i="6"/>
  <c r="I352" i="6"/>
  <c r="I344" i="6"/>
  <c r="I307" i="6"/>
  <c r="I245" i="6"/>
  <c r="I204" i="6"/>
  <c r="I188" i="6"/>
  <c r="I172" i="6"/>
  <c r="I156" i="6"/>
  <c r="I106" i="6"/>
  <c r="I88" i="6"/>
  <c r="I91" i="6"/>
  <c r="I125" i="6"/>
  <c r="I73" i="6"/>
  <c r="I123" i="6"/>
  <c r="I44" i="6"/>
  <c r="I147" i="6"/>
  <c r="I326" i="6"/>
  <c r="I294" i="6"/>
  <c r="I191" i="6"/>
  <c r="I100" i="6"/>
  <c r="I340" i="6"/>
  <c r="I323" i="6"/>
  <c r="I274" i="6"/>
  <c r="I189" i="6"/>
  <c r="I173" i="6"/>
  <c r="I157" i="6"/>
  <c r="I122" i="6"/>
  <c r="I129" i="6"/>
  <c r="I128" i="6"/>
  <c r="I338" i="6"/>
  <c r="I244" i="6"/>
  <c r="I175" i="6"/>
  <c r="I84" i="6"/>
  <c r="I413" i="6"/>
  <c r="I376" i="6"/>
  <c r="I317" i="6"/>
  <c r="I301" i="6"/>
  <c r="I241" i="6"/>
  <c r="I112" i="6"/>
  <c r="I111" i="6"/>
  <c r="I85" i="6"/>
  <c r="I247" i="6"/>
  <c r="I263" i="6"/>
  <c r="I217" i="6"/>
  <c r="I396" i="6"/>
  <c r="I8" i="6"/>
  <c r="I381" i="6"/>
  <c r="I355" i="6"/>
  <c r="I347" i="6"/>
  <c r="I343" i="6"/>
  <c r="I237" i="6"/>
  <c r="I270" i="6"/>
  <c r="I232" i="6"/>
  <c r="I280" i="6"/>
  <c r="I98" i="6"/>
  <c r="I115" i="6"/>
  <c r="I83" i="6"/>
  <c r="I93" i="6"/>
  <c r="I66" i="6"/>
  <c r="I19" i="6"/>
  <c r="I124" i="6"/>
  <c r="I40" i="6"/>
  <c r="I30" i="6"/>
  <c r="I342" i="6"/>
  <c r="I321" i="6"/>
  <c r="I276" i="6"/>
  <c r="I187" i="6"/>
  <c r="I287" i="6"/>
  <c r="I47" i="6"/>
  <c r="I136" i="6"/>
  <c r="I409" i="6"/>
  <c r="I383" i="6"/>
  <c r="I337" i="6"/>
  <c r="I329" i="6"/>
  <c r="I312" i="6"/>
  <c r="I304" i="6"/>
  <c r="I296" i="6"/>
  <c r="I292" i="6"/>
  <c r="I269" i="6"/>
  <c r="I108" i="6"/>
  <c r="I76" i="6"/>
  <c r="I45" i="6"/>
  <c r="I13" i="6"/>
  <c r="I97" i="6"/>
  <c r="I21" i="6"/>
  <c r="I334" i="6"/>
  <c r="I228" i="6"/>
  <c r="I203" i="6"/>
  <c r="I171" i="6"/>
  <c r="I55" i="6"/>
  <c r="I411" i="6"/>
  <c r="I401" i="6"/>
  <c r="I382" i="6"/>
  <c r="I374" i="6"/>
  <c r="I386" i="6"/>
  <c r="I368" i="6"/>
  <c r="I363" i="6"/>
  <c r="I233" i="6"/>
  <c r="I278" i="6"/>
  <c r="I240" i="6"/>
  <c r="I273" i="6"/>
  <c r="I272" i="6"/>
  <c r="I202" i="6"/>
  <c r="I194" i="6"/>
  <c r="I186" i="6"/>
  <c r="I178" i="6"/>
  <c r="I170" i="6"/>
  <c r="I162" i="6"/>
  <c r="I154" i="6"/>
  <c r="I118" i="6"/>
  <c r="I86" i="6"/>
  <c r="I68" i="6"/>
  <c r="I103" i="6"/>
  <c r="I142" i="6"/>
  <c r="I74" i="6"/>
  <c r="I58" i="6"/>
  <c r="I135" i="6"/>
  <c r="I17" i="6"/>
  <c r="I50" i="6"/>
  <c r="I35" i="6"/>
  <c r="I27" i="6"/>
  <c r="I18" i="6"/>
  <c r="I235" i="6"/>
  <c r="I251" i="6"/>
  <c r="I267" i="6"/>
  <c r="I206" i="6"/>
  <c r="I210" i="6"/>
  <c r="I214" i="6"/>
  <c r="I218" i="6"/>
  <c r="I234" i="6"/>
  <c r="I250" i="6"/>
  <c r="I416" i="6"/>
  <c r="I420" i="6"/>
  <c r="I424" i="6"/>
  <c r="I428" i="6"/>
  <c r="I429" i="6"/>
  <c r="I407" i="6"/>
  <c r="I414" i="6"/>
  <c r="I371" i="6"/>
  <c r="I332" i="6"/>
  <c r="I43" i="6"/>
  <c r="I105" i="6"/>
  <c r="I62" i="6"/>
  <c r="I412" i="6"/>
  <c r="I384" i="6"/>
  <c r="I366" i="6"/>
  <c r="I356" i="6"/>
  <c r="I348" i="6"/>
  <c r="I315" i="6"/>
  <c r="I299" i="6"/>
  <c r="I222" i="6"/>
  <c r="I196" i="6"/>
  <c r="I180" i="6"/>
  <c r="I164" i="6"/>
  <c r="I275" i="6"/>
  <c r="I120" i="6"/>
  <c r="I56" i="6"/>
  <c r="I134" i="6"/>
  <c r="I57" i="6"/>
  <c r="I32" i="6"/>
  <c r="I11" i="6"/>
  <c r="I387" i="6"/>
  <c r="I282" i="6"/>
  <c r="I151" i="6"/>
  <c r="I12" i="6"/>
  <c r="I391" i="6"/>
  <c r="I331" i="6"/>
  <c r="I227" i="6"/>
  <c r="I236" i="6"/>
  <c r="I197" i="6"/>
  <c r="I181" i="6"/>
  <c r="I165" i="6"/>
  <c r="I279" i="6"/>
  <c r="I49" i="6"/>
  <c r="I70" i="6"/>
  <c r="I400" i="6"/>
  <c r="I39" i="6"/>
  <c r="I398" i="6"/>
  <c r="I388" i="6"/>
  <c r="I339" i="6"/>
  <c r="I309" i="6"/>
  <c r="I94" i="6"/>
  <c r="I80" i="6"/>
  <c r="I79" i="6"/>
  <c r="I149" i="6"/>
  <c r="I117" i="6"/>
  <c r="I65" i="6"/>
  <c r="I23" i="6"/>
  <c r="I148" i="6"/>
  <c r="I54" i="6"/>
  <c r="I38" i="6"/>
  <c r="I29" i="6"/>
  <c r="I231" i="6"/>
  <c r="I209" i="6"/>
  <c r="I230" i="6"/>
  <c r="I419" i="6"/>
  <c r="I423" i="6"/>
  <c r="I427" i="6"/>
  <c r="I434" i="6"/>
  <c r="I410" i="6"/>
  <c r="I395" i="6"/>
  <c r="I306" i="6"/>
  <c r="I146" i="6"/>
  <c r="I89" i="6"/>
  <c r="I403" i="6"/>
  <c r="I408" i="6"/>
  <c r="I372" i="6"/>
  <c r="I351" i="6"/>
  <c r="I415" i="6"/>
  <c r="I390" i="6"/>
  <c r="I298" i="6"/>
  <c r="I226" i="6"/>
  <c r="I159" i="6"/>
  <c r="I130" i="6"/>
  <c r="I137" i="6"/>
  <c r="I399" i="6"/>
  <c r="I404" i="6"/>
  <c r="I379" i="6"/>
  <c r="I361" i="6"/>
  <c r="I358" i="6"/>
  <c r="I354" i="6"/>
  <c r="I350" i="6"/>
  <c r="I346" i="6"/>
  <c r="I311" i="6"/>
  <c r="I303" i="6"/>
  <c r="I295" i="6"/>
  <c r="I261" i="6"/>
  <c r="I229" i="6"/>
  <c r="I281" i="6"/>
  <c r="I200" i="6"/>
  <c r="I192" i="6"/>
  <c r="I184" i="6"/>
  <c r="I176" i="6"/>
  <c r="I168" i="6"/>
  <c r="I160" i="6"/>
  <c r="I152" i="6"/>
  <c r="I224" i="6"/>
  <c r="I90" i="6"/>
  <c r="I104" i="6"/>
  <c r="I72" i="6"/>
  <c r="I107" i="6"/>
  <c r="I75" i="6"/>
  <c r="I141" i="6"/>
  <c r="I143" i="6"/>
  <c r="I16" i="6"/>
  <c r="I52" i="6"/>
  <c r="I36" i="6"/>
  <c r="I28" i="6"/>
  <c r="I385" i="6"/>
  <c r="I336" i="6"/>
  <c r="I367" i="6"/>
  <c r="I314" i="6"/>
  <c r="I264" i="6"/>
  <c r="I179" i="6"/>
  <c r="I271" i="6"/>
  <c r="I71" i="6"/>
  <c r="I402" i="6"/>
  <c r="I373" i="6"/>
  <c r="I335" i="6"/>
  <c r="I327" i="6"/>
  <c r="I291" i="6"/>
  <c r="I252" i="6"/>
  <c r="I289" i="6"/>
  <c r="I284" i="6"/>
  <c r="I201" i="6"/>
  <c r="I193" i="6"/>
  <c r="I185" i="6"/>
  <c r="I177" i="6"/>
  <c r="I169" i="6"/>
  <c r="I161" i="6"/>
  <c r="I153" i="6"/>
  <c r="I260" i="6"/>
  <c r="I138" i="6"/>
  <c r="I41" i="6"/>
  <c r="I145" i="6"/>
  <c r="I63" i="6"/>
  <c r="I144" i="6"/>
  <c r="I25" i="6"/>
  <c r="I328" i="6"/>
  <c r="I319" i="6"/>
  <c r="I277" i="6"/>
  <c r="I195" i="6"/>
  <c r="I163" i="6"/>
  <c r="I393" i="6"/>
  <c r="I397" i="6"/>
  <c r="I380" i="6"/>
  <c r="I370" i="6"/>
  <c r="I362" i="6"/>
  <c r="I360" i="6"/>
  <c r="I313" i="6"/>
  <c r="I305" i="6"/>
  <c r="I297" i="6"/>
  <c r="I266" i="6"/>
  <c r="I257" i="6"/>
  <c r="I110" i="6"/>
  <c r="I78" i="6"/>
  <c r="I96" i="6"/>
  <c r="I60" i="6"/>
  <c r="I95" i="6"/>
  <c r="I133" i="6"/>
  <c r="I101" i="6"/>
  <c r="I14" i="6"/>
  <c r="I132" i="6"/>
  <c r="I46" i="6"/>
  <c r="I33" i="6"/>
  <c r="I9" i="6"/>
  <c r="I239" i="6"/>
  <c r="I255" i="6"/>
  <c r="I207" i="6"/>
  <c r="I211" i="6"/>
  <c r="I215" i="6"/>
  <c r="I265" i="6"/>
  <c r="I238" i="6"/>
  <c r="I254" i="6"/>
  <c r="I417" i="6"/>
  <c r="I421" i="6"/>
  <c r="I425" i="6"/>
  <c r="I430" i="6"/>
  <c r="I205" i="6"/>
  <c r="I150" i="6"/>
  <c r="I213" i="6"/>
  <c r="I246" i="6"/>
  <c r="I26" i="6"/>
  <c r="I320" i="6"/>
  <c r="I221" i="6"/>
  <c r="I155" i="6"/>
  <c r="I121" i="6"/>
  <c r="I69" i="6"/>
  <c r="I139" i="6"/>
  <c r="I389" i="6"/>
  <c r="I392" i="6"/>
  <c r="I377" i="6"/>
  <c r="I394" i="6"/>
  <c r="I341" i="6"/>
  <c r="I357" i="6"/>
  <c r="I353" i="6"/>
  <c r="I349" i="6"/>
  <c r="I345" i="6"/>
  <c r="I262" i="6"/>
  <c r="I253" i="6"/>
  <c r="I322" i="6"/>
  <c r="I286" i="6"/>
  <c r="I248" i="6"/>
  <c r="I268" i="6"/>
  <c r="I114" i="6"/>
  <c r="I82" i="6"/>
  <c r="I64" i="6"/>
  <c r="I99" i="6"/>
  <c r="I109" i="6"/>
  <c r="I77" i="6"/>
  <c r="I59" i="6"/>
  <c r="I140" i="6"/>
  <c r="I48" i="6"/>
  <c r="I34" i="6"/>
  <c r="I20" i="6"/>
  <c r="I330" i="6"/>
  <c r="I302" i="6"/>
  <c r="I219" i="6"/>
  <c r="I199" i="6"/>
  <c r="I167" i="6"/>
  <c r="I24" i="6"/>
  <c r="I369" i="6"/>
  <c r="I365" i="6"/>
  <c r="I333" i="6"/>
  <c r="I325" i="6"/>
  <c r="I316" i="6"/>
  <c r="I308" i="6"/>
  <c r="I300" i="6"/>
  <c r="I290" i="6"/>
  <c r="I285" i="6"/>
  <c r="I220" i="6"/>
  <c r="I92" i="6"/>
  <c r="I53" i="6"/>
  <c r="I37" i="6"/>
  <c r="I113" i="6"/>
  <c r="I81" i="6"/>
  <c r="I61" i="6"/>
  <c r="I131" i="6"/>
  <c r="I15" i="6"/>
  <c r="I324" i="6"/>
  <c r="I310" i="6"/>
  <c r="I183" i="6"/>
  <c r="I116" i="6"/>
  <c r="I51" i="6"/>
  <c r="I127" i="6"/>
  <c r="I431" i="6"/>
  <c r="I432" i="6"/>
  <c r="I378" i="6"/>
  <c r="I405" i="6"/>
  <c r="I258" i="6"/>
  <c r="I249" i="6"/>
  <c r="I256" i="6"/>
  <c r="I223" i="6"/>
  <c r="I288" i="6"/>
  <c r="I225" i="6"/>
  <c r="I198" i="6"/>
  <c r="I190" i="6"/>
  <c r="I182" i="6"/>
  <c r="I174" i="6"/>
  <c r="I166" i="6"/>
  <c r="I158" i="6"/>
  <c r="I283" i="6"/>
  <c r="I102" i="6"/>
  <c r="I119" i="6"/>
  <c r="I87" i="6"/>
  <c r="I126" i="6"/>
  <c r="I22" i="6"/>
  <c r="I67" i="6"/>
  <c r="I10" i="6"/>
  <c r="I42" i="6"/>
  <c r="I31" i="6"/>
  <c r="I243" i="6"/>
  <c r="I259" i="6"/>
  <c r="I208" i="6"/>
  <c r="I212" i="6"/>
  <c r="I216" i="6"/>
  <c r="I242" i="6"/>
  <c r="I418" i="6"/>
  <c r="I422" i="6"/>
  <c r="I426" i="6"/>
  <c r="I433" i="6"/>
  <c r="I7" i="6"/>
  <c r="I359" i="6"/>
  <c r="I318" i="6"/>
  <c r="I436" i="6" l="1"/>
  <c r="I438" i="6" s="1"/>
  <c r="B4" i="6" s="1"/>
  <c r="I11" i="7"/>
  <c r="L14" i="7"/>
  <c r="L8" i="7"/>
  <c r="L18" i="7"/>
  <c r="L12" i="7"/>
  <c r="L9" i="7"/>
  <c r="L21" i="7"/>
  <c r="L17" i="7"/>
  <c r="L15" i="7"/>
  <c r="L20" i="7"/>
  <c r="Q7" i="7"/>
  <c r="J7" i="7"/>
  <c r="L22" i="7"/>
  <c r="L10" i="7"/>
  <c r="L16" i="7"/>
  <c r="L25" i="7"/>
  <c r="L23" i="7"/>
  <c r="L19" i="7"/>
  <c r="L24" i="7"/>
  <c r="L13" i="7"/>
  <c r="Q11" i="7" l="1"/>
  <c r="J11" i="7"/>
  <c r="L11" i="7" s="1"/>
  <c r="I27" i="7"/>
  <c r="Q27" i="7" s="1"/>
  <c r="J293" i="6"/>
  <c r="K293" i="6" s="1"/>
  <c r="L293" i="6" s="1"/>
  <c r="M293" i="6" s="1"/>
  <c r="N293" i="6" s="1"/>
  <c r="S293" i="6" s="1"/>
  <c r="J406" i="6"/>
  <c r="K406" i="6" s="1"/>
  <c r="L406" i="6" s="1"/>
  <c r="M406" i="6" s="1"/>
  <c r="N406" i="6" s="1"/>
  <c r="S406" i="6" s="1"/>
  <c r="J307" i="6"/>
  <c r="K307" i="6" s="1"/>
  <c r="L307" i="6" s="1"/>
  <c r="M307" i="6" s="1"/>
  <c r="N307" i="6" s="1"/>
  <c r="S307" i="6" s="1"/>
  <c r="J204" i="6"/>
  <c r="K204" i="6" s="1"/>
  <c r="L204" i="6" s="1"/>
  <c r="M204" i="6" s="1"/>
  <c r="N204" i="6" s="1"/>
  <c r="S204" i="6" s="1"/>
  <c r="J172" i="6"/>
  <c r="K172" i="6" s="1"/>
  <c r="L172" i="6" s="1"/>
  <c r="M172" i="6" s="1"/>
  <c r="N172" i="6" s="1"/>
  <c r="S172" i="6" s="1"/>
  <c r="J44" i="6"/>
  <c r="K44" i="6" s="1"/>
  <c r="L44" i="6" s="1"/>
  <c r="M44" i="6" s="1"/>
  <c r="N44" i="6" s="1"/>
  <c r="J326" i="6"/>
  <c r="K326" i="6" s="1"/>
  <c r="L326" i="6" s="1"/>
  <c r="M326" i="6" s="1"/>
  <c r="N326" i="6" s="1"/>
  <c r="S326" i="6" s="1"/>
  <c r="J191" i="6"/>
  <c r="K191" i="6" s="1"/>
  <c r="L191" i="6" s="1"/>
  <c r="M191" i="6" s="1"/>
  <c r="N191" i="6" s="1"/>
  <c r="S191" i="6" s="1"/>
  <c r="J340" i="6"/>
  <c r="K340" i="6" s="1"/>
  <c r="L340" i="6" s="1"/>
  <c r="M340" i="6" s="1"/>
  <c r="N340" i="6" s="1"/>
  <c r="S340" i="6" s="1"/>
  <c r="J274" i="6"/>
  <c r="K274" i="6" s="1"/>
  <c r="L274" i="6" s="1"/>
  <c r="M274" i="6" s="1"/>
  <c r="N274" i="6" s="1"/>
  <c r="J173" i="6"/>
  <c r="K173" i="6" s="1"/>
  <c r="L173" i="6" s="1"/>
  <c r="M173" i="6" s="1"/>
  <c r="N173" i="6" s="1"/>
  <c r="S173" i="6" s="1"/>
  <c r="J122" i="6"/>
  <c r="K122" i="6" s="1"/>
  <c r="L122" i="6" s="1"/>
  <c r="M122" i="6" s="1"/>
  <c r="N122" i="6" s="1"/>
  <c r="S122" i="6" s="1"/>
  <c r="J128" i="6"/>
  <c r="K128" i="6" s="1"/>
  <c r="L128" i="6" s="1"/>
  <c r="M128" i="6" s="1"/>
  <c r="N128" i="6" s="1"/>
  <c r="S128" i="6" s="1"/>
  <c r="J301" i="6"/>
  <c r="K301" i="6" s="1"/>
  <c r="L301" i="6" s="1"/>
  <c r="M301" i="6" s="1"/>
  <c r="N301" i="6" s="1"/>
  <c r="S301" i="6" s="1"/>
  <c r="J124" i="6"/>
  <c r="K124" i="6" s="1"/>
  <c r="L124" i="6" s="1"/>
  <c r="M124" i="6" s="1"/>
  <c r="N124" i="6" s="1"/>
  <c r="S124" i="6" s="1"/>
  <c r="J30" i="6"/>
  <c r="K30" i="6" s="1"/>
  <c r="L30" i="6" s="1"/>
  <c r="M30" i="6" s="1"/>
  <c r="N30" i="6" s="1"/>
  <c r="S30" i="6" s="1"/>
  <c r="J321" i="6"/>
  <c r="K321" i="6" s="1"/>
  <c r="L321" i="6" s="1"/>
  <c r="M321" i="6" s="1"/>
  <c r="N321" i="6" s="1"/>
  <c r="S321" i="6" s="1"/>
  <c r="J187" i="6"/>
  <c r="K187" i="6" s="1"/>
  <c r="L187" i="6" s="1"/>
  <c r="M187" i="6" s="1"/>
  <c r="N187" i="6" s="1"/>
  <c r="J47" i="6"/>
  <c r="K47" i="6" s="1"/>
  <c r="L47" i="6" s="1"/>
  <c r="M47" i="6" s="1"/>
  <c r="N47" i="6" s="1"/>
  <c r="S47" i="6" s="1"/>
  <c r="J337" i="6"/>
  <c r="K337" i="6" s="1"/>
  <c r="L337" i="6" s="1"/>
  <c r="M337" i="6" s="1"/>
  <c r="N337" i="6" s="1"/>
  <c r="S337" i="6" s="1"/>
  <c r="J312" i="6"/>
  <c r="K312" i="6" s="1"/>
  <c r="L312" i="6" s="1"/>
  <c r="M312" i="6" s="1"/>
  <c r="N312" i="6" s="1"/>
  <c r="S312" i="6" s="1"/>
  <c r="J296" i="6"/>
  <c r="K296" i="6" s="1"/>
  <c r="L296" i="6" s="1"/>
  <c r="M296" i="6" s="1"/>
  <c r="N296" i="6" s="1"/>
  <c r="J269" i="6"/>
  <c r="K269" i="6" s="1"/>
  <c r="L269" i="6" s="1"/>
  <c r="M269" i="6" s="1"/>
  <c r="N269" i="6" s="1"/>
  <c r="S269" i="6" s="1"/>
  <c r="J13" i="6"/>
  <c r="K13" i="6" s="1"/>
  <c r="L13" i="6" s="1"/>
  <c r="M13" i="6" s="1"/>
  <c r="N13" i="6" s="1"/>
  <c r="S13" i="6" s="1"/>
  <c r="J21" i="6"/>
  <c r="K21" i="6" s="1"/>
  <c r="L21" i="6" s="1"/>
  <c r="M21" i="6" s="1"/>
  <c r="N21" i="6" s="1"/>
  <c r="S21" i="6" s="1"/>
  <c r="J171" i="6"/>
  <c r="K171" i="6" s="1"/>
  <c r="L171" i="6" s="1"/>
  <c r="M171" i="6" s="1"/>
  <c r="N171" i="6" s="1"/>
  <c r="S171" i="6" s="1"/>
  <c r="J278" i="6"/>
  <c r="K278" i="6" s="1"/>
  <c r="L278" i="6" s="1"/>
  <c r="M278" i="6" s="1"/>
  <c r="N278" i="6" s="1"/>
  <c r="S278" i="6" s="1"/>
  <c r="J273" i="6"/>
  <c r="K273" i="6" s="1"/>
  <c r="L273" i="6" s="1"/>
  <c r="M273" i="6" s="1"/>
  <c r="N273" i="6" s="1"/>
  <c r="S273" i="6" s="1"/>
  <c r="J202" i="6"/>
  <c r="K202" i="6" s="1"/>
  <c r="L202" i="6" s="1"/>
  <c r="M202" i="6" s="1"/>
  <c r="N202" i="6" s="1"/>
  <c r="S202" i="6" s="1"/>
  <c r="J186" i="6"/>
  <c r="K186" i="6" s="1"/>
  <c r="L186" i="6" s="1"/>
  <c r="M186" i="6" s="1"/>
  <c r="N186" i="6" s="1"/>
  <c r="S186" i="6" s="1"/>
  <c r="J170" i="6"/>
  <c r="K170" i="6" s="1"/>
  <c r="L170" i="6" s="1"/>
  <c r="M170" i="6" s="1"/>
  <c r="N170" i="6" s="1"/>
  <c r="S170" i="6" s="1"/>
  <c r="J154" i="6"/>
  <c r="K154" i="6" s="1"/>
  <c r="L154" i="6" s="1"/>
  <c r="M154" i="6" s="1"/>
  <c r="N154" i="6" s="1"/>
  <c r="S154" i="6" s="1"/>
  <c r="J135" i="6"/>
  <c r="K135" i="6" s="1"/>
  <c r="L135" i="6" s="1"/>
  <c r="M135" i="6" s="1"/>
  <c r="N135" i="6" s="1"/>
  <c r="S135" i="6" s="1"/>
  <c r="J50" i="6"/>
  <c r="K50" i="6" s="1"/>
  <c r="L50" i="6" s="1"/>
  <c r="M50" i="6" s="1"/>
  <c r="N50" i="6" s="1"/>
  <c r="S50" i="6" s="1"/>
  <c r="J210" i="6"/>
  <c r="K210" i="6" s="1"/>
  <c r="L210" i="6" s="1"/>
  <c r="M210" i="6" s="1"/>
  <c r="N210" i="6" s="1"/>
  <c r="S210" i="6" s="1"/>
  <c r="J218" i="6"/>
  <c r="K218" i="6" s="1"/>
  <c r="L218" i="6" s="1"/>
  <c r="M218" i="6" s="1"/>
  <c r="N218" i="6" s="1"/>
  <c r="S218" i="6" s="1"/>
  <c r="J43" i="6"/>
  <c r="K43" i="6" s="1"/>
  <c r="L43" i="6" s="1"/>
  <c r="M43" i="6" s="1"/>
  <c r="N43" i="6" s="1"/>
  <c r="S43" i="6" s="1"/>
  <c r="J315" i="6"/>
  <c r="K315" i="6" s="1"/>
  <c r="L315" i="6" s="1"/>
  <c r="M315" i="6" s="1"/>
  <c r="N315" i="6" s="1"/>
  <c r="J222" i="6"/>
  <c r="K222" i="6" s="1"/>
  <c r="L222" i="6" s="1"/>
  <c r="M222" i="6" s="1"/>
  <c r="N222" i="6" s="1"/>
  <c r="S222" i="6" s="1"/>
  <c r="J180" i="6"/>
  <c r="K180" i="6" s="1"/>
  <c r="L180" i="6" s="1"/>
  <c r="M180" i="6" s="1"/>
  <c r="N180" i="6" s="1"/>
  <c r="S180" i="6" s="1"/>
  <c r="J275" i="6"/>
  <c r="K275" i="6" s="1"/>
  <c r="L275" i="6" s="1"/>
  <c r="M275" i="6" s="1"/>
  <c r="N275" i="6" s="1"/>
  <c r="S275" i="6" s="1"/>
  <c r="J282" i="6"/>
  <c r="K282" i="6" s="1"/>
  <c r="L282" i="6" s="1"/>
  <c r="M282" i="6" s="1"/>
  <c r="N282" i="6" s="1"/>
  <c r="S282" i="6" s="1"/>
  <c r="J331" i="6"/>
  <c r="K331" i="6" s="1"/>
  <c r="L331" i="6" s="1"/>
  <c r="M331" i="6" s="1"/>
  <c r="N331" i="6" s="1"/>
  <c r="S331" i="6" s="1"/>
  <c r="J181" i="6"/>
  <c r="K181" i="6" s="1"/>
  <c r="L181" i="6" s="1"/>
  <c r="M181" i="6" s="1"/>
  <c r="N181" i="6" s="1"/>
  <c r="S181" i="6" s="1"/>
  <c r="J279" i="6"/>
  <c r="K279" i="6" s="1"/>
  <c r="L279" i="6" s="1"/>
  <c r="M279" i="6" s="1"/>
  <c r="N279" i="6" s="1"/>
  <c r="S279" i="6" s="1"/>
  <c r="J39" i="6"/>
  <c r="K39" i="6" s="1"/>
  <c r="L39" i="6" s="1"/>
  <c r="M39" i="6" s="1"/>
  <c r="N39" i="6" s="1"/>
  <c r="J309" i="6"/>
  <c r="K309" i="6" s="1"/>
  <c r="L309" i="6" s="1"/>
  <c r="M309" i="6" s="1"/>
  <c r="N309" i="6" s="1"/>
  <c r="S309" i="6" s="1"/>
  <c r="J149" i="6"/>
  <c r="K149" i="6" s="1"/>
  <c r="L149" i="6" s="1"/>
  <c r="M149" i="6" s="1"/>
  <c r="N149" i="6" s="1"/>
  <c r="S149" i="6" s="1"/>
  <c r="J148" i="6"/>
  <c r="K148" i="6" s="1"/>
  <c r="L148" i="6" s="1"/>
  <c r="M148" i="6" s="1"/>
  <c r="N148" i="6" s="1"/>
  <c r="S148" i="6" s="1"/>
  <c r="J38" i="6"/>
  <c r="K38" i="6" s="1"/>
  <c r="L38" i="6" s="1"/>
  <c r="M38" i="6" s="1"/>
  <c r="N38" i="6" s="1"/>
  <c r="S38" i="6" s="1"/>
  <c r="J146" i="6"/>
  <c r="K146" i="6" s="1"/>
  <c r="L146" i="6" s="1"/>
  <c r="M146" i="6" s="1"/>
  <c r="N146" i="6" s="1"/>
  <c r="S146" i="6" s="1"/>
  <c r="J298" i="6"/>
  <c r="K298" i="6" s="1"/>
  <c r="L298" i="6" s="1"/>
  <c r="M298" i="6" s="1"/>
  <c r="N298" i="6" s="1"/>
  <c r="S298" i="6" s="1"/>
  <c r="J159" i="6"/>
  <c r="K159" i="6" s="1"/>
  <c r="L159" i="6" s="1"/>
  <c r="M159" i="6" s="1"/>
  <c r="N159" i="6" s="1"/>
  <c r="S159" i="6" s="1"/>
  <c r="J137" i="6"/>
  <c r="K137" i="6" s="1"/>
  <c r="L137" i="6" s="1"/>
  <c r="M137" i="6" s="1"/>
  <c r="N137" i="6" s="1"/>
  <c r="J303" i="6"/>
  <c r="K303" i="6" s="1"/>
  <c r="L303" i="6" s="1"/>
  <c r="M303" i="6" s="1"/>
  <c r="N303" i="6" s="1"/>
  <c r="S303" i="6" s="1"/>
  <c r="J281" i="6"/>
  <c r="K281" i="6" s="1"/>
  <c r="L281" i="6" s="1"/>
  <c r="M281" i="6" s="1"/>
  <c r="N281" i="6" s="1"/>
  <c r="S281" i="6" s="1"/>
  <c r="J192" i="6"/>
  <c r="K192" i="6" s="1"/>
  <c r="L192" i="6" s="1"/>
  <c r="M192" i="6" s="1"/>
  <c r="N192" i="6" s="1"/>
  <c r="S192" i="6" s="1"/>
  <c r="J176" i="6"/>
  <c r="K176" i="6" s="1"/>
  <c r="L176" i="6" s="1"/>
  <c r="M176" i="6" s="1"/>
  <c r="N176" i="6" s="1"/>
  <c r="S176" i="6" s="1"/>
  <c r="J160" i="6"/>
  <c r="K160" i="6" s="1"/>
  <c r="L160" i="6" s="1"/>
  <c r="M160" i="6" s="1"/>
  <c r="N160" i="6" s="1"/>
  <c r="S160" i="6" s="1"/>
  <c r="J224" i="6"/>
  <c r="K224" i="6" s="1"/>
  <c r="L224" i="6" s="1"/>
  <c r="M224" i="6" s="1"/>
  <c r="N224" i="6" s="1"/>
  <c r="S224" i="6" s="1"/>
  <c r="J141" i="6"/>
  <c r="K141" i="6" s="1"/>
  <c r="L141" i="6" s="1"/>
  <c r="M141" i="6" s="1"/>
  <c r="N141" i="6" s="1"/>
  <c r="S141" i="6" s="1"/>
  <c r="J16" i="6"/>
  <c r="K16" i="6" s="1"/>
  <c r="L16" i="6" s="1"/>
  <c r="M16" i="6" s="1"/>
  <c r="N16" i="6" s="1"/>
  <c r="S16" i="6" s="1"/>
  <c r="J36" i="6"/>
  <c r="K36" i="6" s="1"/>
  <c r="L36" i="6" s="1"/>
  <c r="M36" i="6" s="1"/>
  <c r="N36" i="6" s="1"/>
  <c r="S36" i="6" s="1"/>
  <c r="J271" i="6"/>
  <c r="K271" i="6" s="1"/>
  <c r="L271" i="6" s="1"/>
  <c r="M271" i="6" s="1"/>
  <c r="N271" i="6" s="1"/>
  <c r="S271" i="6" s="1"/>
  <c r="J335" i="6"/>
  <c r="K335" i="6" s="1"/>
  <c r="L335" i="6" s="1"/>
  <c r="M335" i="6" s="1"/>
  <c r="N335" i="6" s="1"/>
  <c r="S335" i="6" s="1"/>
  <c r="J291" i="6"/>
  <c r="K291" i="6" s="1"/>
  <c r="L291" i="6" s="1"/>
  <c r="M291" i="6" s="1"/>
  <c r="N291" i="6" s="1"/>
  <c r="J289" i="6"/>
  <c r="K289" i="6" s="1"/>
  <c r="L289" i="6" s="1"/>
  <c r="M289" i="6" s="1"/>
  <c r="N289" i="6" s="1"/>
  <c r="S289" i="6" s="1"/>
  <c r="J201" i="6"/>
  <c r="K201" i="6" s="1"/>
  <c r="L201" i="6" s="1"/>
  <c r="M201" i="6" s="1"/>
  <c r="N201" i="6" s="1"/>
  <c r="S201" i="6" s="1"/>
  <c r="J185" i="6"/>
  <c r="K185" i="6" s="1"/>
  <c r="L185" i="6" s="1"/>
  <c r="M185" i="6" s="1"/>
  <c r="N185" i="6" s="1"/>
  <c r="S185" i="6" s="1"/>
  <c r="J169" i="6"/>
  <c r="K169" i="6" s="1"/>
  <c r="L169" i="6" s="1"/>
  <c r="M169" i="6" s="1"/>
  <c r="N169" i="6" s="1"/>
  <c r="S169" i="6" s="1"/>
  <c r="J153" i="6"/>
  <c r="K153" i="6" s="1"/>
  <c r="L153" i="6" s="1"/>
  <c r="M153" i="6" s="1"/>
  <c r="N153" i="6" s="1"/>
  <c r="S153" i="6" s="1"/>
  <c r="J138" i="6"/>
  <c r="K138" i="6" s="1"/>
  <c r="L138" i="6" s="1"/>
  <c r="M138" i="6" s="1"/>
  <c r="N138" i="6" s="1"/>
  <c r="S138" i="6" s="1"/>
  <c r="J145" i="6"/>
  <c r="K145" i="6" s="1"/>
  <c r="L145" i="6" s="1"/>
  <c r="M145" i="6" s="1"/>
  <c r="N145" i="6" s="1"/>
  <c r="S145" i="6" s="1"/>
  <c r="J144" i="6"/>
  <c r="K144" i="6" s="1"/>
  <c r="L144" i="6" s="1"/>
  <c r="M144" i="6" s="1"/>
  <c r="N144" i="6" s="1"/>
  <c r="J328" i="6"/>
  <c r="K328" i="6" s="1"/>
  <c r="L328" i="6" s="1"/>
  <c r="M328" i="6" s="1"/>
  <c r="N328" i="6" s="1"/>
  <c r="S328" i="6" s="1"/>
  <c r="J277" i="6"/>
  <c r="K277" i="6" s="1"/>
  <c r="L277" i="6" s="1"/>
  <c r="M277" i="6" s="1"/>
  <c r="N277" i="6" s="1"/>
  <c r="S277" i="6" s="1"/>
  <c r="J163" i="6"/>
  <c r="K163" i="6" s="1"/>
  <c r="L163" i="6" s="1"/>
  <c r="M163" i="6" s="1"/>
  <c r="N163" i="6" s="1"/>
  <c r="S163" i="6" s="1"/>
  <c r="J305" i="6"/>
  <c r="K305" i="6" s="1"/>
  <c r="L305" i="6" s="1"/>
  <c r="M305" i="6" s="1"/>
  <c r="N305" i="6" s="1"/>
  <c r="S305" i="6" s="1"/>
  <c r="J132" i="6"/>
  <c r="K132" i="6" s="1"/>
  <c r="L132" i="6" s="1"/>
  <c r="M132" i="6" s="1"/>
  <c r="N132" i="6" s="1"/>
  <c r="S132" i="6" s="1"/>
  <c r="J33" i="6"/>
  <c r="K33" i="6" s="1"/>
  <c r="L33" i="6" s="1"/>
  <c r="M33" i="6" s="1"/>
  <c r="N33" i="6" s="1"/>
  <c r="S33" i="6" s="1"/>
  <c r="J239" i="6"/>
  <c r="K239" i="6" s="1"/>
  <c r="L239" i="6" s="1"/>
  <c r="M239" i="6" s="1"/>
  <c r="N239" i="6" s="1"/>
  <c r="S239" i="6" s="1"/>
  <c r="J238" i="6"/>
  <c r="K238" i="6" s="1"/>
  <c r="L238" i="6" s="1"/>
  <c r="M238" i="6" s="1"/>
  <c r="N238" i="6" s="1"/>
  <c r="S238" i="6" s="1"/>
  <c r="J417" i="6"/>
  <c r="K417" i="6" s="1"/>
  <c r="L417" i="6" s="1"/>
  <c r="M417" i="6" s="1"/>
  <c r="N417" i="6" s="1"/>
  <c r="S417" i="6" s="1"/>
  <c r="J425" i="6"/>
  <c r="K425" i="6" s="1"/>
  <c r="L425" i="6" s="1"/>
  <c r="M425" i="6" s="1"/>
  <c r="N425" i="6" s="1"/>
  <c r="S425" i="6" s="1"/>
  <c r="J188" i="6"/>
  <c r="K188" i="6" s="1"/>
  <c r="L188" i="6" s="1"/>
  <c r="M188" i="6" s="1"/>
  <c r="N188" i="6" s="1"/>
  <c r="S188" i="6" s="1"/>
  <c r="J156" i="6"/>
  <c r="K156" i="6" s="1"/>
  <c r="L156" i="6" s="1"/>
  <c r="M156" i="6" s="1"/>
  <c r="N156" i="6" s="1"/>
  <c r="J125" i="6"/>
  <c r="K125" i="6" s="1"/>
  <c r="L125" i="6" s="1"/>
  <c r="M125" i="6" s="1"/>
  <c r="N125" i="6" s="1"/>
  <c r="S125" i="6" s="1"/>
  <c r="J123" i="6"/>
  <c r="K123" i="6" s="1"/>
  <c r="L123" i="6" s="1"/>
  <c r="M123" i="6" s="1"/>
  <c r="N123" i="6" s="1"/>
  <c r="S123" i="6" s="1"/>
  <c r="J147" i="6"/>
  <c r="K147" i="6" s="1"/>
  <c r="L147" i="6" s="1"/>
  <c r="M147" i="6" s="1"/>
  <c r="N147" i="6" s="1"/>
  <c r="S147" i="6" s="1"/>
  <c r="J294" i="6"/>
  <c r="K294" i="6" s="1"/>
  <c r="L294" i="6" s="1"/>
  <c r="M294" i="6" s="1"/>
  <c r="N294" i="6" s="1"/>
  <c r="S294" i="6" s="1"/>
  <c r="J323" i="6"/>
  <c r="K323" i="6" s="1"/>
  <c r="L323" i="6" s="1"/>
  <c r="M323" i="6" s="1"/>
  <c r="N323" i="6" s="1"/>
  <c r="S323" i="6" s="1"/>
  <c r="J189" i="6"/>
  <c r="K189" i="6" s="1"/>
  <c r="L189" i="6" s="1"/>
  <c r="M189" i="6" s="1"/>
  <c r="N189" i="6" s="1"/>
  <c r="S189" i="6" s="1"/>
  <c r="J157" i="6"/>
  <c r="K157" i="6" s="1"/>
  <c r="L157" i="6" s="1"/>
  <c r="M157" i="6" s="1"/>
  <c r="N157" i="6" s="1"/>
  <c r="S157" i="6" s="1"/>
  <c r="J129" i="6"/>
  <c r="K129" i="6" s="1"/>
  <c r="L129" i="6" s="1"/>
  <c r="M129" i="6" s="1"/>
  <c r="N129" i="6" s="1"/>
  <c r="J338" i="6"/>
  <c r="K338" i="6" s="1"/>
  <c r="L338" i="6" s="1"/>
  <c r="M338" i="6" s="1"/>
  <c r="N338" i="6" s="1"/>
  <c r="S338" i="6" s="1"/>
  <c r="J175" i="6"/>
  <c r="K175" i="6" s="1"/>
  <c r="L175" i="6" s="1"/>
  <c r="M175" i="6" s="1"/>
  <c r="N175" i="6" s="1"/>
  <c r="S175" i="6" s="1"/>
  <c r="J317" i="6"/>
  <c r="K317" i="6" s="1"/>
  <c r="L317" i="6" s="1"/>
  <c r="M317" i="6" s="1"/>
  <c r="N317" i="6" s="1"/>
  <c r="S317" i="6" s="1"/>
  <c r="J217" i="6"/>
  <c r="K217" i="6" s="1"/>
  <c r="L217" i="6" s="1"/>
  <c r="M217" i="6" s="1"/>
  <c r="N217" i="6" s="1"/>
  <c r="J8" i="6"/>
  <c r="K8" i="6" s="1"/>
  <c r="L8" i="6" s="1"/>
  <c r="M8" i="6" s="1"/>
  <c r="N8" i="6" s="1"/>
  <c r="S8" i="6" s="1"/>
  <c r="J270" i="6"/>
  <c r="K270" i="6" s="1"/>
  <c r="L270" i="6" s="1"/>
  <c r="M270" i="6" s="1"/>
  <c r="N270" i="6" s="1"/>
  <c r="S270" i="6" s="1"/>
  <c r="J280" i="6"/>
  <c r="K280" i="6" s="1"/>
  <c r="L280" i="6" s="1"/>
  <c r="M280" i="6" s="1"/>
  <c r="N280" i="6" s="1"/>
  <c r="S280" i="6" s="1"/>
  <c r="J19" i="6"/>
  <c r="K19" i="6" s="1"/>
  <c r="L19" i="6" s="1"/>
  <c r="M19" i="6" s="1"/>
  <c r="N19" i="6" s="1"/>
  <c r="S19" i="6" s="1"/>
  <c r="J40" i="6"/>
  <c r="K40" i="6" s="1"/>
  <c r="L40" i="6" s="1"/>
  <c r="M40" i="6" s="1"/>
  <c r="N40" i="6" s="1"/>
  <c r="S40" i="6" s="1"/>
  <c r="J342" i="6"/>
  <c r="K342" i="6" s="1"/>
  <c r="L342" i="6" s="1"/>
  <c r="M342" i="6" s="1"/>
  <c r="N342" i="6" s="1"/>
  <c r="S342" i="6" s="1"/>
  <c r="J276" i="6"/>
  <c r="K276" i="6" s="1"/>
  <c r="L276" i="6" s="1"/>
  <c r="M276" i="6" s="1"/>
  <c r="N276" i="6" s="1"/>
  <c r="S276" i="6" s="1"/>
  <c r="J287" i="6"/>
  <c r="K287" i="6" s="1"/>
  <c r="L287" i="6" s="1"/>
  <c r="M287" i="6" s="1"/>
  <c r="N287" i="6" s="1"/>
  <c r="S287" i="6" s="1"/>
  <c r="J136" i="6"/>
  <c r="K136" i="6" s="1"/>
  <c r="L136" i="6" s="1"/>
  <c r="M136" i="6" s="1"/>
  <c r="N136" i="6" s="1"/>
  <c r="S136" i="6" s="1"/>
  <c r="J329" i="6"/>
  <c r="K329" i="6" s="1"/>
  <c r="L329" i="6" s="1"/>
  <c r="M329" i="6" s="1"/>
  <c r="N329" i="6" s="1"/>
  <c r="S329" i="6" s="1"/>
  <c r="J304" i="6"/>
  <c r="K304" i="6" s="1"/>
  <c r="L304" i="6" s="1"/>
  <c r="M304" i="6" s="1"/>
  <c r="N304" i="6" s="1"/>
  <c r="S304" i="6" s="1"/>
  <c r="J292" i="6"/>
  <c r="K292" i="6" s="1"/>
  <c r="L292" i="6" s="1"/>
  <c r="M292" i="6" s="1"/>
  <c r="N292" i="6" s="1"/>
  <c r="S292" i="6" s="1"/>
  <c r="J45" i="6"/>
  <c r="K45" i="6" s="1"/>
  <c r="L45" i="6" s="1"/>
  <c r="M45" i="6" s="1"/>
  <c r="N45" i="6" s="1"/>
  <c r="S45" i="6" s="1"/>
  <c r="J334" i="6"/>
  <c r="K334" i="6" s="1"/>
  <c r="L334" i="6" s="1"/>
  <c r="M334" i="6" s="1"/>
  <c r="N334" i="6" s="1"/>
  <c r="S334" i="6" s="1"/>
  <c r="J203" i="6"/>
  <c r="K203" i="6" s="1"/>
  <c r="L203" i="6" s="1"/>
  <c r="M203" i="6" s="1"/>
  <c r="N203" i="6" s="1"/>
  <c r="S203" i="6" s="1"/>
  <c r="J272" i="6"/>
  <c r="K272" i="6" s="1"/>
  <c r="L272" i="6" s="1"/>
  <c r="M272" i="6" s="1"/>
  <c r="N272" i="6" s="1"/>
  <c r="S272" i="6" s="1"/>
  <c r="J194" i="6"/>
  <c r="K194" i="6" s="1"/>
  <c r="L194" i="6" s="1"/>
  <c r="M194" i="6" s="1"/>
  <c r="N194" i="6" s="1"/>
  <c r="S194" i="6" s="1"/>
  <c r="J178" i="6"/>
  <c r="K178" i="6" s="1"/>
  <c r="L178" i="6" s="1"/>
  <c r="M178" i="6" s="1"/>
  <c r="N178" i="6" s="1"/>
  <c r="S178" i="6" s="1"/>
  <c r="J162" i="6"/>
  <c r="K162" i="6" s="1"/>
  <c r="L162" i="6" s="1"/>
  <c r="M162" i="6" s="1"/>
  <c r="N162" i="6" s="1"/>
  <c r="S162" i="6" s="1"/>
  <c r="J142" i="6"/>
  <c r="K142" i="6" s="1"/>
  <c r="L142" i="6" s="1"/>
  <c r="M142" i="6" s="1"/>
  <c r="N142" i="6" s="1"/>
  <c r="S142" i="6" s="1"/>
  <c r="J17" i="6"/>
  <c r="K17" i="6" s="1"/>
  <c r="L17" i="6" s="1"/>
  <c r="M17" i="6" s="1"/>
  <c r="N17" i="6" s="1"/>
  <c r="S17" i="6" s="1"/>
  <c r="J35" i="6"/>
  <c r="K35" i="6" s="1"/>
  <c r="L35" i="6" s="1"/>
  <c r="M35" i="6" s="1"/>
  <c r="N35" i="6" s="1"/>
  <c r="S35" i="6" s="1"/>
  <c r="J18" i="6"/>
  <c r="K18" i="6" s="1"/>
  <c r="L18" i="6" s="1"/>
  <c r="M18" i="6" s="1"/>
  <c r="N18" i="6" s="1"/>
  <c r="S18" i="6" s="1"/>
  <c r="J206" i="6"/>
  <c r="K206" i="6" s="1"/>
  <c r="L206" i="6" s="1"/>
  <c r="M206" i="6" s="1"/>
  <c r="N206" i="6" s="1"/>
  <c r="S206" i="6" s="1"/>
  <c r="J214" i="6"/>
  <c r="K214" i="6" s="1"/>
  <c r="L214" i="6" s="1"/>
  <c r="M214" i="6" s="1"/>
  <c r="N214" i="6" s="1"/>
  <c r="S214" i="6" s="1"/>
  <c r="J332" i="6"/>
  <c r="K332" i="6" s="1"/>
  <c r="L332" i="6" s="1"/>
  <c r="M332" i="6" s="1"/>
  <c r="N332" i="6" s="1"/>
  <c r="S332" i="6" s="1"/>
  <c r="J299" i="6"/>
  <c r="K299" i="6" s="1"/>
  <c r="L299" i="6" s="1"/>
  <c r="M299" i="6" s="1"/>
  <c r="N299" i="6" s="1"/>
  <c r="S299" i="6" s="1"/>
  <c r="J196" i="6"/>
  <c r="K196" i="6" s="1"/>
  <c r="L196" i="6" s="1"/>
  <c r="M196" i="6" s="1"/>
  <c r="N196" i="6" s="1"/>
  <c r="S196" i="6" s="1"/>
  <c r="J164" i="6"/>
  <c r="K164" i="6" s="1"/>
  <c r="L164" i="6" s="1"/>
  <c r="M164" i="6" s="1"/>
  <c r="N164" i="6" s="1"/>
  <c r="S164" i="6" s="1"/>
  <c r="J134" i="6"/>
  <c r="K134" i="6" s="1"/>
  <c r="L134" i="6" s="1"/>
  <c r="M134" i="6" s="1"/>
  <c r="N134" i="6" s="1"/>
  <c r="S134" i="6" s="1"/>
  <c r="J151" i="6"/>
  <c r="K151" i="6" s="1"/>
  <c r="L151" i="6" s="1"/>
  <c r="M151" i="6" s="1"/>
  <c r="N151" i="6" s="1"/>
  <c r="S151" i="6" s="1"/>
  <c r="J227" i="6"/>
  <c r="K227" i="6" s="1"/>
  <c r="L227" i="6" s="1"/>
  <c r="M227" i="6" s="1"/>
  <c r="N227" i="6" s="1"/>
  <c r="S227" i="6" s="1"/>
  <c r="J197" i="6"/>
  <c r="K197" i="6" s="1"/>
  <c r="L197" i="6" s="1"/>
  <c r="M197" i="6" s="1"/>
  <c r="N197" i="6" s="1"/>
  <c r="S197" i="6" s="1"/>
  <c r="J165" i="6"/>
  <c r="K165" i="6" s="1"/>
  <c r="L165" i="6" s="1"/>
  <c r="M165" i="6" s="1"/>
  <c r="N165" i="6" s="1"/>
  <c r="S165" i="6" s="1"/>
  <c r="J49" i="6"/>
  <c r="K49" i="6" s="1"/>
  <c r="L49" i="6" s="1"/>
  <c r="M49" i="6" s="1"/>
  <c r="N49" i="6" s="1"/>
  <c r="S49" i="6" s="1"/>
  <c r="J339" i="6"/>
  <c r="K339" i="6" s="1"/>
  <c r="L339" i="6" s="1"/>
  <c r="M339" i="6" s="1"/>
  <c r="N339" i="6" s="1"/>
  <c r="J29" i="6"/>
  <c r="K29" i="6" s="1"/>
  <c r="L29" i="6" s="1"/>
  <c r="M29" i="6" s="1"/>
  <c r="N29" i="6" s="1"/>
  <c r="S29" i="6" s="1"/>
  <c r="J209" i="6"/>
  <c r="K209" i="6" s="1"/>
  <c r="L209" i="6" s="1"/>
  <c r="M209" i="6" s="1"/>
  <c r="N209" i="6" s="1"/>
  <c r="S209" i="6" s="1"/>
  <c r="J306" i="6"/>
  <c r="K306" i="6" s="1"/>
  <c r="L306" i="6" s="1"/>
  <c r="M306" i="6" s="1"/>
  <c r="N306" i="6" s="1"/>
  <c r="S306" i="6" s="1"/>
  <c r="J226" i="6"/>
  <c r="K226" i="6" s="1"/>
  <c r="L226" i="6" s="1"/>
  <c r="M226" i="6" s="1"/>
  <c r="N226" i="6" s="1"/>
  <c r="J130" i="6"/>
  <c r="K130" i="6" s="1"/>
  <c r="L130" i="6" s="1"/>
  <c r="M130" i="6" s="1"/>
  <c r="N130" i="6" s="1"/>
  <c r="S130" i="6" s="1"/>
  <c r="J311" i="6"/>
  <c r="K311" i="6" s="1"/>
  <c r="L311" i="6" s="1"/>
  <c r="M311" i="6" s="1"/>
  <c r="N311" i="6" s="1"/>
  <c r="S311" i="6" s="1"/>
  <c r="J295" i="6"/>
  <c r="K295" i="6" s="1"/>
  <c r="L295" i="6" s="1"/>
  <c r="M295" i="6" s="1"/>
  <c r="N295" i="6" s="1"/>
  <c r="S295" i="6" s="1"/>
  <c r="J200" i="6"/>
  <c r="K200" i="6" s="1"/>
  <c r="L200" i="6" s="1"/>
  <c r="M200" i="6" s="1"/>
  <c r="N200" i="6" s="1"/>
  <c r="S200" i="6" s="1"/>
  <c r="J184" i="6"/>
  <c r="K184" i="6" s="1"/>
  <c r="L184" i="6" s="1"/>
  <c r="M184" i="6" s="1"/>
  <c r="N184" i="6" s="1"/>
  <c r="S184" i="6" s="1"/>
  <c r="J168" i="6"/>
  <c r="K168" i="6" s="1"/>
  <c r="L168" i="6" s="1"/>
  <c r="M168" i="6" s="1"/>
  <c r="N168" i="6" s="1"/>
  <c r="S168" i="6" s="1"/>
  <c r="J152" i="6"/>
  <c r="K152" i="6" s="1"/>
  <c r="L152" i="6" s="1"/>
  <c r="M152" i="6" s="1"/>
  <c r="N152" i="6" s="1"/>
  <c r="S152" i="6" s="1"/>
  <c r="J143" i="6"/>
  <c r="K143" i="6" s="1"/>
  <c r="L143" i="6" s="1"/>
  <c r="M143" i="6" s="1"/>
  <c r="N143" i="6" s="1"/>
  <c r="J52" i="6"/>
  <c r="K52" i="6" s="1"/>
  <c r="L52" i="6" s="1"/>
  <c r="M52" i="6" s="1"/>
  <c r="N52" i="6" s="1"/>
  <c r="S52" i="6" s="1"/>
  <c r="J336" i="6"/>
  <c r="K336" i="6" s="1"/>
  <c r="L336" i="6" s="1"/>
  <c r="M336" i="6" s="1"/>
  <c r="N336" i="6" s="1"/>
  <c r="S336" i="6" s="1"/>
  <c r="J314" i="6"/>
  <c r="K314" i="6" s="1"/>
  <c r="L314" i="6" s="1"/>
  <c r="M314" i="6" s="1"/>
  <c r="N314" i="6" s="1"/>
  <c r="S314" i="6" s="1"/>
  <c r="J179" i="6"/>
  <c r="K179" i="6" s="1"/>
  <c r="L179" i="6" s="1"/>
  <c r="M179" i="6" s="1"/>
  <c r="N179" i="6" s="1"/>
  <c r="S179" i="6" s="1"/>
  <c r="J327" i="6"/>
  <c r="K327" i="6" s="1"/>
  <c r="L327" i="6" s="1"/>
  <c r="M327" i="6" s="1"/>
  <c r="N327" i="6" s="1"/>
  <c r="S327" i="6" s="1"/>
  <c r="J284" i="6"/>
  <c r="K284" i="6" s="1"/>
  <c r="L284" i="6" s="1"/>
  <c r="M284" i="6" s="1"/>
  <c r="N284" i="6" s="1"/>
  <c r="S284" i="6" s="1"/>
  <c r="J193" i="6"/>
  <c r="K193" i="6" s="1"/>
  <c r="L193" i="6" s="1"/>
  <c r="M193" i="6" s="1"/>
  <c r="N193" i="6" s="1"/>
  <c r="S193" i="6" s="1"/>
  <c r="J177" i="6"/>
  <c r="K177" i="6" s="1"/>
  <c r="L177" i="6" s="1"/>
  <c r="M177" i="6" s="1"/>
  <c r="N177" i="6" s="1"/>
  <c r="J161" i="6"/>
  <c r="K161" i="6" s="1"/>
  <c r="L161" i="6" s="1"/>
  <c r="M161" i="6" s="1"/>
  <c r="N161" i="6" s="1"/>
  <c r="S161" i="6" s="1"/>
  <c r="J41" i="6"/>
  <c r="K41" i="6" s="1"/>
  <c r="L41" i="6" s="1"/>
  <c r="M41" i="6" s="1"/>
  <c r="N41" i="6" s="1"/>
  <c r="S41" i="6" s="1"/>
  <c r="J25" i="6"/>
  <c r="K25" i="6" s="1"/>
  <c r="L25" i="6" s="1"/>
  <c r="M25" i="6" s="1"/>
  <c r="N25" i="6" s="1"/>
  <c r="S25" i="6" s="1"/>
  <c r="J319" i="6"/>
  <c r="K319" i="6" s="1"/>
  <c r="L319" i="6" s="1"/>
  <c r="M319" i="6" s="1"/>
  <c r="N319" i="6" s="1"/>
  <c r="S319" i="6" s="1"/>
  <c r="J195" i="6"/>
  <c r="K195" i="6" s="1"/>
  <c r="L195" i="6" s="1"/>
  <c r="M195" i="6" s="1"/>
  <c r="N195" i="6" s="1"/>
  <c r="S195" i="6" s="1"/>
  <c r="J313" i="6"/>
  <c r="K313" i="6" s="1"/>
  <c r="L313" i="6" s="1"/>
  <c r="M313" i="6" s="1"/>
  <c r="N313" i="6" s="1"/>
  <c r="S313" i="6" s="1"/>
  <c r="J297" i="6"/>
  <c r="K297" i="6" s="1"/>
  <c r="L297" i="6" s="1"/>
  <c r="M297" i="6" s="1"/>
  <c r="N297" i="6" s="1"/>
  <c r="S297" i="6" s="1"/>
  <c r="J133" i="6"/>
  <c r="K133" i="6" s="1"/>
  <c r="L133" i="6" s="1"/>
  <c r="M133" i="6" s="1"/>
  <c r="N133" i="6" s="1"/>
  <c r="S133" i="6" s="1"/>
  <c r="J14" i="6"/>
  <c r="K14" i="6" s="1"/>
  <c r="L14" i="6" s="1"/>
  <c r="M14" i="6" s="1"/>
  <c r="N14" i="6" s="1"/>
  <c r="S14" i="6" s="1"/>
  <c r="J46" i="6"/>
  <c r="K46" i="6" s="1"/>
  <c r="L46" i="6" s="1"/>
  <c r="M46" i="6" s="1"/>
  <c r="N46" i="6" s="1"/>
  <c r="S46" i="6" s="1"/>
  <c r="J9" i="6"/>
  <c r="K9" i="6" s="1"/>
  <c r="L9" i="6" s="1"/>
  <c r="M9" i="6" s="1"/>
  <c r="N9" i="6" s="1"/>
  <c r="S9" i="6" s="1"/>
  <c r="J255" i="6"/>
  <c r="K255" i="6" s="1"/>
  <c r="L255" i="6" s="1"/>
  <c r="M255" i="6" s="1"/>
  <c r="N255" i="6" s="1"/>
  <c r="J265" i="6"/>
  <c r="K265" i="6" s="1"/>
  <c r="L265" i="6" s="1"/>
  <c r="M265" i="6" s="1"/>
  <c r="N265" i="6" s="1"/>
  <c r="S265" i="6" s="1"/>
  <c r="J254" i="6"/>
  <c r="K254" i="6" s="1"/>
  <c r="L254" i="6" s="1"/>
  <c r="M254" i="6" s="1"/>
  <c r="N254" i="6" s="1"/>
  <c r="S254" i="6" s="1"/>
  <c r="J421" i="6"/>
  <c r="K421" i="6" s="1"/>
  <c r="L421" i="6" s="1"/>
  <c r="M421" i="6" s="1"/>
  <c r="N421" i="6" s="1"/>
  <c r="S421" i="6" s="1"/>
  <c r="J106" i="6"/>
  <c r="K106" i="6" s="1"/>
  <c r="L106" i="6" s="1"/>
  <c r="M106" i="6" s="1"/>
  <c r="N106" i="6" s="1"/>
  <c r="S106" i="6" s="1"/>
  <c r="J91" i="6"/>
  <c r="K91" i="6" s="1"/>
  <c r="L91" i="6" s="1"/>
  <c r="M91" i="6" s="1"/>
  <c r="N91" i="6" s="1"/>
  <c r="S91" i="6" s="1"/>
  <c r="J413" i="6"/>
  <c r="K413" i="6" s="1"/>
  <c r="L413" i="6" s="1"/>
  <c r="M413" i="6" s="1"/>
  <c r="N413" i="6" s="1"/>
  <c r="S413" i="6" s="1"/>
  <c r="J112" i="6"/>
  <c r="K112" i="6" s="1"/>
  <c r="L112" i="6" s="1"/>
  <c r="M112" i="6" s="1"/>
  <c r="N112" i="6" s="1"/>
  <c r="S112" i="6" s="1"/>
  <c r="J85" i="6"/>
  <c r="K85" i="6" s="1"/>
  <c r="L85" i="6" s="1"/>
  <c r="M85" i="6" s="1"/>
  <c r="N85" i="6" s="1"/>
  <c r="S85" i="6" s="1"/>
  <c r="J263" i="6"/>
  <c r="K263" i="6" s="1"/>
  <c r="L263" i="6" s="1"/>
  <c r="M263" i="6" s="1"/>
  <c r="N263" i="6" s="1"/>
  <c r="S263" i="6" s="1"/>
  <c r="J355" i="6"/>
  <c r="K355" i="6" s="1"/>
  <c r="L355" i="6" s="1"/>
  <c r="M355" i="6" s="1"/>
  <c r="N355" i="6" s="1"/>
  <c r="S355" i="6" s="1"/>
  <c r="J343" i="6"/>
  <c r="K343" i="6" s="1"/>
  <c r="L343" i="6" s="1"/>
  <c r="M343" i="6" s="1"/>
  <c r="N343" i="6" s="1"/>
  <c r="S343" i="6" s="1"/>
  <c r="J98" i="6"/>
  <c r="K98" i="6" s="1"/>
  <c r="L98" i="6" s="1"/>
  <c r="M98" i="6" s="1"/>
  <c r="N98" i="6" s="1"/>
  <c r="J83" i="6"/>
  <c r="K83" i="6" s="1"/>
  <c r="L83" i="6" s="1"/>
  <c r="M83" i="6" s="1"/>
  <c r="N83" i="6" s="1"/>
  <c r="S83" i="6" s="1"/>
  <c r="J66" i="6"/>
  <c r="K66" i="6" s="1"/>
  <c r="L66" i="6" s="1"/>
  <c r="M66" i="6" s="1"/>
  <c r="N66" i="6" s="1"/>
  <c r="S66" i="6" s="1"/>
  <c r="J108" i="6"/>
  <c r="K108" i="6" s="1"/>
  <c r="L108" i="6" s="1"/>
  <c r="M108" i="6" s="1"/>
  <c r="N108" i="6" s="1"/>
  <c r="S108" i="6" s="1"/>
  <c r="J411" i="6"/>
  <c r="K411" i="6" s="1"/>
  <c r="L411" i="6" s="1"/>
  <c r="M411" i="6" s="1"/>
  <c r="N411" i="6" s="1"/>
  <c r="S411" i="6" s="1"/>
  <c r="J382" i="6"/>
  <c r="K382" i="6" s="1"/>
  <c r="L382" i="6" s="1"/>
  <c r="M382" i="6" s="1"/>
  <c r="N382" i="6" s="1"/>
  <c r="S382" i="6" s="1"/>
  <c r="J386" i="6"/>
  <c r="K386" i="6" s="1"/>
  <c r="L386" i="6" s="1"/>
  <c r="M386" i="6" s="1"/>
  <c r="N386" i="6" s="1"/>
  <c r="S386" i="6" s="1"/>
  <c r="J363" i="6"/>
  <c r="K363" i="6" s="1"/>
  <c r="L363" i="6" s="1"/>
  <c r="M363" i="6" s="1"/>
  <c r="N363" i="6" s="1"/>
  <c r="S363" i="6" s="1"/>
  <c r="J118" i="6"/>
  <c r="K118" i="6" s="1"/>
  <c r="L118" i="6" s="1"/>
  <c r="M118" i="6" s="1"/>
  <c r="N118" i="6" s="1"/>
  <c r="S118" i="6" s="1"/>
  <c r="J68" i="6"/>
  <c r="K68" i="6" s="1"/>
  <c r="L68" i="6" s="1"/>
  <c r="M68" i="6" s="1"/>
  <c r="N68" i="6" s="1"/>
  <c r="S68" i="6" s="1"/>
  <c r="J235" i="6"/>
  <c r="K235" i="6" s="1"/>
  <c r="L235" i="6" s="1"/>
  <c r="M235" i="6" s="1"/>
  <c r="N235" i="6" s="1"/>
  <c r="S235" i="6" s="1"/>
  <c r="J267" i="6"/>
  <c r="K267" i="6" s="1"/>
  <c r="L267" i="6" s="1"/>
  <c r="M267" i="6" s="1"/>
  <c r="N267" i="6" s="1"/>
  <c r="S267" i="6" s="1"/>
  <c r="J250" i="6"/>
  <c r="K250" i="6" s="1"/>
  <c r="L250" i="6" s="1"/>
  <c r="M250" i="6" s="1"/>
  <c r="N250" i="6" s="1"/>
  <c r="J420" i="6"/>
  <c r="K420" i="6" s="1"/>
  <c r="L420" i="6" s="1"/>
  <c r="M420" i="6" s="1"/>
  <c r="N420" i="6" s="1"/>
  <c r="S420" i="6" s="1"/>
  <c r="J428" i="6"/>
  <c r="K428" i="6" s="1"/>
  <c r="L428" i="6" s="1"/>
  <c r="M428" i="6" s="1"/>
  <c r="N428" i="6" s="1"/>
  <c r="S428" i="6" s="1"/>
  <c r="J407" i="6"/>
  <c r="K407" i="6" s="1"/>
  <c r="L407" i="6" s="1"/>
  <c r="M407" i="6" s="1"/>
  <c r="N407" i="6" s="1"/>
  <c r="S407" i="6" s="1"/>
  <c r="J371" i="6"/>
  <c r="K371" i="6" s="1"/>
  <c r="L371" i="6" s="1"/>
  <c r="M371" i="6" s="1"/>
  <c r="N371" i="6" s="1"/>
  <c r="J105" i="6"/>
  <c r="K105" i="6" s="1"/>
  <c r="L105" i="6" s="1"/>
  <c r="M105" i="6" s="1"/>
  <c r="N105" i="6" s="1"/>
  <c r="S105" i="6" s="1"/>
  <c r="J412" i="6"/>
  <c r="K412" i="6" s="1"/>
  <c r="L412" i="6" s="1"/>
  <c r="M412" i="6" s="1"/>
  <c r="N412" i="6" s="1"/>
  <c r="S412" i="6" s="1"/>
  <c r="J366" i="6"/>
  <c r="K366" i="6" s="1"/>
  <c r="L366" i="6" s="1"/>
  <c r="M366" i="6" s="1"/>
  <c r="N366" i="6" s="1"/>
  <c r="S366" i="6" s="1"/>
  <c r="J348" i="6"/>
  <c r="K348" i="6" s="1"/>
  <c r="L348" i="6" s="1"/>
  <c r="M348" i="6" s="1"/>
  <c r="N348" i="6" s="1"/>
  <c r="S348" i="6" s="1"/>
  <c r="J32" i="6"/>
  <c r="K32" i="6" s="1"/>
  <c r="L32" i="6" s="1"/>
  <c r="M32" i="6" s="1"/>
  <c r="N32" i="6" s="1"/>
  <c r="S32" i="6" s="1"/>
  <c r="J387" i="6"/>
  <c r="K387" i="6" s="1"/>
  <c r="L387" i="6" s="1"/>
  <c r="M387" i="6" s="1"/>
  <c r="N387" i="6" s="1"/>
  <c r="S387" i="6" s="1"/>
  <c r="J12" i="6"/>
  <c r="K12" i="6" s="1"/>
  <c r="L12" i="6" s="1"/>
  <c r="M12" i="6" s="1"/>
  <c r="N12" i="6" s="1"/>
  <c r="S12" i="6" s="1"/>
  <c r="J388" i="6"/>
  <c r="K388" i="6" s="1"/>
  <c r="L388" i="6" s="1"/>
  <c r="M388" i="6" s="1"/>
  <c r="N388" i="6" s="1"/>
  <c r="J94" i="6"/>
  <c r="K94" i="6" s="1"/>
  <c r="L94" i="6" s="1"/>
  <c r="M94" i="6" s="1"/>
  <c r="N94" i="6" s="1"/>
  <c r="S94" i="6" s="1"/>
  <c r="J79" i="6"/>
  <c r="K79" i="6" s="1"/>
  <c r="L79" i="6" s="1"/>
  <c r="M79" i="6" s="1"/>
  <c r="N79" i="6" s="1"/>
  <c r="S79" i="6" s="1"/>
  <c r="J399" i="6"/>
  <c r="K399" i="6" s="1"/>
  <c r="L399" i="6" s="1"/>
  <c r="M399" i="6" s="1"/>
  <c r="N399" i="6" s="1"/>
  <c r="S399" i="6" s="1"/>
  <c r="J379" i="6"/>
  <c r="K379" i="6" s="1"/>
  <c r="L379" i="6" s="1"/>
  <c r="M379" i="6" s="1"/>
  <c r="N379" i="6" s="1"/>
  <c r="S379" i="6" s="1"/>
  <c r="J358" i="6"/>
  <c r="K358" i="6" s="1"/>
  <c r="L358" i="6" s="1"/>
  <c r="M358" i="6" s="1"/>
  <c r="N358" i="6" s="1"/>
  <c r="S358" i="6" s="1"/>
  <c r="J350" i="6"/>
  <c r="K350" i="6" s="1"/>
  <c r="L350" i="6" s="1"/>
  <c r="M350" i="6" s="1"/>
  <c r="N350" i="6" s="1"/>
  <c r="S350" i="6" s="1"/>
  <c r="J90" i="6"/>
  <c r="K90" i="6" s="1"/>
  <c r="L90" i="6" s="1"/>
  <c r="M90" i="6" s="1"/>
  <c r="N90" i="6" s="1"/>
  <c r="S90" i="6" s="1"/>
  <c r="J72" i="6"/>
  <c r="K72" i="6" s="1"/>
  <c r="L72" i="6" s="1"/>
  <c r="M72" i="6" s="1"/>
  <c r="N72" i="6" s="1"/>
  <c r="J75" i="6"/>
  <c r="K75" i="6" s="1"/>
  <c r="L75" i="6" s="1"/>
  <c r="M75" i="6" s="1"/>
  <c r="N75" i="6" s="1"/>
  <c r="S75" i="6" s="1"/>
  <c r="J367" i="6"/>
  <c r="K367" i="6" s="1"/>
  <c r="L367" i="6" s="1"/>
  <c r="M367" i="6" s="1"/>
  <c r="N367" i="6" s="1"/>
  <c r="S367" i="6" s="1"/>
  <c r="J252" i="6"/>
  <c r="K252" i="6" s="1"/>
  <c r="L252" i="6" s="1"/>
  <c r="M252" i="6" s="1"/>
  <c r="N252" i="6" s="1"/>
  <c r="S252" i="6" s="1"/>
  <c r="J63" i="6"/>
  <c r="K63" i="6" s="1"/>
  <c r="L63" i="6" s="1"/>
  <c r="M63" i="6" s="1"/>
  <c r="N63" i="6" s="1"/>
  <c r="S63" i="6" s="1"/>
  <c r="J266" i="6"/>
  <c r="K266" i="6" s="1"/>
  <c r="L266" i="6" s="1"/>
  <c r="M266" i="6" s="1"/>
  <c r="N266" i="6" s="1"/>
  <c r="S266" i="6" s="1"/>
  <c r="J110" i="6"/>
  <c r="K110" i="6" s="1"/>
  <c r="L110" i="6" s="1"/>
  <c r="M110" i="6" s="1"/>
  <c r="N110" i="6" s="1"/>
  <c r="S110" i="6" s="1"/>
  <c r="J96" i="6"/>
  <c r="K96" i="6" s="1"/>
  <c r="L96" i="6" s="1"/>
  <c r="M96" i="6" s="1"/>
  <c r="N96" i="6" s="1"/>
  <c r="S96" i="6" s="1"/>
  <c r="J95" i="6"/>
  <c r="K95" i="6" s="1"/>
  <c r="L95" i="6" s="1"/>
  <c r="M95" i="6" s="1"/>
  <c r="N95" i="6" s="1"/>
  <c r="J211" i="6"/>
  <c r="K211" i="6" s="1"/>
  <c r="L211" i="6" s="1"/>
  <c r="M211" i="6" s="1"/>
  <c r="N211" i="6" s="1"/>
  <c r="S211" i="6" s="1"/>
  <c r="J205" i="6"/>
  <c r="K205" i="6" s="1"/>
  <c r="L205" i="6" s="1"/>
  <c r="M205" i="6" s="1"/>
  <c r="N205" i="6" s="1"/>
  <c r="S205" i="6" s="1"/>
  <c r="J392" i="6"/>
  <c r="K392" i="6" s="1"/>
  <c r="L392" i="6" s="1"/>
  <c r="M392" i="6" s="1"/>
  <c r="N392" i="6" s="1"/>
  <c r="S392" i="6" s="1"/>
  <c r="J394" i="6"/>
  <c r="K394" i="6" s="1"/>
  <c r="L394" i="6" s="1"/>
  <c r="M394" i="6" s="1"/>
  <c r="N394" i="6" s="1"/>
  <c r="S394" i="6" s="1"/>
  <c r="J357" i="6"/>
  <c r="K357" i="6" s="1"/>
  <c r="L357" i="6" s="1"/>
  <c r="M357" i="6" s="1"/>
  <c r="N357" i="6" s="1"/>
  <c r="S357" i="6" s="1"/>
  <c r="J349" i="6"/>
  <c r="K349" i="6" s="1"/>
  <c r="L349" i="6" s="1"/>
  <c r="M349" i="6" s="1"/>
  <c r="N349" i="6" s="1"/>
  <c r="S349" i="6" s="1"/>
  <c r="J262" i="6"/>
  <c r="K262" i="6" s="1"/>
  <c r="L262" i="6" s="1"/>
  <c r="M262" i="6" s="1"/>
  <c r="N262" i="6" s="1"/>
  <c r="S262" i="6" s="1"/>
  <c r="J248" i="6"/>
  <c r="K248" i="6" s="1"/>
  <c r="L248" i="6" s="1"/>
  <c r="M248" i="6" s="1"/>
  <c r="N248" i="6" s="1"/>
  <c r="S248" i="6" s="1"/>
  <c r="J114" i="6"/>
  <c r="K114" i="6" s="1"/>
  <c r="L114" i="6" s="1"/>
  <c r="M114" i="6" s="1"/>
  <c r="N114" i="6" s="1"/>
  <c r="S114" i="6" s="1"/>
  <c r="J64" i="6"/>
  <c r="K64" i="6" s="1"/>
  <c r="L64" i="6" s="1"/>
  <c r="M64" i="6" s="1"/>
  <c r="N64" i="6" s="1"/>
  <c r="S64" i="6" s="1"/>
  <c r="J109" i="6"/>
  <c r="K109" i="6" s="1"/>
  <c r="L109" i="6" s="1"/>
  <c r="M109" i="6" s="1"/>
  <c r="N109" i="6" s="1"/>
  <c r="S109" i="6" s="1"/>
  <c r="J59" i="6"/>
  <c r="K59" i="6" s="1"/>
  <c r="L59" i="6" s="1"/>
  <c r="M59" i="6" s="1"/>
  <c r="N59" i="6" s="1"/>
  <c r="J365" i="6"/>
  <c r="K365" i="6" s="1"/>
  <c r="L365" i="6" s="1"/>
  <c r="M365" i="6" s="1"/>
  <c r="N365" i="6" s="1"/>
  <c r="S365" i="6" s="1"/>
  <c r="J113" i="6"/>
  <c r="K113" i="6" s="1"/>
  <c r="L113" i="6" s="1"/>
  <c r="M113" i="6" s="1"/>
  <c r="N113" i="6" s="1"/>
  <c r="S113" i="6" s="1"/>
  <c r="J61" i="6"/>
  <c r="K61" i="6" s="1"/>
  <c r="L61" i="6" s="1"/>
  <c r="M61" i="6" s="1"/>
  <c r="N61" i="6" s="1"/>
  <c r="S61" i="6" s="1"/>
  <c r="J116" i="6"/>
  <c r="K116" i="6" s="1"/>
  <c r="L116" i="6" s="1"/>
  <c r="M116" i="6" s="1"/>
  <c r="N116" i="6" s="1"/>
  <c r="S116" i="6" s="1"/>
  <c r="J432" i="6"/>
  <c r="K432" i="6" s="1"/>
  <c r="L432" i="6" s="1"/>
  <c r="M432" i="6" s="1"/>
  <c r="N432" i="6" s="1"/>
  <c r="S432" i="6" s="1"/>
  <c r="J405" i="6"/>
  <c r="K405" i="6" s="1"/>
  <c r="L405" i="6" s="1"/>
  <c r="M405" i="6" s="1"/>
  <c r="N405" i="6" s="1"/>
  <c r="S405" i="6" s="1"/>
  <c r="J249" i="6"/>
  <c r="K249" i="6" s="1"/>
  <c r="L249" i="6" s="1"/>
  <c r="M249" i="6" s="1"/>
  <c r="N249" i="6" s="1"/>
  <c r="S249" i="6" s="1"/>
  <c r="J102" i="6"/>
  <c r="K102" i="6" s="1"/>
  <c r="L102" i="6" s="1"/>
  <c r="M102" i="6" s="1"/>
  <c r="N102" i="6" s="1"/>
  <c r="J87" i="6"/>
  <c r="K87" i="6" s="1"/>
  <c r="L87" i="6" s="1"/>
  <c r="M87" i="6" s="1"/>
  <c r="N87" i="6" s="1"/>
  <c r="S87" i="6" s="1"/>
  <c r="J22" i="6"/>
  <c r="K22" i="6" s="1"/>
  <c r="L22" i="6" s="1"/>
  <c r="M22" i="6" s="1"/>
  <c r="N22" i="6" s="1"/>
  <c r="S22" i="6" s="1"/>
  <c r="J10" i="6"/>
  <c r="K10" i="6" s="1"/>
  <c r="L10" i="6" s="1"/>
  <c r="M10" i="6" s="1"/>
  <c r="N10" i="6" s="1"/>
  <c r="S10" i="6" s="1"/>
  <c r="J259" i="6"/>
  <c r="K259" i="6" s="1"/>
  <c r="L259" i="6" s="1"/>
  <c r="M259" i="6" s="1"/>
  <c r="N259" i="6" s="1"/>
  <c r="J242" i="6"/>
  <c r="K242" i="6" s="1"/>
  <c r="L242" i="6" s="1"/>
  <c r="M242" i="6" s="1"/>
  <c r="N242" i="6" s="1"/>
  <c r="S242" i="6" s="1"/>
  <c r="J422" i="6"/>
  <c r="K422" i="6" s="1"/>
  <c r="L422" i="6" s="1"/>
  <c r="M422" i="6" s="1"/>
  <c r="N422" i="6" s="1"/>
  <c r="S422" i="6" s="1"/>
  <c r="J433" i="6"/>
  <c r="K433" i="6" s="1"/>
  <c r="L433" i="6" s="1"/>
  <c r="M433" i="6" s="1"/>
  <c r="N433" i="6" s="1"/>
  <c r="S433" i="6" s="1"/>
  <c r="J359" i="6"/>
  <c r="K359" i="6" s="1"/>
  <c r="L359" i="6" s="1"/>
  <c r="M359" i="6" s="1"/>
  <c r="N359" i="6" s="1"/>
  <c r="S359" i="6" s="1"/>
  <c r="J245" i="6"/>
  <c r="K245" i="6" s="1"/>
  <c r="L245" i="6" s="1"/>
  <c r="M245" i="6" s="1"/>
  <c r="N245" i="6" s="1"/>
  <c r="S245" i="6" s="1"/>
  <c r="J84" i="6"/>
  <c r="K84" i="6" s="1"/>
  <c r="L84" i="6" s="1"/>
  <c r="M84" i="6" s="1"/>
  <c r="N84" i="6" s="1"/>
  <c r="S84" i="6" s="1"/>
  <c r="J376" i="6"/>
  <c r="K376" i="6" s="1"/>
  <c r="L376" i="6" s="1"/>
  <c r="M376" i="6" s="1"/>
  <c r="N376" i="6" s="1"/>
  <c r="S376" i="6" s="1"/>
  <c r="J111" i="6"/>
  <c r="K111" i="6" s="1"/>
  <c r="L111" i="6" s="1"/>
  <c r="M111" i="6" s="1"/>
  <c r="N111" i="6" s="1"/>
  <c r="S111" i="6" s="1"/>
  <c r="J347" i="6"/>
  <c r="K347" i="6" s="1"/>
  <c r="L347" i="6" s="1"/>
  <c r="M347" i="6" s="1"/>
  <c r="N347" i="6" s="1"/>
  <c r="S347" i="6" s="1"/>
  <c r="J93" i="6"/>
  <c r="K93" i="6" s="1"/>
  <c r="L93" i="6" s="1"/>
  <c r="M93" i="6" s="1"/>
  <c r="N93" i="6" s="1"/>
  <c r="S93" i="6" s="1"/>
  <c r="J97" i="6"/>
  <c r="K97" i="6" s="1"/>
  <c r="L97" i="6" s="1"/>
  <c r="M97" i="6" s="1"/>
  <c r="N97" i="6" s="1"/>
  <c r="S97" i="6" s="1"/>
  <c r="J375" i="6"/>
  <c r="K375" i="6" s="1"/>
  <c r="L375" i="6" s="1"/>
  <c r="M375" i="6" s="1"/>
  <c r="N375" i="6" s="1"/>
  <c r="J352" i="6"/>
  <c r="K352" i="6" s="1"/>
  <c r="L352" i="6" s="1"/>
  <c r="M352" i="6" s="1"/>
  <c r="N352" i="6" s="1"/>
  <c r="S352" i="6" s="1"/>
  <c r="J232" i="6"/>
  <c r="K232" i="6" s="1"/>
  <c r="L232" i="6" s="1"/>
  <c r="M232" i="6" s="1"/>
  <c r="N232" i="6" s="1"/>
  <c r="S232" i="6" s="1"/>
  <c r="J409" i="6"/>
  <c r="K409" i="6" s="1"/>
  <c r="L409" i="6" s="1"/>
  <c r="M409" i="6" s="1"/>
  <c r="N409" i="6" s="1"/>
  <c r="S409" i="6" s="1"/>
  <c r="J240" i="6"/>
  <c r="K240" i="6" s="1"/>
  <c r="L240" i="6" s="1"/>
  <c r="M240" i="6" s="1"/>
  <c r="N240" i="6" s="1"/>
  <c r="J74" i="6"/>
  <c r="K74" i="6" s="1"/>
  <c r="L74" i="6" s="1"/>
  <c r="M74" i="6" s="1"/>
  <c r="N74" i="6" s="1"/>
  <c r="S74" i="6" s="1"/>
  <c r="J27" i="6"/>
  <c r="K27" i="6" s="1"/>
  <c r="L27" i="6" s="1"/>
  <c r="M27" i="6" s="1"/>
  <c r="N27" i="6" s="1"/>
  <c r="S27" i="6" s="1"/>
  <c r="J120" i="6"/>
  <c r="K120" i="6" s="1"/>
  <c r="L120" i="6" s="1"/>
  <c r="M120" i="6" s="1"/>
  <c r="N120" i="6" s="1"/>
  <c r="S120" i="6" s="1"/>
  <c r="J70" i="6"/>
  <c r="K70" i="6" s="1"/>
  <c r="L70" i="6" s="1"/>
  <c r="M70" i="6" s="1"/>
  <c r="N70" i="6" s="1"/>
  <c r="S70" i="6" s="1"/>
  <c r="J65" i="6"/>
  <c r="K65" i="6" s="1"/>
  <c r="L65" i="6" s="1"/>
  <c r="M65" i="6" s="1"/>
  <c r="N65" i="6" s="1"/>
  <c r="S65" i="6" s="1"/>
  <c r="J230" i="6"/>
  <c r="K230" i="6" s="1"/>
  <c r="L230" i="6" s="1"/>
  <c r="M230" i="6" s="1"/>
  <c r="N230" i="6" s="1"/>
  <c r="S230" i="6" s="1"/>
  <c r="J423" i="6"/>
  <c r="K423" i="6" s="1"/>
  <c r="L423" i="6" s="1"/>
  <c r="M423" i="6" s="1"/>
  <c r="N423" i="6" s="1"/>
  <c r="S423" i="6" s="1"/>
  <c r="J434" i="6"/>
  <c r="K434" i="6" s="1"/>
  <c r="L434" i="6" s="1"/>
  <c r="M434" i="6" s="1"/>
  <c r="N434" i="6" s="1"/>
  <c r="S434" i="6" s="1"/>
  <c r="J395" i="6"/>
  <c r="K395" i="6" s="1"/>
  <c r="L395" i="6" s="1"/>
  <c r="M395" i="6" s="1"/>
  <c r="N395" i="6" s="1"/>
  <c r="S395" i="6" s="1"/>
  <c r="J89" i="6"/>
  <c r="K89" i="6" s="1"/>
  <c r="L89" i="6" s="1"/>
  <c r="M89" i="6" s="1"/>
  <c r="N89" i="6" s="1"/>
  <c r="S89" i="6" s="1"/>
  <c r="J408" i="6"/>
  <c r="K408" i="6" s="1"/>
  <c r="L408" i="6" s="1"/>
  <c r="M408" i="6" s="1"/>
  <c r="N408" i="6" s="1"/>
  <c r="S408" i="6" s="1"/>
  <c r="J351" i="6"/>
  <c r="K351" i="6" s="1"/>
  <c r="L351" i="6" s="1"/>
  <c r="M351" i="6" s="1"/>
  <c r="N351" i="6" s="1"/>
  <c r="J390" i="6"/>
  <c r="K390" i="6" s="1"/>
  <c r="L390" i="6" s="1"/>
  <c r="M390" i="6" s="1"/>
  <c r="N390" i="6" s="1"/>
  <c r="S390" i="6" s="1"/>
  <c r="J229" i="6"/>
  <c r="K229" i="6" s="1"/>
  <c r="L229" i="6" s="1"/>
  <c r="M229" i="6" s="1"/>
  <c r="N229" i="6" s="1"/>
  <c r="S229" i="6" s="1"/>
  <c r="J385" i="6"/>
  <c r="K385" i="6" s="1"/>
  <c r="L385" i="6" s="1"/>
  <c r="M385" i="6" s="1"/>
  <c r="N385" i="6" s="1"/>
  <c r="S385" i="6" s="1"/>
  <c r="J402" i="6"/>
  <c r="K402" i="6" s="1"/>
  <c r="L402" i="6" s="1"/>
  <c r="M402" i="6" s="1"/>
  <c r="N402" i="6" s="1"/>
  <c r="S402" i="6" s="1"/>
  <c r="J393" i="6"/>
  <c r="K393" i="6" s="1"/>
  <c r="L393" i="6" s="1"/>
  <c r="M393" i="6" s="1"/>
  <c r="N393" i="6" s="1"/>
  <c r="S393" i="6" s="1"/>
  <c r="J380" i="6"/>
  <c r="K380" i="6" s="1"/>
  <c r="L380" i="6" s="1"/>
  <c r="M380" i="6" s="1"/>
  <c r="N380" i="6" s="1"/>
  <c r="S380" i="6" s="1"/>
  <c r="J362" i="6"/>
  <c r="K362" i="6" s="1"/>
  <c r="L362" i="6" s="1"/>
  <c r="M362" i="6" s="1"/>
  <c r="N362" i="6" s="1"/>
  <c r="S362" i="6" s="1"/>
  <c r="J430" i="6"/>
  <c r="K430" i="6" s="1"/>
  <c r="L430" i="6" s="1"/>
  <c r="M430" i="6" s="1"/>
  <c r="N430" i="6" s="1"/>
  <c r="S430" i="6" s="1"/>
  <c r="J213" i="6"/>
  <c r="K213" i="6" s="1"/>
  <c r="L213" i="6" s="1"/>
  <c r="M213" i="6" s="1"/>
  <c r="N213" i="6" s="1"/>
  <c r="S213" i="6" s="1"/>
  <c r="J26" i="6"/>
  <c r="K26" i="6" s="1"/>
  <c r="L26" i="6" s="1"/>
  <c r="M26" i="6" s="1"/>
  <c r="N26" i="6" s="1"/>
  <c r="S26" i="6" s="1"/>
  <c r="J221" i="6"/>
  <c r="K221" i="6" s="1"/>
  <c r="L221" i="6" s="1"/>
  <c r="M221" i="6" s="1"/>
  <c r="N221" i="6" s="1"/>
  <c r="S221" i="6" s="1"/>
  <c r="J121" i="6"/>
  <c r="K121" i="6" s="1"/>
  <c r="L121" i="6" s="1"/>
  <c r="M121" i="6" s="1"/>
  <c r="N121" i="6" s="1"/>
  <c r="J139" i="6"/>
  <c r="K139" i="6" s="1"/>
  <c r="L139" i="6" s="1"/>
  <c r="M139" i="6" s="1"/>
  <c r="N139" i="6" s="1"/>
  <c r="S139" i="6" s="1"/>
  <c r="J322" i="6"/>
  <c r="K322" i="6" s="1"/>
  <c r="L322" i="6" s="1"/>
  <c r="M322" i="6" s="1"/>
  <c r="N322" i="6" s="1"/>
  <c r="S322" i="6" s="1"/>
  <c r="J48" i="6"/>
  <c r="K48" i="6" s="1"/>
  <c r="L48" i="6" s="1"/>
  <c r="M48" i="6" s="1"/>
  <c r="N48" i="6" s="1"/>
  <c r="S48" i="6" s="1"/>
  <c r="J20" i="6"/>
  <c r="K20" i="6" s="1"/>
  <c r="L20" i="6" s="1"/>
  <c r="M20" i="6" s="1"/>
  <c r="N20" i="6" s="1"/>
  <c r="S20" i="6" s="1"/>
  <c r="J302" i="6"/>
  <c r="K302" i="6" s="1"/>
  <c r="L302" i="6" s="1"/>
  <c r="M302" i="6" s="1"/>
  <c r="N302" i="6" s="1"/>
  <c r="S302" i="6" s="1"/>
  <c r="J199" i="6"/>
  <c r="K199" i="6" s="1"/>
  <c r="L199" i="6" s="1"/>
  <c r="M199" i="6" s="1"/>
  <c r="N199" i="6" s="1"/>
  <c r="S199" i="6" s="1"/>
  <c r="J24" i="6"/>
  <c r="K24" i="6" s="1"/>
  <c r="L24" i="6" s="1"/>
  <c r="M24" i="6" s="1"/>
  <c r="N24" i="6" s="1"/>
  <c r="S24" i="6" s="1"/>
  <c r="J325" i="6"/>
  <c r="K325" i="6" s="1"/>
  <c r="L325" i="6" s="1"/>
  <c r="M325" i="6" s="1"/>
  <c r="N325" i="6" s="1"/>
  <c r="J308" i="6"/>
  <c r="K308" i="6" s="1"/>
  <c r="L308" i="6" s="1"/>
  <c r="M308" i="6" s="1"/>
  <c r="N308" i="6" s="1"/>
  <c r="J290" i="6"/>
  <c r="K290" i="6" s="1"/>
  <c r="L290" i="6" s="1"/>
  <c r="M290" i="6" s="1"/>
  <c r="N290" i="6" s="1"/>
  <c r="S290" i="6" s="1"/>
  <c r="J220" i="6"/>
  <c r="K220" i="6" s="1"/>
  <c r="L220" i="6" s="1"/>
  <c r="M220" i="6" s="1"/>
  <c r="N220" i="6" s="1"/>
  <c r="S220" i="6" s="1"/>
  <c r="J53" i="6"/>
  <c r="K53" i="6" s="1"/>
  <c r="L53" i="6" s="1"/>
  <c r="M53" i="6" s="1"/>
  <c r="N53" i="6" s="1"/>
  <c r="J15" i="6"/>
  <c r="K15" i="6" s="1"/>
  <c r="L15" i="6" s="1"/>
  <c r="M15" i="6" s="1"/>
  <c r="N15" i="6" s="1"/>
  <c r="S15" i="6" s="1"/>
  <c r="J310" i="6"/>
  <c r="K310" i="6" s="1"/>
  <c r="L310" i="6" s="1"/>
  <c r="M310" i="6" s="1"/>
  <c r="N310" i="6" s="1"/>
  <c r="S310" i="6" s="1"/>
  <c r="J127" i="6"/>
  <c r="K127" i="6" s="1"/>
  <c r="L127" i="6" s="1"/>
  <c r="M127" i="6" s="1"/>
  <c r="N127" i="6" s="1"/>
  <c r="S127" i="6" s="1"/>
  <c r="J223" i="6"/>
  <c r="K223" i="6" s="1"/>
  <c r="L223" i="6" s="1"/>
  <c r="M223" i="6" s="1"/>
  <c r="N223" i="6" s="1"/>
  <c r="J225" i="6"/>
  <c r="K225" i="6" s="1"/>
  <c r="L225" i="6" s="1"/>
  <c r="M225" i="6" s="1"/>
  <c r="N225" i="6" s="1"/>
  <c r="S225" i="6" s="1"/>
  <c r="J190" i="6"/>
  <c r="K190" i="6" s="1"/>
  <c r="L190" i="6" s="1"/>
  <c r="M190" i="6" s="1"/>
  <c r="N190" i="6" s="1"/>
  <c r="S190" i="6" s="1"/>
  <c r="J174" i="6"/>
  <c r="K174" i="6" s="1"/>
  <c r="L174" i="6" s="1"/>
  <c r="M174" i="6" s="1"/>
  <c r="N174" i="6" s="1"/>
  <c r="S174" i="6" s="1"/>
  <c r="J158" i="6"/>
  <c r="K158" i="6" s="1"/>
  <c r="L158" i="6" s="1"/>
  <c r="M158" i="6" s="1"/>
  <c r="N158" i="6" s="1"/>
  <c r="J31" i="6"/>
  <c r="K31" i="6" s="1"/>
  <c r="L31" i="6" s="1"/>
  <c r="M31" i="6" s="1"/>
  <c r="N31" i="6" s="1"/>
  <c r="J212" i="6"/>
  <c r="K212" i="6" s="1"/>
  <c r="L212" i="6" s="1"/>
  <c r="M212" i="6" s="1"/>
  <c r="N212" i="6" s="1"/>
  <c r="S212" i="6" s="1"/>
  <c r="J88" i="6"/>
  <c r="K88" i="6" s="1"/>
  <c r="L88" i="6" s="1"/>
  <c r="M88" i="6" s="1"/>
  <c r="N88" i="6" s="1"/>
  <c r="S88" i="6" s="1"/>
  <c r="J241" i="6"/>
  <c r="K241" i="6" s="1"/>
  <c r="L241" i="6" s="1"/>
  <c r="M241" i="6" s="1"/>
  <c r="N241" i="6" s="1"/>
  <c r="J247" i="6"/>
  <c r="K247" i="6" s="1"/>
  <c r="L247" i="6" s="1"/>
  <c r="M247" i="6" s="1"/>
  <c r="N247" i="6" s="1"/>
  <c r="J381" i="6"/>
  <c r="K381" i="6" s="1"/>
  <c r="L381" i="6" s="1"/>
  <c r="M381" i="6" s="1"/>
  <c r="N381" i="6" s="1"/>
  <c r="S381" i="6" s="1"/>
  <c r="J237" i="6"/>
  <c r="K237" i="6" s="1"/>
  <c r="L237" i="6" s="1"/>
  <c r="M237" i="6" s="1"/>
  <c r="N237" i="6" s="1"/>
  <c r="S237" i="6" s="1"/>
  <c r="J115" i="6"/>
  <c r="K115" i="6" s="1"/>
  <c r="L115" i="6" s="1"/>
  <c r="M115" i="6" s="1"/>
  <c r="N115" i="6" s="1"/>
  <c r="S115" i="6" s="1"/>
  <c r="J76" i="6"/>
  <c r="K76" i="6" s="1"/>
  <c r="L76" i="6" s="1"/>
  <c r="M76" i="6" s="1"/>
  <c r="N76" i="6" s="1"/>
  <c r="S76" i="6" s="1"/>
  <c r="J364" i="6"/>
  <c r="K364" i="6" s="1"/>
  <c r="L364" i="6" s="1"/>
  <c r="M364" i="6" s="1"/>
  <c r="N364" i="6" s="1"/>
  <c r="S364" i="6" s="1"/>
  <c r="J374" i="6"/>
  <c r="K374" i="6" s="1"/>
  <c r="L374" i="6" s="1"/>
  <c r="M374" i="6" s="1"/>
  <c r="N374" i="6" s="1"/>
  <c r="S374" i="6" s="1"/>
  <c r="J86" i="6"/>
  <c r="K86" i="6" s="1"/>
  <c r="L86" i="6" s="1"/>
  <c r="M86" i="6" s="1"/>
  <c r="N86" i="6" s="1"/>
  <c r="J251" i="6"/>
  <c r="K251" i="6" s="1"/>
  <c r="L251" i="6" s="1"/>
  <c r="M251" i="6" s="1"/>
  <c r="N251" i="6" s="1"/>
  <c r="S251" i="6" s="1"/>
  <c r="J429" i="6"/>
  <c r="K429" i="6" s="1"/>
  <c r="L429" i="6" s="1"/>
  <c r="M429" i="6" s="1"/>
  <c r="N429" i="6" s="1"/>
  <c r="S429" i="6" s="1"/>
  <c r="J384" i="6"/>
  <c r="K384" i="6" s="1"/>
  <c r="L384" i="6" s="1"/>
  <c r="M384" i="6" s="1"/>
  <c r="N384" i="6" s="1"/>
  <c r="S384" i="6" s="1"/>
  <c r="J11" i="6"/>
  <c r="K11" i="6" s="1"/>
  <c r="L11" i="6" s="1"/>
  <c r="M11" i="6" s="1"/>
  <c r="N11" i="6" s="1"/>
  <c r="J427" i="6"/>
  <c r="K427" i="6" s="1"/>
  <c r="L427" i="6" s="1"/>
  <c r="M427" i="6" s="1"/>
  <c r="N427" i="6" s="1"/>
  <c r="J372" i="6"/>
  <c r="K372" i="6" s="1"/>
  <c r="L372" i="6" s="1"/>
  <c r="M372" i="6" s="1"/>
  <c r="N372" i="6" s="1"/>
  <c r="S372" i="6" s="1"/>
  <c r="J404" i="6"/>
  <c r="K404" i="6" s="1"/>
  <c r="L404" i="6" s="1"/>
  <c r="M404" i="6" s="1"/>
  <c r="N404" i="6" s="1"/>
  <c r="S404" i="6" s="1"/>
  <c r="J264" i="6"/>
  <c r="K264" i="6" s="1"/>
  <c r="L264" i="6" s="1"/>
  <c r="M264" i="6" s="1"/>
  <c r="N264" i="6" s="1"/>
  <c r="S264" i="6" s="1"/>
  <c r="J71" i="6"/>
  <c r="K71" i="6" s="1"/>
  <c r="L71" i="6" s="1"/>
  <c r="M71" i="6" s="1"/>
  <c r="N71" i="6" s="1"/>
  <c r="J397" i="6"/>
  <c r="K397" i="6" s="1"/>
  <c r="L397" i="6" s="1"/>
  <c r="M397" i="6" s="1"/>
  <c r="N397" i="6" s="1"/>
  <c r="S397" i="6" s="1"/>
  <c r="J257" i="6"/>
  <c r="K257" i="6" s="1"/>
  <c r="L257" i="6" s="1"/>
  <c r="M257" i="6" s="1"/>
  <c r="N257" i="6" s="1"/>
  <c r="S257" i="6" s="1"/>
  <c r="J215" i="6"/>
  <c r="K215" i="6" s="1"/>
  <c r="L215" i="6" s="1"/>
  <c r="M215" i="6" s="1"/>
  <c r="N215" i="6" s="1"/>
  <c r="S215" i="6" s="1"/>
  <c r="J155" i="6"/>
  <c r="K155" i="6" s="1"/>
  <c r="L155" i="6" s="1"/>
  <c r="M155" i="6" s="1"/>
  <c r="N155" i="6" s="1"/>
  <c r="S155" i="6" s="1"/>
  <c r="J377" i="6"/>
  <c r="K377" i="6" s="1"/>
  <c r="L377" i="6" s="1"/>
  <c r="M377" i="6" s="1"/>
  <c r="N377" i="6" s="1"/>
  <c r="S377" i="6" s="1"/>
  <c r="J341" i="6"/>
  <c r="K341" i="6" s="1"/>
  <c r="L341" i="6" s="1"/>
  <c r="M341" i="6" s="1"/>
  <c r="N341" i="6" s="1"/>
  <c r="S341" i="6" s="1"/>
  <c r="J253" i="6"/>
  <c r="K253" i="6" s="1"/>
  <c r="L253" i="6" s="1"/>
  <c r="M253" i="6" s="1"/>
  <c r="N253" i="6" s="1"/>
  <c r="J286" i="6"/>
  <c r="K286" i="6" s="1"/>
  <c r="L286" i="6" s="1"/>
  <c r="M286" i="6" s="1"/>
  <c r="N286" i="6" s="1"/>
  <c r="S286" i="6" s="1"/>
  <c r="J99" i="6"/>
  <c r="K99" i="6" s="1"/>
  <c r="L99" i="6" s="1"/>
  <c r="M99" i="6" s="1"/>
  <c r="N99" i="6" s="1"/>
  <c r="S99" i="6" s="1"/>
  <c r="J219" i="6"/>
  <c r="K219" i="6" s="1"/>
  <c r="L219" i="6" s="1"/>
  <c r="M219" i="6" s="1"/>
  <c r="N219" i="6" s="1"/>
  <c r="S219" i="6" s="1"/>
  <c r="J316" i="6"/>
  <c r="K316" i="6" s="1"/>
  <c r="L316" i="6" s="1"/>
  <c r="M316" i="6" s="1"/>
  <c r="N316" i="6" s="1"/>
  <c r="S316" i="6" s="1"/>
  <c r="J92" i="6"/>
  <c r="K92" i="6" s="1"/>
  <c r="L92" i="6" s="1"/>
  <c r="M92" i="6" s="1"/>
  <c r="N92" i="6" s="1"/>
  <c r="S92" i="6" s="1"/>
  <c r="J37" i="6"/>
  <c r="K37" i="6" s="1"/>
  <c r="L37" i="6" s="1"/>
  <c r="M37" i="6" s="1"/>
  <c r="N37" i="6" s="1"/>
  <c r="S37" i="6" s="1"/>
  <c r="J183" i="6"/>
  <c r="K183" i="6" s="1"/>
  <c r="L183" i="6" s="1"/>
  <c r="M183" i="6" s="1"/>
  <c r="N183" i="6" s="1"/>
  <c r="S183" i="6" s="1"/>
  <c r="J378" i="6"/>
  <c r="K378" i="6" s="1"/>
  <c r="L378" i="6" s="1"/>
  <c r="M378" i="6" s="1"/>
  <c r="N378" i="6" s="1"/>
  <c r="S378" i="6" s="1"/>
  <c r="J182" i="6"/>
  <c r="K182" i="6" s="1"/>
  <c r="L182" i="6" s="1"/>
  <c r="M182" i="6" s="1"/>
  <c r="N182" i="6" s="1"/>
  <c r="S182" i="6" s="1"/>
  <c r="J119" i="6"/>
  <c r="K119" i="6" s="1"/>
  <c r="L119" i="6" s="1"/>
  <c r="M119" i="6" s="1"/>
  <c r="N119" i="6" s="1"/>
  <c r="S119" i="6" s="1"/>
  <c r="J126" i="6"/>
  <c r="K126" i="6" s="1"/>
  <c r="L126" i="6" s="1"/>
  <c r="M126" i="6" s="1"/>
  <c r="N126" i="6" s="1"/>
  <c r="S126" i="6" s="1"/>
  <c r="J243" i="6"/>
  <c r="K243" i="6" s="1"/>
  <c r="L243" i="6" s="1"/>
  <c r="M243" i="6" s="1"/>
  <c r="N243" i="6" s="1"/>
  <c r="S243" i="6" s="1"/>
  <c r="J208" i="6"/>
  <c r="K208" i="6" s="1"/>
  <c r="L208" i="6" s="1"/>
  <c r="M208" i="6" s="1"/>
  <c r="N208" i="6" s="1"/>
  <c r="S208" i="6" s="1"/>
  <c r="J426" i="6"/>
  <c r="K426" i="6" s="1"/>
  <c r="L426" i="6" s="1"/>
  <c r="M426" i="6" s="1"/>
  <c r="N426" i="6" s="1"/>
  <c r="S426" i="6" s="1"/>
  <c r="J7" i="6"/>
  <c r="K7" i="6" s="1"/>
  <c r="J401" i="6"/>
  <c r="K401" i="6" s="1"/>
  <c r="L401" i="6" s="1"/>
  <c r="M401" i="6" s="1"/>
  <c r="N401" i="6" s="1"/>
  <c r="S401" i="6" s="1"/>
  <c r="J424" i="6"/>
  <c r="K424" i="6" s="1"/>
  <c r="L424" i="6" s="1"/>
  <c r="M424" i="6" s="1"/>
  <c r="N424" i="6" s="1"/>
  <c r="S424" i="6" s="1"/>
  <c r="J62" i="6"/>
  <c r="K62" i="6" s="1"/>
  <c r="L62" i="6" s="1"/>
  <c r="M62" i="6" s="1"/>
  <c r="N62" i="6" s="1"/>
  <c r="S62" i="6" s="1"/>
  <c r="J57" i="6"/>
  <c r="K57" i="6" s="1"/>
  <c r="L57" i="6" s="1"/>
  <c r="M57" i="6" s="1"/>
  <c r="N57" i="6" s="1"/>
  <c r="S57" i="6" s="1"/>
  <c r="J398" i="6"/>
  <c r="K398" i="6" s="1"/>
  <c r="L398" i="6" s="1"/>
  <c r="M398" i="6" s="1"/>
  <c r="N398" i="6" s="1"/>
  <c r="S398" i="6" s="1"/>
  <c r="J231" i="6"/>
  <c r="K231" i="6" s="1"/>
  <c r="L231" i="6" s="1"/>
  <c r="M231" i="6" s="1"/>
  <c r="N231" i="6" s="1"/>
  <c r="J419" i="6"/>
  <c r="K419" i="6" s="1"/>
  <c r="L419" i="6" s="1"/>
  <c r="M419" i="6" s="1"/>
  <c r="N419" i="6" s="1"/>
  <c r="S419" i="6" s="1"/>
  <c r="J403" i="6"/>
  <c r="K403" i="6" s="1"/>
  <c r="L403" i="6" s="1"/>
  <c r="M403" i="6" s="1"/>
  <c r="N403" i="6" s="1"/>
  <c r="S403" i="6" s="1"/>
  <c r="J346" i="6"/>
  <c r="K346" i="6" s="1"/>
  <c r="L346" i="6" s="1"/>
  <c r="M346" i="6" s="1"/>
  <c r="N346" i="6" s="1"/>
  <c r="S346" i="6" s="1"/>
  <c r="J396" i="6"/>
  <c r="K396" i="6" s="1"/>
  <c r="L396" i="6" s="1"/>
  <c r="M396" i="6" s="1"/>
  <c r="N396" i="6" s="1"/>
  <c r="S396" i="6" s="1"/>
  <c r="J383" i="6"/>
  <c r="K383" i="6" s="1"/>
  <c r="L383" i="6" s="1"/>
  <c r="M383" i="6" s="1"/>
  <c r="N383" i="6" s="1"/>
  <c r="S383" i="6" s="1"/>
  <c r="J228" i="6"/>
  <c r="K228" i="6" s="1"/>
  <c r="L228" i="6" s="1"/>
  <c r="M228" i="6" s="1"/>
  <c r="N228" i="6" s="1"/>
  <c r="S228" i="6" s="1"/>
  <c r="J55" i="6"/>
  <c r="K55" i="6" s="1"/>
  <c r="L55" i="6" s="1"/>
  <c r="M55" i="6" s="1"/>
  <c r="N55" i="6" s="1"/>
  <c r="S55" i="6" s="1"/>
  <c r="J233" i="6"/>
  <c r="K233" i="6" s="1"/>
  <c r="L233" i="6" s="1"/>
  <c r="M233" i="6" s="1"/>
  <c r="N233" i="6" s="1"/>
  <c r="S233" i="6" s="1"/>
  <c r="J416" i="6"/>
  <c r="K416" i="6" s="1"/>
  <c r="L416" i="6" s="1"/>
  <c r="M416" i="6" s="1"/>
  <c r="N416" i="6" s="1"/>
  <c r="S416" i="6" s="1"/>
  <c r="J56" i="6"/>
  <c r="K56" i="6" s="1"/>
  <c r="L56" i="6" s="1"/>
  <c r="M56" i="6" s="1"/>
  <c r="N56" i="6" s="1"/>
  <c r="S56" i="6" s="1"/>
  <c r="J391" i="6"/>
  <c r="K391" i="6" s="1"/>
  <c r="L391" i="6" s="1"/>
  <c r="M391" i="6" s="1"/>
  <c r="N391" i="6" s="1"/>
  <c r="J236" i="6"/>
  <c r="K236" i="6" s="1"/>
  <c r="L236" i="6" s="1"/>
  <c r="M236" i="6" s="1"/>
  <c r="N236" i="6" s="1"/>
  <c r="S236" i="6" s="1"/>
  <c r="J400" i="6"/>
  <c r="K400" i="6" s="1"/>
  <c r="L400" i="6" s="1"/>
  <c r="M400" i="6" s="1"/>
  <c r="N400" i="6" s="1"/>
  <c r="S400" i="6" s="1"/>
  <c r="J23" i="6"/>
  <c r="K23" i="6" s="1"/>
  <c r="L23" i="6" s="1"/>
  <c r="M23" i="6" s="1"/>
  <c r="N23" i="6" s="1"/>
  <c r="S23" i="6" s="1"/>
  <c r="J354" i="6"/>
  <c r="K354" i="6" s="1"/>
  <c r="L354" i="6" s="1"/>
  <c r="M354" i="6" s="1"/>
  <c r="N354" i="6" s="1"/>
  <c r="S354" i="6" s="1"/>
  <c r="J261" i="6"/>
  <c r="K261" i="6" s="1"/>
  <c r="L261" i="6" s="1"/>
  <c r="M261" i="6" s="1"/>
  <c r="N261" i="6" s="1"/>
  <c r="J107" i="6"/>
  <c r="K107" i="6" s="1"/>
  <c r="L107" i="6" s="1"/>
  <c r="M107" i="6" s="1"/>
  <c r="N107" i="6" s="1"/>
  <c r="S107" i="6" s="1"/>
  <c r="J28" i="6"/>
  <c r="K28" i="6" s="1"/>
  <c r="L28" i="6" s="1"/>
  <c r="M28" i="6" s="1"/>
  <c r="N28" i="6" s="1"/>
  <c r="S28" i="6" s="1"/>
  <c r="J260" i="6"/>
  <c r="K260" i="6" s="1"/>
  <c r="L260" i="6" s="1"/>
  <c r="M260" i="6" s="1"/>
  <c r="N260" i="6" s="1"/>
  <c r="J360" i="6"/>
  <c r="K360" i="6" s="1"/>
  <c r="L360" i="6" s="1"/>
  <c r="M360" i="6" s="1"/>
  <c r="N360" i="6" s="1"/>
  <c r="J60" i="6"/>
  <c r="K60" i="6" s="1"/>
  <c r="L60" i="6" s="1"/>
  <c r="M60" i="6" s="1"/>
  <c r="N60" i="6" s="1"/>
  <c r="S60" i="6" s="1"/>
  <c r="J101" i="6"/>
  <c r="K101" i="6" s="1"/>
  <c r="L101" i="6" s="1"/>
  <c r="M101" i="6" s="1"/>
  <c r="N101" i="6" s="1"/>
  <c r="S101" i="6" s="1"/>
  <c r="J150" i="6"/>
  <c r="K150" i="6" s="1"/>
  <c r="L150" i="6" s="1"/>
  <c r="M150" i="6" s="1"/>
  <c r="N150" i="6" s="1"/>
  <c r="S150" i="6" s="1"/>
  <c r="J69" i="6"/>
  <c r="K69" i="6" s="1"/>
  <c r="L69" i="6" s="1"/>
  <c r="M69" i="6" s="1"/>
  <c r="N69" i="6" s="1"/>
  <c r="J353" i="6"/>
  <c r="K353" i="6" s="1"/>
  <c r="L353" i="6" s="1"/>
  <c r="M353" i="6" s="1"/>
  <c r="N353" i="6" s="1"/>
  <c r="S353" i="6" s="1"/>
  <c r="J268" i="6"/>
  <c r="K268" i="6" s="1"/>
  <c r="L268" i="6" s="1"/>
  <c r="M268" i="6" s="1"/>
  <c r="N268" i="6" s="1"/>
  <c r="S268" i="6" s="1"/>
  <c r="J285" i="6"/>
  <c r="K285" i="6" s="1"/>
  <c r="L285" i="6" s="1"/>
  <c r="M285" i="6" s="1"/>
  <c r="N285" i="6" s="1"/>
  <c r="J81" i="6"/>
  <c r="K81" i="6" s="1"/>
  <c r="L81" i="6" s="1"/>
  <c r="M81" i="6" s="1"/>
  <c r="N81" i="6" s="1"/>
  <c r="J131" i="6"/>
  <c r="K131" i="6" s="1"/>
  <c r="L131" i="6" s="1"/>
  <c r="M131" i="6" s="1"/>
  <c r="N131" i="6" s="1"/>
  <c r="S131" i="6" s="1"/>
  <c r="J256" i="6"/>
  <c r="K256" i="6" s="1"/>
  <c r="L256" i="6" s="1"/>
  <c r="M256" i="6" s="1"/>
  <c r="N256" i="6" s="1"/>
  <c r="S256" i="6" s="1"/>
  <c r="J288" i="6"/>
  <c r="K288" i="6" s="1"/>
  <c r="L288" i="6" s="1"/>
  <c r="M288" i="6" s="1"/>
  <c r="N288" i="6" s="1"/>
  <c r="S288" i="6" s="1"/>
  <c r="J283" i="6"/>
  <c r="K283" i="6" s="1"/>
  <c r="L283" i="6" s="1"/>
  <c r="M283" i="6" s="1"/>
  <c r="N283" i="6" s="1"/>
  <c r="S283" i="6" s="1"/>
  <c r="J67" i="6"/>
  <c r="K67" i="6" s="1"/>
  <c r="L67" i="6" s="1"/>
  <c r="M67" i="6" s="1"/>
  <c r="N67" i="6" s="1"/>
  <c r="S67" i="6" s="1"/>
  <c r="J42" i="6"/>
  <c r="K42" i="6" s="1"/>
  <c r="L42" i="6" s="1"/>
  <c r="M42" i="6" s="1"/>
  <c r="N42" i="6" s="1"/>
  <c r="S42" i="6" s="1"/>
  <c r="J344" i="6"/>
  <c r="K344" i="6" s="1"/>
  <c r="L344" i="6" s="1"/>
  <c r="M344" i="6" s="1"/>
  <c r="N344" i="6" s="1"/>
  <c r="S344" i="6" s="1"/>
  <c r="J73" i="6"/>
  <c r="K73" i="6" s="1"/>
  <c r="L73" i="6" s="1"/>
  <c r="M73" i="6" s="1"/>
  <c r="N73" i="6" s="1"/>
  <c r="S73" i="6" s="1"/>
  <c r="J100" i="6"/>
  <c r="K100" i="6" s="1"/>
  <c r="L100" i="6" s="1"/>
  <c r="M100" i="6" s="1"/>
  <c r="N100" i="6" s="1"/>
  <c r="S100" i="6" s="1"/>
  <c r="J244" i="6"/>
  <c r="K244" i="6" s="1"/>
  <c r="L244" i="6" s="1"/>
  <c r="M244" i="6" s="1"/>
  <c r="N244" i="6" s="1"/>
  <c r="S244" i="6" s="1"/>
  <c r="J368" i="6"/>
  <c r="K368" i="6" s="1"/>
  <c r="L368" i="6" s="1"/>
  <c r="M368" i="6" s="1"/>
  <c r="N368" i="6" s="1"/>
  <c r="S368" i="6" s="1"/>
  <c r="J103" i="6"/>
  <c r="K103" i="6" s="1"/>
  <c r="L103" i="6" s="1"/>
  <c r="M103" i="6" s="1"/>
  <c r="N103" i="6" s="1"/>
  <c r="J58" i="6"/>
  <c r="K58" i="6" s="1"/>
  <c r="L58" i="6" s="1"/>
  <c r="M58" i="6" s="1"/>
  <c r="N58" i="6" s="1"/>
  <c r="S58" i="6" s="1"/>
  <c r="J234" i="6"/>
  <c r="K234" i="6" s="1"/>
  <c r="L234" i="6" s="1"/>
  <c r="M234" i="6" s="1"/>
  <c r="N234" i="6" s="1"/>
  <c r="S234" i="6" s="1"/>
  <c r="J414" i="6"/>
  <c r="K414" i="6" s="1"/>
  <c r="L414" i="6" s="1"/>
  <c r="M414" i="6" s="1"/>
  <c r="N414" i="6" s="1"/>
  <c r="S414" i="6" s="1"/>
  <c r="J356" i="6"/>
  <c r="K356" i="6" s="1"/>
  <c r="L356" i="6" s="1"/>
  <c r="M356" i="6" s="1"/>
  <c r="N356" i="6" s="1"/>
  <c r="S356" i="6" s="1"/>
  <c r="J80" i="6"/>
  <c r="K80" i="6" s="1"/>
  <c r="L80" i="6" s="1"/>
  <c r="M80" i="6" s="1"/>
  <c r="N80" i="6" s="1"/>
  <c r="S80" i="6" s="1"/>
  <c r="J117" i="6"/>
  <c r="K117" i="6" s="1"/>
  <c r="L117" i="6" s="1"/>
  <c r="M117" i="6" s="1"/>
  <c r="N117" i="6" s="1"/>
  <c r="S117" i="6" s="1"/>
  <c r="J410" i="6"/>
  <c r="K410" i="6" s="1"/>
  <c r="L410" i="6" s="1"/>
  <c r="M410" i="6" s="1"/>
  <c r="N410" i="6" s="1"/>
  <c r="S410" i="6" s="1"/>
  <c r="J415" i="6"/>
  <c r="K415" i="6" s="1"/>
  <c r="L415" i="6" s="1"/>
  <c r="M415" i="6" s="1"/>
  <c r="N415" i="6" s="1"/>
  <c r="J361" i="6"/>
  <c r="K361" i="6" s="1"/>
  <c r="L361" i="6" s="1"/>
  <c r="M361" i="6" s="1"/>
  <c r="N361" i="6" s="1"/>
  <c r="S361" i="6" s="1"/>
  <c r="J104" i="6"/>
  <c r="K104" i="6" s="1"/>
  <c r="L104" i="6" s="1"/>
  <c r="M104" i="6" s="1"/>
  <c r="N104" i="6" s="1"/>
  <c r="S104" i="6" s="1"/>
  <c r="J373" i="6"/>
  <c r="K373" i="6" s="1"/>
  <c r="L373" i="6" s="1"/>
  <c r="M373" i="6" s="1"/>
  <c r="N373" i="6" s="1"/>
  <c r="S373" i="6" s="1"/>
  <c r="J370" i="6"/>
  <c r="K370" i="6" s="1"/>
  <c r="L370" i="6" s="1"/>
  <c r="M370" i="6" s="1"/>
  <c r="N370" i="6" s="1"/>
  <c r="S370" i="6" s="1"/>
  <c r="J78" i="6"/>
  <c r="K78" i="6" s="1"/>
  <c r="L78" i="6" s="1"/>
  <c r="M78" i="6" s="1"/>
  <c r="N78" i="6" s="1"/>
  <c r="S78" i="6" s="1"/>
  <c r="J77" i="6"/>
  <c r="K77" i="6" s="1"/>
  <c r="L77" i="6" s="1"/>
  <c r="M77" i="6" s="1"/>
  <c r="N77" i="6" s="1"/>
  <c r="S77" i="6" s="1"/>
  <c r="J140" i="6"/>
  <c r="K140" i="6" s="1"/>
  <c r="L140" i="6" s="1"/>
  <c r="M140" i="6" s="1"/>
  <c r="N140" i="6" s="1"/>
  <c r="J167" i="6"/>
  <c r="K167" i="6" s="1"/>
  <c r="L167" i="6" s="1"/>
  <c r="M167" i="6" s="1"/>
  <c r="N167" i="6" s="1"/>
  <c r="S167" i="6" s="1"/>
  <c r="J300" i="6"/>
  <c r="K300" i="6" s="1"/>
  <c r="L300" i="6" s="1"/>
  <c r="M300" i="6" s="1"/>
  <c r="N300" i="6" s="1"/>
  <c r="S300" i="6" s="1"/>
  <c r="J51" i="6"/>
  <c r="K51" i="6" s="1"/>
  <c r="L51" i="6" s="1"/>
  <c r="M51" i="6" s="1"/>
  <c r="N51" i="6" s="1"/>
  <c r="S51" i="6" s="1"/>
  <c r="J258" i="6"/>
  <c r="K258" i="6" s="1"/>
  <c r="L258" i="6" s="1"/>
  <c r="M258" i="6" s="1"/>
  <c r="N258" i="6" s="1"/>
  <c r="S258" i="6" s="1"/>
  <c r="J166" i="6"/>
  <c r="K166" i="6" s="1"/>
  <c r="L166" i="6" s="1"/>
  <c r="M166" i="6" s="1"/>
  <c r="N166" i="6" s="1"/>
  <c r="S166" i="6" s="1"/>
  <c r="J216" i="6"/>
  <c r="K216" i="6" s="1"/>
  <c r="L216" i="6" s="1"/>
  <c r="M216" i="6" s="1"/>
  <c r="N216" i="6" s="1"/>
  <c r="S216" i="6" s="1"/>
  <c r="J318" i="6"/>
  <c r="K318" i="6" s="1"/>
  <c r="L318" i="6" s="1"/>
  <c r="M318" i="6" s="1"/>
  <c r="N318" i="6" s="1"/>
  <c r="S318" i="6" s="1"/>
  <c r="J54" i="6"/>
  <c r="K54" i="6" s="1"/>
  <c r="L54" i="6" s="1"/>
  <c r="M54" i="6" s="1"/>
  <c r="N54" i="6" s="1"/>
  <c r="J207" i="6"/>
  <c r="K207" i="6" s="1"/>
  <c r="L207" i="6" s="1"/>
  <c r="M207" i="6" s="1"/>
  <c r="N207" i="6" s="1"/>
  <c r="J246" i="6"/>
  <c r="K246" i="6" s="1"/>
  <c r="L246" i="6" s="1"/>
  <c r="M246" i="6" s="1"/>
  <c r="N246" i="6" s="1"/>
  <c r="S246" i="6" s="1"/>
  <c r="J320" i="6"/>
  <c r="K320" i="6" s="1"/>
  <c r="L320" i="6" s="1"/>
  <c r="M320" i="6" s="1"/>
  <c r="N320" i="6" s="1"/>
  <c r="S320" i="6" s="1"/>
  <c r="J389" i="6"/>
  <c r="K389" i="6" s="1"/>
  <c r="L389" i="6" s="1"/>
  <c r="M389" i="6" s="1"/>
  <c r="N389" i="6" s="1"/>
  <c r="J345" i="6"/>
  <c r="K345" i="6" s="1"/>
  <c r="L345" i="6" s="1"/>
  <c r="M345" i="6" s="1"/>
  <c r="N345" i="6" s="1"/>
  <c r="S345" i="6" s="1"/>
  <c r="J82" i="6"/>
  <c r="K82" i="6" s="1"/>
  <c r="L82" i="6" s="1"/>
  <c r="M82" i="6" s="1"/>
  <c r="N82" i="6" s="1"/>
  <c r="S82" i="6" s="1"/>
  <c r="J34" i="6"/>
  <c r="K34" i="6" s="1"/>
  <c r="L34" i="6" s="1"/>
  <c r="M34" i="6" s="1"/>
  <c r="N34" i="6" s="1"/>
  <c r="S34" i="6" s="1"/>
  <c r="J330" i="6"/>
  <c r="K330" i="6" s="1"/>
  <c r="L330" i="6" s="1"/>
  <c r="M330" i="6" s="1"/>
  <c r="N330" i="6" s="1"/>
  <c r="J369" i="6"/>
  <c r="K369" i="6" s="1"/>
  <c r="L369" i="6" s="1"/>
  <c r="M369" i="6" s="1"/>
  <c r="N369" i="6" s="1"/>
  <c r="J333" i="6"/>
  <c r="K333" i="6" s="1"/>
  <c r="L333" i="6" s="1"/>
  <c r="M333" i="6" s="1"/>
  <c r="N333" i="6" s="1"/>
  <c r="S333" i="6" s="1"/>
  <c r="J324" i="6"/>
  <c r="K324" i="6" s="1"/>
  <c r="L324" i="6" s="1"/>
  <c r="M324" i="6" s="1"/>
  <c r="N324" i="6" s="1"/>
  <c r="S324" i="6" s="1"/>
  <c r="J431" i="6"/>
  <c r="K431" i="6" s="1"/>
  <c r="L431" i="6" s="1"/>
  <c r="M431" i="6" s="1"/>
  <c r="N431" i="6" s="1"/>
  <c r="S431" i="6" s="1"/>
  <c r="J198" i="6"/>
  <c r="K198" i="6" s="1"/>
  <c r="L198" i="6" s="1"/>
  <c r="M198" i="6" s="1"/>
  <c r="N198" i="6" s="1"/>
  <c r="J418" i="6"/>
  <c r="K418" i="6" s="1"/>
  <c r="L418" i="6" s="1"/>
  <c r="M418" i="6" s="1"/>
  <c r="N418" i="6" s="1"/>
  <c r="S418" i="6" s="1"/>
  <c r="L7" i="7"/>
  <c r="J27" i="7" l="1"/>
  <c r="K7" i="7" s="1"/>
  <c r="S198" i="6"/>
  <c r="S369" i="6"/>
  <c r="S207" i="6"/>
  <c r="S415" i="6"/>
  <c r="S103" i="6"/>
  <c r="S69" i="6"/>
  <c r="S360" i="6"/>
  <c r="S71" i="6"/>
  <c r="S247" i="6"/>
  <c r="S330" i="6"/>
  <c r="S260" i="6"/>
  <c r="S391" i="6"/>
  <c r="S253" i="6"/>
  <c r="S11" i="6"/>
  <c r="S241" i="6"/>
  <c r="S223" i="6"/>
  <c r="S53" i="6"/>
  <c r="S240" i="6"/>
  <c r="S259" i="6"/>
  <c r="S102" i="6"/>
  <c r="S59" i="6"/>
  <c r="S95" i="6"/>
  <c r="S72" i="6"/>
  <c r="S250" i="6"/>
  <c r="S255" i="6"/>
  <c r="S177" i="6"/>
  <c r="S143" i="6"/>
  <c r="S226" i="6"/>
  <c r="S217" i="6"/>
  <c r="S156" i="6"/>
  <c r="S137" i="6"/>
  <c r="S39" i="6"/>
  <c r="S315" i="6"/>
  <c r="S296" i="6"/>
  <c r="S81" i="6"/>
  <c r="S261" i="6"/>
  <c r="S231" i="6"/>
  <c r="S427" i="6"/>
  <c r="S31" i="6"/>
  <c r="S308" i="6"/>
  <c r="S389" i="6"/>
  <c r="S54" i="6"/>
  <c r="S140" i="6"/>
  <c r="S285" i="6"/>
  <c r="S86" i="6"/>
  <c r="S158" i="6"/>
  <c r="S325" i="6"/>
  <c r="S121" i="6"/>
  <c r="S351" i="6"/>
  <c r="S375" i="6"/>
  <c r="S388" i="6"/>
  <c r="S371" i="6"/>
  <c r="S98" i="6"/>
  <c r="S339" i="6"/>
  <c r="S129" i="6"/>
  <c r="S144" i="6"/>
  <c r="S291" i="6"/>
  <c r="S187" i="6"/>
  <c r="S274" i="6"/>
  <c r="S44" i="6"/>
  <c r="K436" i="6"/>
  <c r="M436" i="6" s="1"/>
  <c r="N436" i="6" s="1"/>
  <c r="O38" i="6" s="1"/>
  <c r="L7" i="6"/>
  <c r="L27" i="7"/>
  <c r="K14" i="7"/>
  <c r="K20" i="7"/>
  <c r="K21" i="7"/>
  <c r="K22" i="7"/>
  <c r="K16" i="7"/>
  <c r="K8" i="7"/>
  <c r="K12" i="7"/>
  <c r="K25" i="7"/>
  <c r="K17" i="7"/>
  <c r="K10" i="7"/>
  <c r="K19" i="7"/>
  <c r="K9" i="7" l="1"/>
  <c r="K23" i="7"/>
  <c r="K11" i="7"/>
  <c r="K27" i="7"/>
  <c r="K13" i="7"/>
  <c r="K24" i="7"/>
  <c r="K15" i="7"/>
  <c r="K18" i="7"/>
  <c r="O398" i="6"/>
  <c r="O291" i="6"/>
  <c r="O389" i="6"/>
  <c r="O31" i="6"/>
  <c r="O206" i="6"/>
  <c r="O302" i="6"/>
  <c r="O274" i="6"/>
  <c r="O388" i="6"/>
  <c r="O140" i="6"/>
  <c r="O251" i="6"/>
  <c r="O20" i="6"/>
  <c r="O351" i="6"/>
  <c r="O294" i="6"/>
  <c r="O106" i="6"/>
  <c r="O98" i="6"/>
  <c r="O86" i="6"/>
  <c r="O15" i="6"/>
  <c r="O81" i="6"/>
  <c r="O70" i="6"/>
  <c r="O167" i="6"/>
  <c r="O129" i="6"/>
  <c r="O325" i="6"/>
  <c r="O231" i="6"/>
  <c r="O283" i="6"/>
  <c r="O365" i="6"/>
  <c r="O93" i="6"/>
  <c r="O242" i="6"/>
  <c r="O423" i="6"/>
  <c r="O60" i="6"/>
  <c r="O249" i="6"/>
  <c r="O390" i="6"/>
  <c r="O252" i="6"/>
  <c r="O57" i="6"/>
  <c r="O234" i="6"/>
  <c r="O380" i="6"/>
  <c r="O79" i="6"/>
  <c r="O262" i="6"/>
  <c r="O419" i="6"/>
  <c r="O417" i="6"/>
  <c r="O377" i="6"/>
  <c r="O145" i="6"/>
  <c r="O172" i="6"/>
  <c r="O135" i="6"/>
  <c r="O8" i="6"/>
  <c r="O17" i="6"/>
  <c r="O197" i="6"/>
  <c r="O184" i="6"/>
  <c r="O161" i="6"/>
  <c r="O14" i="6"/>
  <c r="O24" i="6"/>
  <c r="O174" i="6"/>
  <c r="O30" i="6"/>
  <c r="O383" i="6"/>
  <c r="O429" i="6"/>
  <c r="O387" i="6"/>
  <c r="O229" i="6"/>
  <c r="O64" i="6"/>
  <c r="O84" i="6"/>
  <c r="O256" i="6"/>
  <c r="O239" i="6"/>
  <c r="O45" i="6"/>
  <c r="O52" i="6"/>
  <c r="O221" i="6"/>
  <c r="O228" i="6"/>
  <c r="O62" i="6"/>
  <c r="O403" i="6"/>
  <c r="O204" i="6"/>
  <c r="O180" i="6"/>
  <c r="O328" i="6"/>
  <c r="S436" i="6"/>
  <c r="O376" i="6"/>
  <c r="O326" i="6"/>
  <c r="O185" i="6"/>
  <c r="O355" i="6"/>
  <c r="O303" i="6"/>
  <c r="O188" i="6"/>
  <c r="O136" i="6"/>
  <c r="O164" i="6"/>
  <c r="O37" i="6"/>
  <c r="O412" i="6"/>
  <c r="O408" i="6"/>
  <c r="O293" i="6"/>
  <c r="O321" i="6"/>
  <c r="O154" i="6"/>
  <c r="O192" i="6"/>
  <c r="O277" i="6"/>
  <c r="O342" i="6"/>
  <c r="O334" i="6"/>
  <c r="O332" i="6"/>
  <c r="O12" i="6"/>
  <c r="O268" i="6"/>
  <c r="O425" i="6"/>
  <c r="O61" i="6"/>
  <c r="O108" i="6"/>
  <c r="O87" i="6"/>
  <c r="O372" i="6"/>
  <c r="O32" i="6"/>
  <c r="O392" i="6"/>
  <c r="O245" i="6"/>
  <c r="O90" i="6"/>
  <c r="O381" i="6"/>
  <c r="O218" i="6"/>
  <c r="O41" i="6"/>
  <c r="O267" i="6"/>
  <c r="O34" i="6"/>
  <c r="O128" i="6"/>
  <c r="O298" i="6"/>
  <c r="O163" i="6"/>
  <c r="O358" i="6"/>
  <c r="O124" i="6"/>
  <c r="O275" i="6"/>
  <c r="O125" i="6"/>
  <c r="O280" i="6"/>
  <c r="O18" i="6"/>
  <c r="O306" i="6"/>
  <c r="O152" i="6"/>
  <c r="O25" i="6"/>
  <c r="O9" i="6"/>
  <c r="O352" i="6"/>
  <c r="O88" i="6"/>
  <c r="O97" i="6"/>
  <c r="O68" i="6"/>
  <c r="O105" i="6"/>
  <c r="O400" i="6"/>
  <c r="O393" i="6"/>
  <c r="O205" i="6"/>
  <c r="O263" i="6"/>
  <c r="O235" i="6"/>
  <c r="O367" i="6"/>
  <c r="O418" i="6"/>
  <c r="O219" i="6"/>
  <c r="O214" i="6"/>
  <c r="O265" i="6"/>
  <c r="O48" i="6"/>
  <c r="O244" i="6"/>
  <c r="O363" i="6"/>
  <c r="O56" i="6"/>
  <c r="O404" i="6"/>
  <c r="O191" i="6"/>
  <c r="O109" i="6"/>
  <c r="O67" i="6"/>
  <c r="O374" i="6"/>
  <c r="O432" i="6"/>
  <c r="O58" i="6"/>
  <c r="O266" i="6"/>
  <c r="O426" i="6"/>
  <c r="O335" i="6"/>
  <c r="O160" i="6"/>
  <c r="O338" i="6"/>
  <c r="O151" i="6"/>
  <c r="O193" i="6"/>
  <c r="O353" i="6"/>
  <c r="O416" i="6"/>
  <c r="O117" i="6"/>
  <c r="O384" i="6"/>
  <c r="O96" i="6"/>
  <c r="O40" i="6"/>
  <c r="O213" i="6"/>
  <c r="O83" i="6"/>
  <c r="O230" i="6"/>
  <c r="O246" i="6"/>
  <c r="O170" i="6"/>
  <c r="O324" i="6"/>
  <c r="O209" i="6"/>
  <c r="O232" i="6"/>
  <c r="O110" i="6"/>
  <c r="O119" i="6"/>
  <c r="O405" i="6"/>
  <c r="O181" i="6"/>
  <c r="O333" i="6"/>
  <c r="O157" i="6"/>
  <c r="O162" i="6"/>
  <c r="O42" i="6"/>
  <c r="O23" i="6"/>
  <c r="O10" i="6"/>
  <c r="O312" i="6"/>
  <c r="O309" i="6"/>
  <c r="O138" i="6"/>
  <c r="O189" i="6"/>
  <c r="O178" i="6"/>
  <c r="O165" i="6"/>
  <c r="O336" i="6"/>
  <c r="O313" i="6"/>
  <c r="O199" i="6"/>
  <c r="O409" i="6"/>
  <c r="O33" i="6"/>
  <c r="O433" i="6"/>
  <c r="O379" i="6"/>
  <c r="O65" i="6"/>
  <c r="O222" i="6"/>
  <c r="O80" i="6"/>
  <c r="O130" i="6"/>
  <c r="O238" i="6"/>
  <c r="O366" i="6"/>
  <c r="O362" i="6"/>
  <c r="O237" i="6"/>
  <c r="O47" i="6"/>
  <c r="O49" i="6"/>
  <c r="O104" i="6"/>
  <c r="O173" i="6"/>
  <c r="O279" i="6"/>
  <c r="O288" i="6"/>
  <c r="O382" i="6"/>
  <c r="O22" i="6"/>
  <c r="O16" i="6"/>
  <c r="O317" i="6"/>
  <c r="O343" i="6"/>
  <c r="O21" i="6"/>
  <c r="O132" i="6"/>
  <c r="O329" i="6"/>
  <c r="O311" i="6"/>
  <c r="O407" i="6"/>
  <c r="O424" i="6"/>
  <c r="O76" i="6"/>
  <c r="O364" i="6"/>
  <c r="O75" i="6"/>
  <c r="O224" i="6"/>
  <c r="O344" i="6"/>
  <c r="O406" i="6"/>
  <c r="O297" i="6"/>
  <c r="O127" i="6"/>
  <c r="O368" i="6"/>
  <c r="O399" i="6"/>
  <c r="O78" i="6"/>
  <c r="O66" i="6"/>
  <c r="O43" i="6"/>
  <c r="O420" i="6"/>
  <c r="O301" i="6"/>
  <c r="O153" i="6"/>
  <c r="O436" i="6"/>
  <c r="O99" i="6"/>
  <c r="O413" i="6"/>
  <c r="O304" i="6"/>
  <c r="O414" i="6"/>
  <c r="O350" i="6"/>
  <c r="O273" i="6"/>
  <c r="O320" i="6"/>
  <c r="O123" i="6"/>
  <c r="O292" i="6"/>
  <c r="O200" i="6"/>
  <c r="O322" i="6"/>
  <c r="O356" i="6"/>
  <c r="O112" i="6"/>
  <c r="O257" i="6"/>
  <c r="O107" i="6"/>
  <c r="O100" i="6"/>
  <c r="O114" i="6"/>
  <c r="O74" i="6"/>
  <c r="O91" i="6"/>
  <c r="O141" i="6"/>
  <c r="O148" i="6"/>
  <c r="O323" i="6"/>
  <c r="O299" i="6"/>
  <c r="O314" i="6"/>
  <c r="O139" i="6"/>
  <c r="O347" i="6"/>
  <c r="O94" i="6"/>
  <c r="O28" i="6"/>
  <c r="O422" i="6"/>
  <c r="O428" i="6"/>
  <c r="O216" i="6"/>
  <c r="O421" i="6"/>
  <c r="O211" i="6"/>
  <c r="O278" i="6"/>
  <c r="O146" i="6"/>
  <c r="O300" i="6"/>
  <c r="O35" i="6"/>
  <c r="O212" i="6"/>
  <c r="O385" i="6"/>
  <c r="O281" i="6"/>
  <c r="O349" i="6"/>
  <c r="O341" i="6"/>
  <c r="O147" i="6"/>
  <c r="O203" i="6"/>
  <c r="O357" i="6"/>
  <c r="O122" i="6"/>
  <c r="O201" i="6"/>
  <c r="O126" i="6"/>
  <c r="O134" i="6"/>
  <c r="O168" i="6"/>
  <c r="O190" i="6"/>
  <c r="O36" i="6"/>
  <c r="O63" i="6"/>
  <c r="O46" i="6"/>
  <c r="O337" i="6"/>
  <c r="O269" i="6"/>
  <c r="O305" i="6"/>
  <c r="O276" i="6"/>
  <c r="O195" i="6"/>
  <c r="O401" i="6"/>
  <c r="O89" i="6"/>
  <c r="O113" i="6"/>
  <c r="O395" i="6"/>
  <c r="O220" i="6"/>
  <c r="O27" i="6"/>
  <c r="O82" i="6"/>
  <c r="O289" i="6"/>
  <c r="O430" i="6"/>
  <c r="O101" i="6"/>
  <c r="O13" i="6"/>
  <c r="O318" i="6"/>
  <c r="O183" i="6"/>
  <c r="O327" i="6"/>
  <c r="O410" i="6"/>
  <c r="O346" i="6"/>
  <c r="O159" i="6"/>
  <c r="O316" i="6"/>
  <c r="O175" i="6"/>
  <c r="O142" i="6"/>
  <c r="O179" i="6"/>
  <c r="O133" i="6"/>
  <c r="O290" i="6"/>
  <c r="O386" i="6"/>
  <c r="O431" i="6"/>
  <c r="O215" i="6"/>
  <c r="O254" i="6"/>
  <c r="O397" i="6"/>
  <c r="O202" i="6"/>
  <c r="O186" i="6"/>
  <c r="O194" i="6"/>
  <c r="O295" i="6"/>
  <c r="O51" i="6"/>
  <c r="O120" i="6"/>
  <c r="O116" i="6"/>
  <c r="O361" i="6"/>
  <c r="O29" i="6"/>
  <c r="O225" i="6"/>
  <c r="O264" i="6"/>
  <c r="O77" i="6"/>
  <c r="O149" i="6"/>
  <c r="O26" i="6"/>
  <c r="O434" i="6"/>
  <c r="O331" i="6"/>
  <c r="O340" i="6"/>
  <c r="O169" i="6"/>
  <c r="O166" i="6"/>
  <c r="O50" i="6"/>
  <c r="O307" i="6"/>
  <c r="O271" i="6"/>
  <c r="O131" i="6"/>
  <c r="O270" i="6"/>
  <c r="O196" i="6"/>
  <c r="O284" i="6"/>
  <c r="O310" i="6"/>
  <c r="O210" i="6"/>
  <c r="O396" i="6"/>
  <c r="O373" i="6"/>
  <c r="O176" i="6"/>
  <c r="O44" i="6"/>
  <c r="O187" i="6"/>
  <c r="O144" i="6"/>
  <c r="O339" i="6"/>
  <c r="O371" i="6"/>
  <c r="O375" i="6"/>
  <c r="O121" i="6"/>
  <c r="O158" i="6"/>
  <c r="O285" i="6"/>
  <c r="O54" i="6"/>
  <c r="O73" i="6"/>
  <c r="O308" i="6"/>
  <c r="O427" i="6"/>
  <c r="O261" i="6"/>
  <c r="O118" i="6"/>
  <c r="O359" i="6"/>
  <c r="O370" i="6"/>
  <c r="O92" i="6"/>
  <c r="O282" i="6"/>
  <c r="O272" i="6"/>
  <c r="O150" i="6"/>
  <c r="O236" i="6"/>
  <c r="O71" i="6"/>
  <c r="O69" i="6"/>
  <c r="O415" i="6"/>
  <c r="O369" i="6"/>
  <c r="O247" i="6"/>
  <c r="O360" i="6"/>
  <c r="O103" i="6"/>
  <c r="O207" i="6"/>
  <c r="O198" i="6"/>
  <c r="L436" i="6"/>
  <c r="M7" i="6"/>
  <c r="N7" i="6" s="1"/>
  <c r="O227" i="6"/>
  <c r="O115" i="6"/>
  <c r="O243" i="6"/>
  <c r="O287" i="6"/>
  <c r="O345" i="6"/>
  <c r="O378" i="6"/>
  <c r="O394" i="6"/>
  <c r="O258" i="6"/>
  <c r="O348" i="6"/>
  <c r="O19" i="6"/>
  <c r="O354" i="6"/>
  <c r="O315" i="6"/>
  <c r="O137" i="6"/>
  <c r="O217" i="6"/>
  <c r="O143" i="6"/>
  <c r="O255" i="6"/>
  <c r="O72" i="6"/>
  <c r="O59" i="6"/>
  <c r="O259" i="6"/>
  <c r="O53" i="6"/>
  <c r="O241" i="6"/>
  <c r="O253" i="6"/>
  <c r="O260" i="6"/>
  <c r="O233" i="6"/>
  <c r="O402" i="6"/>
  <c r="O411" i="6"/>
  <c r="O248" i="6"/>
  <c r="O182" i="6"/>
  <c r="O155" i="6"/>
  <c r="O55" i="6"/>
  <c r="O111" i="6"/>
  <c r="O85" i="6"/>
  <c r="O171" i="6"/>
  <c r="O286" i="6"/>
  <c r="O319" i="6"/>
  <c r="O296" i="6"/>
  <c r="O39" i="6"/>
  <c r="O156" i="6"/>
  <c r="O226" i="6"/>
  <c r="O177" i="6"/>
  <c r="O250" i="6"/>
  <c r="O95" i="6"/>
  <c r="O102" i="6"/>
  <c r="O240" i="6"/>
  <c r="O223" i="6"/>
  <c r="O11" i="6"/>
  <c r="O391" i="6"/>
  <c r="O330" i="6"/>
  <c r="O208" i="6"/>
  <c r="G29" i="4"/>
  <c r="S7" i="6" l="1"/>
  <c r="B33" i="4"/>
  <c r="P27" i="4"/>
  <c r="C27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K2" i="4"/>
  <c r="D27" i="4" l="1"/>
  <c r="G15" i="4" s="1"/>
  <c r="H15" i="4" s="1"/>
  <c r="G18" i="4" l="1"/>
  <c r="H18" i="4" s="1"/>
  <c r="E14" i="4"/>
  <c r="G21" i="4"/>
  <c r="H21" i="4" s="1"/>
  <c r="G22" i="4"/>
  <c r="H22" i="4" s="1"/>
  <c r="E16" i="4"/>
  <c r="E15" i="4"/>
  <c r="E20" i="4"/>
  <c r="E19" i="4"/>
  <c r="G11" i="4"/>
  <c r="H11" i="4" s="1"/>
  <c r="E24" i="4"/>
  <c r="G12" i="4"/>
  <c r="H12" i="4" s="1"/>
  <c r="G17" i="4"/>
  <c r="H17" i="4" s="1"/>
  <c r="G25" i="4"/>
  <c r="H25" i="4" s="1"/>
  <c r="E23" i="4"/>
  <c r="E7" i="4"/>
  <c r="E18" i="4"/>
  <c r="E22" i="4"/>
  <c r="E27" i="4"/>
  <c r="G20" i="4"/>
  <c r="H20" i="4" s="1"/>
  <c r="G24" i="4"/>
  <c r="H24" i="4" s="1"/>
  <c r="G14" i="4"/>
  <c r="H14" i="4" s="1"/>
  <c r="E11" i="4"/>
  <c r="G19" i="4"/>
  <c r="H19" i="4" s="1"/>
  <c r="G23" i="4"/>
  <c r="H23" i="4" s="1"/>
  <c r="E17" i="4"/>
  <c r="E21" i="4"/>
  <c r="E25" i="4"/>
  <c r="E12" i="4"/>
  <c r="G10" i="4"/>
  <c r="H10" i="4" s="1"/>
  <c r="E10" i="4"/>
  <c r="G16" i="4"/>
  <c r="H16" i="4" s="1"/>
  <c r="G9" i="4"/>
  <c r="H9" i="4" s="1"/>
  <c r="E9" i="4"/>
  <c r="E8" i="4"/>
  <c r="G13" i="4"/>
  <c r="H13" i="4" s="1"/>
  <c r="G8" i="4"/>
  <c r="H8" i="4" s="1"/>
  <c r="G7" i="4"/>
  <c r="H7" i="4" s="1"/>
  <c r="E13" i="4"/>
  <c r="H27" i="4" l="1"/>
  <c r="I9" i="4" l="1"/>
  <c r="J9" i="4" s="1"/>
  <c r="I12" i="4"/>
  <c r="J12" i="4" s="1"/>
  <c r="I15" i="4"/>
  <c r="J15" i="4" s="1"/>
  <c r="I16" i="4"/>
  <c r="J16" i="4" s="1"/>
  <c r="I13" i="4"/>
  <c r="J13" i="4" s="1"/>
  <c r="I7" i="4"/>
  <c r="J7" i="4" s="1"/>
  <c r="I8" i="4"/>
  <c r="J8" i="4" s="1"/>
  <c r="I10" i="4"/>
  <c r="J10" i="4" s="1"/>
  <c r="I19" i="4"/>
  <c r="J19" i="4" s="1"/>
  <c r="I17" i="4"/>
  <c r="J17" i="4" s="1"/>
  <c r="I24" i="4"/>
  <c r="J24" i="4" s="1"/>
  <c r="I14" i="4"/>
  <c r="J14" i="4" s="1"/>
  <c r="I23" i="4"/>
  <c r="J23" i="4" s="1"/>
  <c r="I21" i="4"/>
  <c r="J21" i="4" s="1"/>
  <c r="I20" i="4"/>
  <c r="J20" i="4" s="1"/>
  <c r="I11" i="4"/>
  <c r="J11" i="4" s="1"/>
  <c r="I22" i="4"/>
  <c r="J22" i="4" s="1"/>
  <c r="I25" i="4"/>
  <c r="J25" i="4" s="1"/>
  <c r="I18" i="4"/>
  <c r="J18" i="4" s="1"/>
  <c r="K11" i="4" l="1"/>
  <c r="L11" i="4" s="1"/>
  <c r="K14" i="4"/>
  <c r="L14" i="4" s="1"/>
  <c r="K10" i="4"/>
  <c r="L10" i="4" s="1"/>
  <c r="K16" i="4"/>
  <c r="L16" i="4" s="1"/>
  <c r="K18" i="4"/>
  <c r="L18" i="4" s="1"/>
  <c r="K20" i="4"/>
  <c r="L20" i="4" s="1"/>
  <c r="K24" i="4"/>
  <c r="L24" i="4" s="1"/>
  <c r="K8" i="4"/>
  <c r="L8" i="4" s="1"/>
  <c r="K15" i="4"/>
  <c r="L15" i="4" s="1"/>
  <c r="K25" i="4"/>
  <c r="L25" i="4" s="1"/>
  <c r="K21" i="4"/>
  <c r="L21" i="4" s="1"/>
  <c r="K17" i="4"/>
  <c r="L17" i="4" s="1"/>
  <c r="J27" i="4"/>
  <c r="K27" i="4" s="1"/>
  <c r="L27" i="4" s="1"/>
  <c r="K7" i="4"/>
  <c r="L7" i="4" s="1"/>
  <c r="K12" i="4"/>
  <c r="L12" i="4" s="1"/>
  <c r="K22" i="4"/>
  <c r="L22" i="4" s="1"/>
  <c r="K23" i="4"/>
  <c r="L23" i="4" s="1"/>
  <c r="K19" i="4"/>
  <c r="L19" i="4" s="1"/>
  <c r="K13" i="4"/>
  <c r="L13" i="4" s="1"/>
  <c r="K9" i="4"/>
  <c r="L9" i="4" s="1"/>
  <c r="M7" i="4" l="1"/>
  <c r="M15" i="4"/>
  <c r="M11" i="4"/>
  <c r="M23" i="4"/>
  <c r="M12" i="4"/>
  <c r="M13" i="4"/>
  <c r="M17" i="4"/>
  <c r="M25" i="4"/>
  <c r="M20" i="4"/>
  <c r="M16" i="4"/>
  <c r="M14" i="4"/>
  <c r="M9" i="4"/>
  <c r="M19" i="4"/>
  <c r="M22" i="4"/>
  <c r="O27" i="4"/>
  <c r="M8" i="4"/>
  <c r="M21" i="4"/>
  <c r="M24" i="4"/>
  <c r="M18" i="4"/>
  <c r="M27" i="4"/>
  <c r="M10" i="4"/>
</calcChain>
</file>

<file path=xl/sharedStrings.xml><?xml version="1.0" encoding="utf-8"?>
<sst xmlns="http://schemas.openxmlformats.org/spreadsheetml/2006/main" count="666" uniqueCount="557">
  <si>
    <t>Alle tall i 1000 kr</t>
  </si>
  <si>
    <t>Kommunene</t>
  </si>
  <si>
    <t>Fylkeskommunene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</si>
  <si>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</si>
  <si>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</si>
  <si>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</si>
  <si>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</si>
  <si>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</si>
  <si>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</si>
  <si>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</si>
  <si>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</si>
  <si>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</si>
  <si>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</si>
  <si>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</si>
  <si>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kr pr innb</t>
  </si>
  <si>
    <t>Desember</t>
  </si>
  <si>
    <t>Analyse pr måned:</t>
  </si>
  <si>
    <t>Hele året</t>
  </si>
  <si>
    <t>Nr.</t>
  </si>
  <si>
    <t>Fylkeskommune</t>
  </si>
  <si>
    <t>Netto inntekts-</t>
  </si>
  <si>
    <t>Innb.-</t>
  </si>
  <si>
    <t>Skatt</t>
  </si>
  <si>
    <t>utjevning for</t>
  </si>
  <si>
    <t>tall pr.</t>
  </si>
  <si>
    <t>Pst av</t>
  </si>
  <si>
    <t>Brutto</t>
  </si>
  <si>
    <t>Netto 1)</t>
  </si>
  <si>
    <t>pst av</t>
  </si>
  <si>
    <t>1000 kr</t>
  </si>
  <si>
    <t>landsgj.</t>
  </si>
  <si>
    <t>pr innb</t>
  </si>
  <si>
    <t>landsgj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</si>
  <si>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</si>
  <si>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</si>
  <si>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</si>
  <si>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</si>
  <si>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</si>
  <si>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</si>
  <si>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</si>
  <si>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</si>
  <si>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</si>
  <si>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</si>
  <si>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</si>
  <si>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</si>
  <si>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</si>
  <si>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</si>
  <si>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</si>
  <si>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</si>
  <si>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</si>
  <si>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TROMS</t>
  </si>
  <si>
    <t>FINNMARK</t>
  </si>
  <si>
    <t>Hele landet</t>
  </si>
  <si>
    <t>(For å komme fra brutto til netto inntektsutjevning trekkes dette beløpet i kr pr innbygger)</t>
  </si>
  <si>
    <t>Nr</t>
  </si>
  <si>
    <t>Kommunenavn</t>
  </si>
  <si>
    <t>Skatt under 90% av landsgjennomsnittet</t>
  </si>
  <si>
    <t>Skatt og netto</t>
  </si>
  <si>
    <t xml:space="preserve">Skatt </t>
  </si>
  <si>
    <t>1) Finansieringstrekk</t>
  </si>
  <si>
    <t>Tilleggskomp med 35%</t>
  </si>
  <si>
    <t>(trekk/komp 60%)</t>
  </si>
  <si>
    <t>(kol 1+10)</t>
  </si>
  <si>
    <t>endring</t>
  </si>
  <si>
    <t>kr.pr.innb.</t>
  </si>
  <si>
    <t>pst</t>
  </si>
  <si>
    <t>Halden</t>
  </si>
  <si>
    <t>Moss</t>
  </si>
  <si>
    <t>Sarpsborg</t>
  </si>
  <si>
    <t>Fredrikstad</t>
  </si>
  <si>
    <t>Hvaler</t>
  </si>
  <si>
    <t>Aremark</t>
  </si>
  <si>
    <t>Marker</t>
  </si>
  <si>
    <t>Rømskog</t>
  </si>
  <si>
    <t>Trøgstad</t>
  </si>
  <si>
    <t>Spydeberg</t>
  </si>
  <si>
    <t>Askim</t>
  </si>
  <si>
    <t>Eidsberg</t>
  </si>
  <si>
    <t>Skiptvet</t>
  </si>
  <si>
    <t>Rakkestad</t>
  </si>
  <si>
    <t>Råde</t>
  </si>
  <si>
    <t>Rygge</t>
  </si>
  <si>
    <t>Våler</t>
  </si>
  <si>
    <t>Hobøl</t>
  </si>
  <si>
    <t>Vestby</t>
  </si>
  <si>
    <t>Ski</t>
  </si>
  <si>
    <t>Ås</t>
  </si>
  <si>
    <t>Frogn</t>
  </si>
  <si>
    <t>Nesodden</t>
  </si>
  <si>
    <t>Oppegård</t>
  </si>
  <si>
    <t>Bærum</t>
  </si>
  <si>
    <t>Asker</t>
  </si>
  <si>
    <t>Aurskog-Høland</t>
  </si>
  <si>
    <t>Sørum</t>
  </si>
  <si>
    <t>Fet</t>
  </si>
  <si>
    <t>Rælingen</t>
  </si>
  <si>
    <t>Enebakk</t>
  </si>
  <si>
    <t>Lørenskog</t>
  </si>
  <si>
    <t>Skedsmo</t>
  </si>
  <si>
    <t>Nittedal</t>
  </si>
  <si>
    <t>Gjerdrum</t>
  </si>
  <si>
    <t>Ullensaker</t>
  </si>
  <si>
    <t>Nes</t>
  </si>
  <si>
    <t>Eidsvoll</t>
  </si>
  <si>
    <t>Nannestad</t>
  </si>
  <si>
    <t>Hurdal</t>
  </si>
  <si>
    <t>Oslo</t>
  </si>
  <si>
    <t>Kongsvinger</t>
  </si>
  <si>
    <t>Hamar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</si>
  <si>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</si>
  <si>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</si>
  <si>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</si>
  <si>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</si>
  <si>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</si>
  <si>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</si>
  <si>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</si>
  <si>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</si>
  <si>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</si>
  <si>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</si>
  <si>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</si>
  <si>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</si>
  <si>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</si>
  <si>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</si>
  <si>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</si>
  <si>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</si>
  <si>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</si>
  <si>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</si>
  <si>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</si>
  <si>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Lillehammer</t>
  </si>
  <si>
    <t>Gjøvik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</si>
  <si>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</si>
  <si>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</si>
  <si>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</si>
  <si>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</si>
  <si>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</si>
  <si>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</si>
  <si>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</si>
  <si>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</si>
  <si>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</si>
  <si>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</si>
  <si>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</si>
  <si>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</si>
  <si>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</si>
  <si>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Jevnaker</t>
  </si>
  <si>
    <t>Lunner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</si>
  <si>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</si>
  <si>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</si>
  <si>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</si>
  <si>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</si>
  <si>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</si>
  <si>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</si>
  <si>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</si>
  <si>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</si>
  <si>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</si>
  <si>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Drammen</t>
  </si>
  <si>
    <t>Kongsberg</t>
  </si>
  <si>
    <t>Ringerike</t>
  </si>
  <si>
    <t>Hole</t>
  </si>
  <si>
    <t>Flå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</si>
  <si>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</si>
  <si>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</si>
  <si>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</si>
  <si>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</si>
  <si>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</si>
  <si>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</si>
  <si>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</si>
  <si>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</si>
  <si>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Nedre Eiker</t>
  </si>
  <si>
    <t>Lier</t>
  </si>
  <si>
    <t>Røyken</t>
  </si>
  <si>
    <t>Hurum</t>
  </si>
  <si>
    <t>Flesberg</t>
  </si>
  <si>
    <t>Rollag</t>
  </si>
  <si>
    <t>Nore og Uvdal</t>
  </si>
  <si>
    <t>Horten</t>
  </si>
  <si>
    <t>Holmestrand</t>
  </si>
  <si>
    <t>Tønsberg</t>
  </si>
  <si>
    <t>Sandefjord</t>
  </si>
  <si>
    <t>Larvik</t>
  </si>
  <si>
    <t>Svelvik</t>
  </si>
  <si>
    <t>Sande</t>
  </si>
  <si>
    <t>Hof</t>
  </si>
  <si>
    <t>Re</t>
  </si>
  <si>
    <t>Andebu</t>
  </si>
  <si>
    <t>Stokke</t>
  </si>
  <si>
    <t>Nøtterøy</t>
  </si>
  <si>
    <t>Tjøme</t>
  </si>
  <si>
    <t>Lardal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</si>
  <si>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</si>
  <si>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</si>
  <si>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</si>
  <si>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</si>
  <si>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</si>
  <si>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</si>
  <si>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</si>
  <si>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</si>
  <si>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Bø</t>
  </si>
  <si>
    <t>Sauherad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</si>
  <si>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</si>
  <si>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</si>
  <si>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</si>
  <si>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</si>
  <si>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</si>
  <si>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</si>
  <si>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</si>
  <si>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</si>
  <si>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</si>
  <si>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</si>
  <si>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</si>
  <si>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</si>
  <si>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</si>
  <si>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</si>
  <si>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</si>
  <si>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</si>
  <si>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</si>
  <si>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</si>
  <si>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</si>
  <si>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</si>
  <si>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</si>
  <si>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</si>
  <si>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</si>
  <si>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Kristiansand</t>
  </si>
  <si>
    <t>Mandal</t>
  </si>
  <si>
    <t>Farsund</t>
  </si>
  <si>
    <t>Flekkefjord</t>
  </si>
  <si>
    <t>Vennesla</t>
  </si>
  <si>
    <t>Songdalen</t>
  </si>
  <si>
    <t>Søgne</t>
  </si>
  <si>
    <t>Marnardal</t>
  </si>
  <si>
    <t>Åseral</t>
  </si>
  <si>
    <t>Audnedal</t>
  </si>
  <si>
    <t>Lindesnes</t>
  </si>
  <si>
    <t>Lyngdal</t>
  </si>
  <si>
    <t>Hægebostad</t>
  </si>
  <si>
    <t>Kvinesdal</t>
  </si>
  <si>
    <t>Sirdal</t>
  </si>
  <si>
    <t>Eigersund</t>
  </si>
  <si>
    <t>Sandnes</t>
  </si>
  <si>
    <t>Stavanger</t>
  </si>
  <si>
    <t>Haugesund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</si>
  <si>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</si>
  <si>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</si>
  <si>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</si>
  <si>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</si>
  <si>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</si>
  <si>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</si>
  <si>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</si>
  <si>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</si>
  <si>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</si>
  <si>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Forsand</t>
  </si>
  <si>
    <t>Strand</t>
  </si>
  <si>
    <t>Hjelmeland</t>
  </si>
  <si>
    <t>Suldal</t>
  </si>
  <si>
    <t>Sauda</t>
  </si>
  <si>
    <t>Finnøy</t>
  </si>
  <si>
    <t>Rennesøy</t>
  </si>
  <si>
    <t>Kvitsøy</t>
  </si>
  <si>
    <t>Bokn</t>
  </si>
  <si>
    <t>Tysvær</t>
  </si>
  <si>
    <t>Karmøy</t>
  </si>
  <si>
    <t>Utsira</t>
  </si>
  <si>
    <t>Vindafjord</t>
  </si>
  <si>
    <t>Bergen</t>
  </si>
  <si>
    <t>Etne</t>
  </si>
  <si>
    <t>Sveio</t>
  </si>
  <si>
    <t>Bømlo</t>
  </si>
  <si>
    <t>Stord</t>
  </si>
  <si>
    <t>Fitjar</t>
  </si>
  <si>
    <t>Tysnes</t>
  </si>
  <si>
    <t>Kvinnherad</t>
  </si>
  <si>
    <t>Jondal</t>
  </si>
  <si>
    <t>Odda</t>
  </si>
  <si>
    <t>Ullensvang</t>
  </si>
  <si>
    <t>Eidfjord</t>
  </si>
  <si>
    <t>Ulvik</t>
  </si>
  <si>
    <t>Granvin</t>
  </si>
  <si>
    <t>Voss</t>
  </si>
  <si>
    <t>Kvam</t>
  </si>
  <si>
    <t>Fusa</t>
  </si>
  <si>
    <t>Samnanger</t>
  </si>
  <si>
    <t>Austevoll</t>
  </si>
  <si>
    <t>Sund</t>
  </si>
  <si>
    <t>Fjell</t>
  </si>
  <si>
    <t>Askøy</t>
  </si>
  <si>
    <t>Vaksdal</t>
  </si>
  <si>
    <t>Modalen</t>
  </si>
  <si>
    <t>Osterøy</t>
  </si>
  <si>
    <t>Meland</t>
  </si>
  <si>
    <t>Øygarden</t>
  </si>
  <si>
    <t>Radøy</t>
  </si>
  <si>
    <t>Lindås</t>
  </si>
  <si>
    <t>Austrheim</t>
  </si>
  <si>
    <t>Fedje</t>
  </si>
  <si>
    <t>Masfjorden</t>
  </si>
  <si>
    <t>Flora</t>
  </si>
  <si>
    <t>Gulen</t>
  </si>
  <si>
    <t>Solund</t>
  </si>
  <si>
    <t>Hyllestad</t>
  </si>
  <si>
    <t>Høyanger</t>
  </si>
  <si>
    <t>Vik</t>
  </si>
  <si>
    <t>Balestrand</t>
  </si>
  <si>
    <t>Leikanger</t>
  </si>
  <si>
    <t>Sogndal</t>
  </si>
  <si>
    <t>Aurland</t>
  </si>
  <si>
    <t>Lærdal</t>
  </si>
  <si>
    <t>Årdal</t>
  </si>
  <si>
    <t>Luster</t>
  </si>
  <si>
    <t>Askvoll</t>
  </si>
  <si>
    <t>Fjaler</t>
  </si>
  <si>
    <t>Gaular</t>
  </si>
  <si>
    <t>Jølster</t>
  </si>
  <si>
    <t>Førde</t>
  </si>
  <si>
    <t>Naustdal</t>
  </si>
  <si>
    <t>Bremanger</t>
  </si>
  <si>
    <t>Vågsøy</t>
  </si>
  <si>
    <t>Selje</t>
  </si>
  <si>
    <t>Eid</t>
  </si>
  <si>
    <t>Hornindal</t>
  </si>
  <si>
    <t>Gloppen</t>
  </si>
  <si>
    <t>Stryn</t>
  </si>
  <si>
    <t>Molde</t>
  </si>
  <si>
    <t>Ålesund</t>
  </si>
  <si>
    <t>Kristiansund</t>
  </si>
  <si>
    <t>Vanylven</t>
  </si>
  <si>
    <t>Herøy</t>
  </si>
  <si>
    <t>Ulstein</t>
  </si>
  <si>
    <t>Hareid</t>
  </si>
  <si>
    <t>Volda</t>
  </si>
  <si>
    <t>Ørsta</t>
  </si>
  <si>
    <t>Ørskog</t>
  </si>
  <si>
    <t>Norddal</t>
  </si>
  <si>
    <t>Stranda</t>
  </si>
  <si>
    <t>Stordal</t>
  </si>
  <si>
    <t>Sykkylven</t>
  </si>
  <si>
    <t>Skodje</t>
  </si>
  <si>
    <t>Sula</t>
  </si>
  <si>
    <t>Giske</t>
  </si>
  <si>
    <t>Haram</t>
  </si>
  <si>
    <t>Vestnes</t>
  </si>
  <si>
    <t>Rauma</t>
  </si>
  <si>
    <t>Nesset</t>
  </si>
  <si>
    <t>Midsund</t>
  </si>
  <si>
    <t>Sandøy</t>
  </si>
  <si>
    <t>Aukra</t>
  </si>
  <si>
    <t>Fræna</t>
  </si>
  <si>
    <t>Eide</t>
  </si>
  <si>
    <t>Averøy</t>
  </si>
  <si>
    <t>Gjemnes</t>
  </si>
  <si>
    <t>Tingvoll</t>
  </si>
  <si>
    <t>Sunndal</t>
  </si>
  <si>
    <t>Surnadal</t>
  </si>
  <si>
    <t>Rindal</t>
  </si>
  <si>
    <t>Halsa</t>
  </si>
  <si>
    <t>Smøla</t>
  </si>
  <si>
    <t>Aure</t>
  </si>
  <si>
    <t>Trondheim</t>
  </si>
  <si>
    <t>Hemne</t>
  </si>
  <si>
    <t>Snillfjord</t>
  </si>
  <si>
    <t>Hitra</t>
  </si>
  <si>
    <t>Frøya</t>
  </si>
  <si>
    <t>Ørland</t>
  </si>
  <si>
    <t>Agdenes</t>
  </si>
  <si>
    <t>Rissa</t>
  </si>
  <si>
    <t>Bjugn</t>
  </si>
  <si>
    <t>Åfjord</t>
  </si>
  <si>
    <t>Roan</t>
  </si>
  <si>
    <t>Osen</t>
  </si>
  <si>
    <t>Oppdal</t>
  </si>
  <si>
    <t>Rennebu</t>
  </si>
  <si>
    <t>Meldal</t>
  </si>
  <si>
    <t>Orkdal</t>
  </si>
  <si>
    <t>Røros</t>
  </si>
  <si>
    <t>Holtålen</t>
  </si>
  <si>
    <t>Midtre Gauldal</t>
  </si>
  <si>
    <t>Melhus</t>
  </si>
  <si>
    <t>Skaun</t>
  </si>
  <si>
    <t>Klæbu</t>
  </si>
  <si>
    <t>Malvik</t>
  </si>
  <si>
    <t>Selbu</t>
  </si>
  <si>
    <t>Tydal</t>
  </si>
  <si>
    <t>Steinkjer</t>
  </si>
  <si>
    <t>Namsos</t>
  </si>
  <si>
    <t>Meråker</t>
  </si>
  <si>
    <t>Stjørdal</t>
  </si>
  <si>
    <t>Frosta</t>
  </si>
  <si>
    <t>Leksvik</t>
  </si>
  <si>
    <t>Levanger</t>
  </si>
  <si>
    <t>Verdal</t>
  </si>
  <si>
    <t>Verran</t>
  </si>
  <si>
    <t>Namdalseid</t>
  </si>
  <si>
    <t>Snåsa</t>
  </si>
  <si>
    <t>Lierne</t>
  </si>
  <si>
    <t>Røyrvik</t>
  </si>
  <si>
    <t>Namsskogan</t>
  </si>
  <si>
    <t>Grong</t>
  </si>
  <si>
    <t>Høylandet</t>
  </si>
  <si>
    <t>Overhalla</t>
  </si>
  <si>
    <t>Fosnes</t>
  </si>
  <si>
    <t>Flatanger</t>
  </si>
  <si>
    <t>Vikna</t>
  </si>
  <si>
    <t>Nærøy</t>
  </si>
  <si>
    <t>Leka</t>
  </si>
  <si>
    <t>Inderøy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</si>
  <si>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</si>
  <si>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</si>
  <si>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</si>
  <si>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</si>
  <si>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</si>
  <si>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</si>
  <si>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</si>
  <si>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</si>
  <si>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</si>
  <si>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</si>
  <si>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</si>
  <si>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</si>
  <si>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</si>
  <si>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</si>
  <si>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</si>
  <si>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</si>
  <si>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</si>
  <si>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</si>
  <si>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</si>
  <si>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</si>
  <si>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</si>
  <si>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</si>
  <si>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</si>
  <si>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</si>
  <si>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</si>
  <si>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</si>
  <si>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Hamarøy</t>
  </si>
  <si>
    <t>Tysfjord</t>
  </si>
  <si>
    <t>Lødingen</t>
  </si>
  <si>
    <t>Tjeldsund</t>
  </si>
  <si>
    <t>Evenes</t>
  </si>
  <si>
    <t>Ballangen</t>
  </si>
  <si>
    <t>Røst</t>
  </si>
  <si>
    <t>Værøy</t>
  </si>
  <si>
    <t>Flakstad</t>
  </si>
  <si>
    <t>Vestvågøy</t>
  </si>
  <si>
    <t>Vågan</t>
  </si>
  <si>
    <t>Hadsel</t>
  </si>
  <si>
    <t>Øksnes</t>
  </si>
  <si>
    <t>Sortland</t>
  </si>
  <si>
    <t>Andøy</t>
  </si>
  <si>
    <t>Moskenes</t>
  </si>
  <si>
    <t>Tromsø</t>
  </si>
  <si>
    <t>Harstad</t>
  </si>
  <si>
    <t>Kvæfjord</t>
  </si>
  <si>
    <t>Skånland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</si>
  <si>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</si>
  <si>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</si>
  <si>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</si>
  <si>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</si>
  <si>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</si>
  <si>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</si>
  <si>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</si>
  <si>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</si>
  <si>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Tranøy</t>
  </si>
  <si>
    <t>Torsken</t>
  </si>
  <si>
    <t>Berg</t>
  </si>
  <si>
    <t>Lenvik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</si>
  <si>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</si>
  <si>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</si>
  <si>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</si>
  <si>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</si>
  <si>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</si>
  <si>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</si>
  <si>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</si>
  <si>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</si>
  <si>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Vardø</t>
  </si>
  <si>
    <t>Vadsø</t>
  </si>
  <si>
    <t>Hammerfest</t>
  </si>
  <si>
    <t>Kautokeino</t>
  </si>
  <si>
    <t>Alta</t>
  </si>
  <si>
    <t>Loppa</t>
  </si>
  <si>
    <t>Hasvik</t>
  </si>
  <si>
    <t>Kvalsund</t>
  </si>
  <si>
    <t>Måsøy</t>
  </si>
  <si>
    <t>Nordkapp</t>
  </si>
  <si>
    <t>Porsanger</t>
  </si>
  <si>
    <t>Karasjok</t>
  </si>
  <si>
    <t>Lebesby</t>
  </si>
  <si>
    <t>Gamvik</t>
  </si>
  <si>
    <t>Berlevåg</t>
  </si>
  <si>
    <t>Deatnu-Tana</t>
  </si>
  <si>
    <t>Nesseby</t>
  </si>
  <si>
    <t>Båtsfjord</t>
  </si>
  <si>
    <t>Sør-Varanger</t>
  </si>
  <si>
    <t>1) Trekk for finansiering av inntektsutjevningen - kr pr innb:</t>
  </si>
  <si>
    <t>1) Finansiering av utjevningen:</t>
  </si>
  <si>
    <t>Symmetrisk</t>
  </si>
  <si>
    <t>fra året før</t>
  </si>
  <si>
    <t>Pst-vis endring</t>
  </si>
  <si>
    <t>Kommuner og fylkeskommuner i alt</t>
  </si>
  <si>
    <t xml:space="preserve">(kol 5+9) </t>
  </si>
  <si>
    <t xml:space="preserve">   for perioden </t>
  </si>
  <si>
    <t>1.1.2015</t>
  </si>
  <si>
    <t>Skatt januar 2015</t>
  </si>
  <si>
    <t>Anslag NB2016</t>
  </si>
  <si>
    <t>Skatt 2015</t>
  </si>
  <si>
    <t>Skatt og netto skatteutjevning 2015</t>
  </si>
  <si>
    <t>Endring</t>
  </si>
  <si>
    <t>fra i fjor</t>
  </si>
  <si>
    <t>pr. innb.</t>
  </si>
  <si>
    <t>1)</t>
  </si>
  <si>
    <t>i 1000 kr</t>
  </si>
  <si>
    <t>kr pr innb.</t>
  </si>
  <si>
    <r>
      <t>1000 kr   1</t>
    </r>
    <r>
      <rPr>
        <b/>
        <sz val="10"/>
        <rFont val="Calibri"/>
        <family val="2"/>
      </rPr>
      <t>)</t>
    </r>
  </si>
  <si>
    <t>Inntektsutjevnende tilskudd 2015</t>
  </si>
  <si>
    <t>jan. 2015 2)</t>
  </si>
  <si>
    <t>Skatt og inntektsutjevning  - pst av landsgjennomsnittet (januar 2015)</t>
  </si>
  <si>
    <t>1.1.2016</t>
  </si>
  <si>
    <t>Endring fra 2015</t>
  </si>
  <si>
    <t>Folketall 1.1.2016</t>
  </si>
  <si>
    <t>endr 15/16</t>
  </si>
  <si>
    <t>Endring fra i fjor</t>
  </si>
  <si>
    <t xml:space="preserve">skatt </t>
  </si>
  <si>
    <t>skatt+sk.utjevn.</t>
  </si>
  <si>
    <t>Skatt og skatteutjevning 2015</t>
  </si>
  <si>
    <t>Netto skatte-</t>
  </si>
  <si>
    <t>Skatteutjevning (87,5 pst utjevning)</t>
  </si>
  <si>
    <t>Skatt 2016</t>
  </si>
  <si>
    <t>Skatt og netto skatteutjevning 2016</t>
  </si>
  <si>
    <t>skatteutjevning</t>
  </si>
  <si>
    <t>Netto skatteutj.</t>
  </si>
  <si>
    <t>Skatt og netto skatteutjevning</t>
  </si>
  <si>
    <t>skatteutj.</t>
  </si>
  <si>
    <t>skatteutjevn.</t>
  </si>
  <si>
    <t>2016  2)</t>
  </si>
  <si>
    <t>Østfold</t>
  </si>
  <si>
    <t>Akershus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</si>
  <si>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</si>
  <si>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</si>
  <si>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</si>
  <si>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</si>
  <si>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</si>
  <si>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</si>
  <si>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</si>
  <si>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</si>
  <si>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</si>
  <si>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</si>
  <si>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</si>
  <si>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</si>
  <si>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</si>
  <si>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</si>
  <si>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Troms</t>
  </si>
  <si>
    <t>Finnmark</t>
  </si>
  <si>
    <t>Anslag NB2017</t>
  </si>
  <si>
    <t>Anslag RNB2016</t>
  </si>
  <si>
    <t>jan.-des. 2016</t>
  </si>
  <si>
    <t>desember</t>
  </si>
  <si>
    <t>jan.-des. 2015</t>
  </si>
  <si>
    <t>januar-desember</t>
  </si>
  <si>
    <t>Utbetales/trekkes ved 2. termin rammetilskudd i februar</t>
  </si>
  <si>
    <t>2) Utbetales/trekkes ved 2. termin rammetilskudd i februar</t>
  </si>
  <si>
    <t>Skatt og inntektsutjevning - pst av landsgjennomsnittet (januar-desember 2016)</t>
  </si>
  <si>
    <t>Skatt januar-desember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</si>
</sst>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kr&quot;\ #,##0;&quot;kr&quot;\ \-#,##0"/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.0\ %"/>
    <numFmt numFmtId="167" formatCode="_ * #,##0.0_ ;_ * \-#,##0.0_ ;_ * &quot;-&quot;??_ ;_ @_ "/>
    <numFmt numFmtId="168" formatCode="#,##0.0"/>
    <numFmt numFmtId="169" formatCode="0000"/>
    <numFmt numFmtId="170" formatCode="_ * #,##0.0_ ;_ * \-#,##0.0_ ;_ * &quot;-&quot;?_ ;_ @_ "/>
    <numFmt numFmtId="171" formatCode="_ * #,##0.00000000_ ;_ * \-#,##0.00000000_ ;_ * &quot;-&quot;??_ ;_ @_ "/>
    <numFmt numFmtId="172" formatCode="_ * #,##0.000_ ;_ * \-#,##0.000_ ;_ * &quot;-&quot;??_ ;_ @_ "/>
    <numFmt numFmtId="173" formatCode="#,##0.0000"/>
    <numFmt numFmtId="174" formatCode="#,##0.000"/>
    <numFmt numFmtId="175" formatCode="#,##0_ ;\-#,##0\ "/>
    <numFmt numFmtId="176" formatCode="&quot; &quot;#,##0.00&quot; &quot;;&quot; -&quot;#,##0.00&quot; &quot;;&quot; -&quot;00&quot; &quot;;&quot; &quot;@&quot; &quot;"/>
    <numFmt numFmtId="177" formatCode="0&quot; &quot;%"/>
  </numFmts>
  <fonts count="8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name val="Tms Rmn"/>
    </font>
    <font>
      <sz val="10"/>
      <name val="MS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9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color rgb="FFFF0000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i/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i/>
      <sz val="10"/>
      <color rgb="FFFF0000"/>
      <name val="Times New Roman"/>
      <family val="1"/>
    </font>
    <font>
      <b/>
      <sz val="10"/>
      <name val="Arial"/>
      <family val="2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3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</font>
    <font>
      <u/>
      <sz val="11"/>
      <color rgb="FF004488"/>
      <name val="Calibri"/>
      <family val="2"/>
    </font>
    <font>
      <b/>
      <sz val="11"/>
      <color rgb="FFFA7D00"/>
      <name val="Calibri"/>
      <family val="2"/>
    </font>
    <font>
      <sz val="11"/>
      <color rgb="FF9C0006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u/>
      <sz val="11"/>
      <color rgb="FF0066AA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9C6500"/>
      <name val="Calibri"/>
      <family val="2"/>
    </font>
    <font>
      <b/>
      <sz val="15"/>
      <color rgb="FF1F497D"/>
      <name val="Calibri"/>
      <family val="2"/>
    </font>
    <font>
      <b/>
      <sz val="13"/>
      <color rgb="FF1F497D"/>
      <name val="Calibri"/>
      <family val="2"/>
    </font>
    <font>
      <b/>
      <sz val="11"/>
      <color rgb="FF1F497D"/>
      <name val="Calibri"/>
      <family val="2"/>
    </font>
    <font>
      <b/>
      <sz val="18"/>
      <color rgb="FF1F497D"/>
      <name val="Cambria"/>
      <family val="1"/>
    </font>
    <font>
      <b/>
      <sz val="11"/>
      <color rgb="FF000000"/>
      <name val="Calibri"/>
      <family val="2"/>
    </font>
    <font>
      <b/>
      <sz val="11"/>
      <color rgb="FF3F3F3F"/>
      <name val="Calibri"/>
      <family val="2"/>
    </font>
    <font>
      <sz val="11"/>
      <color rgb="FFFF0000"/>
      <name val="Calibri"/>
      <family val="2"/>
    </font>
    <font>
      <u/>
      <sz val="11"/>
      <color rgb="FF800080"/>
      <name val="Calibri"/>
      <family val="2"/>
    </font>
    <font>
      <u/>
      <sz val="11"/>
      <color rgb="FF0000FF"/>
      <name val="Calibri"/>
      <family val="2"/>
    </font>
    <font>
      <sz val="9"/>
      <color rgb="FF0070C0"/>
      <name val="Times New Roman"/>
      <family val="1"/>
    </font>
    <font>
      <sz val="11"/>
      <color rgb="FF0070C0"/>
      <name val="Calibri"/>
      <family val="2"/>
      <scheme val="minor"/>
    </font>
  </fonts>
  <fills count="96">
    <fill>
      <patternFill patternType="none"/>
    </fill>
    <fill>
      <patternFill patternType="gray125"/>
    </fill>
    <fill>
      <patternFill patternType="gray0625"/>
    </fill>
    <fill>
      <patternFill patternType="solid">
        <fgColor theme="6" tint="0.7999816888943144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rgb="FFCC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DBE5F1"/>
        <bgColor rgb="FFDBE5F1"/>
      </patternFill>
    </fill>
    <fill>
      <patternFill patternType="solid">
        <fgColor rgb="FFF2DDDC"/>
        <bgColor rgb="FFF2DDDC"/>
      </patternFill>
    </fill>
    <fill>
      <patternFill patternType="solid">
        <fgColor rgb="FFEAF1DD"/>
        <bgColor rgb="FFEAF1DD"/>
      </patternFill>
    </fill>
    <fill>
      <patternFill patternType="solid">
        <fgColor rgb="FFE5E0EC"/>
        <bgColor rgb="FFE5E0EC"/>
      </patternFill>
    </fill>
    <fill>
      <patternFill patternType="solid">
        <fgColor rgb="FFDBEEF3"/>
        <bgColor rgb="FFDB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9B8"/>
        <bgColor rgb="FFE6B9B8"/>
      </patternFill>
    </fill>
    <fill>
      <patternFill patternType="solid">
        <fgColor rgb="FFD7E4BC"/>
        <bgColor rgb="FFD7E4BC"/>
      </patternFill>
    </fill>
    <fill>
      <patternFill patternType="solid">
        <fgColor rgb="FFCCC0DA"/>
        <bgColor rgb="FFCCC0DA"/>
      </patternFill>
    </fill>
    <fill>
      <patternFill patternType="solid">
        <fgColor rgb="FFB6DDE8"/>
        <bgColor rgb="FFB6DD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99795"/>
        <bgColor rgb="FFD99795"/>
      </patternFill>
    </fill>
    <fill>
      <patternFill patternType="solid">
        <fgColor rgb="FFC2D69A"/>
        <bgColor rgb="FFC2D69A"/>
      </patternFill>
    </fill>
    <fill>
      <patternFill patternType="solid">
        <fgColor rgb="FFB2A1C7"/>
        <bgColor rgb="FFB2A1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F2F2F2"/>
        <bgColor rgb="FFF2F2F2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FFCC"/>
        <bgColor rgb="FFFFFFCC"/>
      </patternFill>
    </fill>
    <fill>
      <patternFill patternType="solid">
        <fgColor rgb="FFFFEB9C"/>
        <bgColor rgb="FFFFEB9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gray0625"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328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0" fillId="0" borderId="0"/>
    <xf numFmtId="4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/>
    <xf numFmtId="0" fontId="4" fillId="0" borderId="0"/>
    <xf numFmtId="0" fontId="19" fillId="0" borderId="0" applyNumberFormat="0" applyBorder="0" applyAlignment="0"/>
    <xf numFmtId="43" fontId="4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6" fillId="9" borderId="0" applyNumberFormat="0" applyBorder="0" applyAlignment="0" applyProtection="0"/>
    <xf numFmtId="0" fontId="37" fillId="10" borderId="0" applyNumberFormat="0" applyBorder="0" applyAlignment="0" applyProtection="0"/>
    <xf numFmtId="0" fontId="38" fillId="11" borderId="7" applyNumberFormat="0" applyAlignment="0" applyProtection="0"/>
    <xf numFmtId="0" fontId="39" fillId="12" borderId="8" applyNumberFormat="0" applyAlignment="0" applyProtection="0"/>
    <xf numFmtId="0" fontId="40" fillId="12" borderId="7" applyNumberFormat="0" applyAlignment="0" applyProtection="0"/>
    <xf numFmtId="0" fontId="41" fillId="0" borderId="9" applyNumberFormat="0" applyFill="0" applyAlignment="0" applyProtection="0"/>
    <xf numFmtId="0" fontId="42" fillId="13" borderId="10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2" applyNumberFormat="0" applyFill="0" applyAlignment="0" applyProtection="0"/>
    <xf numFmtId="0" fontId="46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46" fillId="38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4" borderId="11" applyNumberFormat="0" applyFont="0" applyAlignment="0" applyProtection="0"/>
    <xf numFmtId="0" fontId="47" fillId="0" borderId="0"/>
    <xf numFmtId="177" fontId="19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9" fillId="0" borderId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46" borderId="0" applyNumberFormat="0" applyBorder="0" applyAlignment="0" applyProtection="0"/>
    <xf numFmtId="0" fontId="49" fillId="49" borderId="0" applyNumberFormat="0" applyBorder="0" applyAlignment="0" applyProtection="0"/>
    <xf numFmtId="0" fontId="50" fillId="50" borderId="0" applyNumberFormat="0" applyBorder="0" applyAlignment="0" applyProtection="0"/>
    <xf numFmtId="0" fontId="50" fillId="47" borderId="0" applyNumberFormat="0" applyBorder="0" applyAlignment="0" applyProtection="0"/>
    <xf numFmtId="0" fontId="50" fillId="48" borderId="0" applyNumberFormat="0" applyBorder="0" applyAlignment="0" applyProtection="0"/>
    <xf numFmtId="0" fontId="50" fillId="51" borderId="0" applyNumberFormat="0" applyBorder="0" applyAlignment="0" applyProtection="0"/>
    <xf numFmtId="0" fontId="50" fillId="52" borderId="0" applyNumberFormat="0" applyBorder="0" applyAlignment="0" applyProtection="0"/>
    <xf numFmtId="0" fontId="50" fillId="53" borderId="0" applyNumberFormat="0" applyBorder="0" applyAlignment="0" applyProtection="0"/>
    <xf numFmtId="0" fontId="51" fillId="54" borderId="13" applyNumberFormat="0" applyAlignment="0" applyProtection="0"/>
    <xf numFmtId="0" fontId="52" fillId="41" borderId="0" applyNumberFormat="0" applyBorder="0" applyAlignment="0" applyProtection="0"/>
    <xf numFmtId="0" fontId="53" fillId="0" borderId="0" applyNumberFormat="0" applyFill="0" applyBorder="0" applyAlignment="0" applyProtection="0"/>
    <xf numFmtId="0" fontId="54" fillId="42" borderId="0" applyNumberFormat="0" applyBorder="0" applyAlignment="0" applyProtection="0"/>
    <xf numFmtId="0" fontId="55" fillId="45" borderId="13" applyNumberFormat="0" applyAlignment="0" applyProtection="0"/>
    <xf numFmtId="0" fontId="56" fillId="0" borderId="14" applyNumberFormat="0" applyFill="0" applyAlignment="0" applyProtection="0"/>
    <xf numFmtId="0" fontId="57" fillId="55" borderId="15" applyNumberFormat="0" applyAlignment="0" applyProtection="0"/>
    <xf numFmtId="0" fontId="49" fillId="56" borderId="16" applyNumberFormat="0" applyFont="0" applyAlignment="0" applyProtection="0"/>
    <xf numFmtId="0" fontId="49" fillId="0" borderId="0"/>
    <xf numFmtId="0" fontId="49" fillId="0" borderId="0"/>
    <xf numFmtId="0" fontId="58" fillId="57" borderId="0" applyNumberFormat="0" applyBorder="0" applyAlignment="0" applyProtection="0"/>
    <xf numFmtId="0" fontId="59" fillId="0" borderId="17" applyNumberFormat="0" applyFill="0" applyAlignment="0" applyProtection="0"/>
    <xf numFmtId="0" fontId="60" fillId="0" borderId="18" applyNumberFormat="0" applyFill="0" applyAlignment="0" applyProtection="0"/>
    <xf numFmtId="0" fontId="61" fillId="0" borderId="19" applyNumberFormat="0" applyFill="0" applyAlignment="0" applyProtection="0"/>
    <xf numFmtId="0" fontId="61" fillId="0" borderId="0" applyNumberFormat="0" applyFill="0" applyBorder="0" applyAlignment="0" applyProtection="0"/>
    <xf numFmtId="0" fontId="10" fillId="0" borderId="0" applyNumberFormat="0" applyAlignment="0">
      <alignment horizontal="left"/>
    </xf>
    <xf numFmtId="0" fontId="62" fillId="0" borderId="0" applyNumberFormat="0" applyFill="0" applyBorder="0" applyAlignment="0" applyProtection="0"/>
    <xf numFmtId="0" fontId="63" fillId="0" borderId="20" applyNumberFormat="0" applyFill="0" applyAlignment="0" applyProtection="0"/>
    <xf numFmtId="0" fontId="64" fillId="54" borderId="21" applyNumberFormat="0" applyAlignment="0" applyProtection="0"/>
    <xf numFmtId="0" fontId="50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50" fillId="51" borderId="0" applyNumberFormat="0" applyBorder="0" applyAlignment="0" applyProtection="0"/>
    <xf numFmtId="0" fontId="50" fillId="52" borderId="0" applyNumberFormat="0" applyBorder="0" applyAlignment="0" applyProtection="0"/>
    <xf numFmtId="0" fontId="50" fillId="61" borderId="0" applyNumberFormat="0" applyBorder="0" applyAlignment="0" applyProtection="0"/>
    <xf numFmtId="0" fontId="65" fillId="0" borderId="0" applyNumberFormat="0" applyFill="0" applyBorder="0" applyAlignment="0" applyProtection="0"/>
    <xf numFmtId="0" fontId="2" fillId="0" borderId="0"/>
    <xf numFmtId="0" fontId="66" fillId="0" borderId="0"/>
    <xf numFmtId="0" fontId="19" fillId="0" borderId="0" applyNumberFormat="0" applyBorder="0" applyProtection="0"/>
    <xf numFmtId="176" fontId="66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78" fillId="0" borderId="22" applyNumberFormat="0" applyFill="0" applyAlignment="0" applyProtection="0"/>
    <xf numFmtId="0" fontId="79" fillId="0" borderId="23" applyNumberFormat="0" applyFill="0" applyAlignment="0" applyProtection="0"/>
    <xf numFmtId="0" fontId="80" fillId="0" borderId="24" applyNumberFormat="0" applyFill="0" applyAlignment="0" applyProtection="0"/>
    <xf numFmtId="0" fontId="80" fillId="0" borderId="0" applyNumberFormat="0" applyFill="0" applyBorder="0" applyAlignment="0" applyProtection="0"/>
    <xf numFmtId="0" fontId="72" fillId="82" borderId="0" applyNumberFormat="0" applyBorder="0" applyAlignment="0" applyProtection="0"/>
    <xf numFmtId="0" fontId="70" fillId="81" borderId="0" applyNumberFormat="0" applyBorder="0" applyAlignment="0" applyProtection="0"/>
    <xf numFmtId="0" fontId="77" fillId="86" borderId="0" applyNumberFormat="0" applyBorder="0" applyAlignment="0" applyProtection="0"/>
    <xf numFmtId="0" fontId="74" fillId="83" borderId="7" applyNumberFormat="0" applyAlignment="0" applyProtection="0"/>
    <xf numFmtId="0" fontId="83" fillId="80" borderId="8" applyNumberFormat="0" applyAlignment="0" applyProtection="0"/>
    <xf numFmtId="0" fontId="69" fillId="80" borderId="7" applyNumberFormat="0" applyAlignment="0" applyProtection="0"/>
    <xf numFmtId="0" fontId="75" fillId="0" borderId="9" applyNumberFormat="0" applyFill="0" applyAlignment="0" applyProtection="0"/>
    <xf numFmtId="0" fontId="76" fillId="84" borderId="10" applyNumberFormat="0" applyAlignment="0" applyProtection="0"/>
    <xf numFmtId="0" fontId="84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82" fillId="0" borderId="25" applyNumberFormat="0" applyFill="0" applyAlignment="0" applyProtection="0"/>
    <xf numFmtId="0" fontId="67" fillId="87" borderId="0" applyNumberFormat="0" applyBorder="0" applyAlignment="0" applyProtection="0"/>
    <xf numFmtId="0" fontId="19" fillId="62" borderId="0" applyNumberFormat="0" applyBorder="0" applyAlignment="0" applyProtection="0"/>
    <xf numFmtId="0" fontId="19" fillId="68" borderId="0" applyNumberFormat="0" applyBorder="0" applyAlignment="0" applyProtection="0"/>
    <xf numFmtId="0" fontId="67" fillId="74" borderId="0" applyNumberFormat="0" applyBorder="0" applyAlignment="0" applyProtection="0"/>
    <xf numFmtId="0" fontId="67" fillId="88" borderId="0" applyNumberFormat="0" applyBorder="0" applyAlignment="0" applyProtection="0"/>
    <xf numFmtId="0" fontId="19" fillId="63" borderId="0" applyNumberFormat="0" applyBorder="0" applyAlignment="0" applyProtection="0"/>
    <xf numFmtId="0" fontId="19" fillId="69" borderId="0" applyNumberFormat="0" applyBorder="0" applyAlignment="0" applyProtection="0"/>
    <xf numFmtId="0" fontId="67" fillId="75" borderId="0" applyNumberFormat="0" applyBorder="0" applyAlignment="0" applyProtection="0"/>
    <xf numFmtId="0" fontId="67" fillId="89" borderId="0" applyNumberFormat="0" applyBorder="0" applyAlignment="0" applyProtection="0"/>
    <xf numFmtId="0" fontId="19" fillId="64" borderId="0" applyNumberFormat="0" applyBorder="0" applyAlignment="0" applyProtection="0"/>
    <xf numFmtId="0" fontId="19" fillId="70" borderId="0" applyNumberFormat="0" applyBorder="0" applyAlignment="0" applyProtection="0"/>
    <xf numFmtId="0" fontId="67" fillId="76" borderId="0" applyNumberFormat="0" applyBorder="0" applyAlignment="0" applyProtection="0"/>
    <xf numFmtId="0" fontId="67" fillId="90" borderId="0" applyNumberFormat="0" applyBorder="0" applyAlignment="0" applyProtection="0"/>
    <xf numFmtId="0" fontId="19" fillId="65" borderId="0" applyNumberFormat="0" applyBorder="0" applyAlignment="0" applyProtection="0"/>
    <xf numFmtId="0" fontId="19" fillId="71" borderId="0" applyNumberFormat="0" applyBorder="0" applyAlignment="0" applyProtection="0"/>
    <xf numFmtId="0" fontId="67" fillId="77" borderId="0" applyNumberFormat="0" applyBorder="0" applyAlignment="0" applyProtection="0"/>
    <xf numFmtId="0" fontId="67" fillId="91" borderId="0" applyNumberFormat="0" applyBorder="0" applyAlignment="0" applyProtection="0"/>
    <xf numFmtId="0" fontId="19" fillId="66" borderId="0" applyNumberFormat="0" applyBorder="0" applyAlignment="0" applyProtection="0"/>
    <xf numFmtId="0" fontId="19" fillId="72" borderId="0" applyNumberFormat="0" applyBorder="0" applyAlignment="0" applyProtection="0"/>
    <xf numFmtId="0" fontId="67" fillId="78" borderId="0" applyNumberFormat="0" applyBorder="0" applyAlignment="0" applyProtection="0"/>
    <xf numFmtId="0" fontId="67" fillId="92" borderId="0" applyNumberFormat="0" applyBorder="0" applyAlignment="0" applyProtection="0"/>
    <xf numFmtId="0" fontId="19" fillId="67" borderId="0" applyNumberFormat="0" applyBorder="0" applyAlignment="0" applyProtection="0"/>
    <xf numFmtId="0" fontId="19" fillId="73" borderId="0" applyNumberFormat="0" applyBorder="0" applyAlignment="0" applyProtection="0"/>
    <xf numFmtId="0" fontId="67" fillId="79" borderId="0" applyNumberFormat="0" applyBorder="0" applyAlignment="0" applyProtection="0"/>
    <xf numFmtId="0" fontId="68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6" fillId="85" borderId="11" applyNumberFormat="0" applyFont="0" applyAlignment="0" applyProtection="0"/>
    <xf numFmtId="0" fontId="19" fillId="0" borderId="0" applyNumberFormat="0" applyBorder="0" applyProtection="0"/>
    <xf numFmtId="0" fontId="86" fillId="0" borderId="0" applyNumberFormat="0" applyFill="0" applyBorder="0" applyAlignment="0" applyProtection="0"/>
    <xf numFmtId="0" fontId="4" fillId="0" borderId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46" borderId="0" applyNumberFormat="0" applyBorder="0" applyAlignment="0" applyProtection="0"/>
    <xf numFmtId="0" fontId="49" fillId="49" borderId="0" applyNumberFormat="0" applyBorder="0" applyAlignment="0" applyProtection="0"/>
    <xf numFmtId="0" fontId="50" fillId="50" borderId="0" applyNumberFormat="0" applyBorder="0" applyAlignment="0" applyProtection="0"/>
    <xf numFmtId="0" fontId="50" fillId="47" borderId="0" applyNumberFormat="0" applyBorder="0" applyAlignment="0" applyProtection="0"/>
    <xf numFmtId="0" fontId="50" fillId="48" borderId="0" applyNumberFormat="0" applyBorder="0" applyAlignment="0" applyProtection="0"/>
    <xf numFmtId="0" fontId="50" fillId="51" borderId="0" applyNumberFormat="0" applyBorder="0" applyAlignment="0" applyProtection="0"/>
    <xf numFmtId="0" fontId="50" fillId="52" borderId="0" applyNumberFormat="0" applyBorder="0" applyAlignment="0" applyProtection="0"/>
    <xf numFmtId="0" fontId="50" fillId="53" borderId="0" applyNumberFormat="0" applyBorder="0" applyAlignment="0" applyProtection="0"/>
    <xf numFmtId="0" fontId="51" fillId="54" borderId="13" applyNumberFormat="0" applyAlignment="0" applyProtection="0"/>
    <xf numFmtId="0" fontId="52" fillId="41" borderId="0" applyNumberFormat="0" applyBorder="0" applyAlignment="0" applyProtection="0"/>
    <xf numFmtId="0" fontId="53" fillId="0" borderId="0" applyNumberFormat="0" applyFill="0" applyBorder="0" applyAlignment="0" applyProtection="0"/>
    <xf numFmtId="0" fontId="54" fillId="42" borderId="0" applyNumberFormat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55" fillId="45" borderId="13" applyNumberFormat="0" applyAlignment="0" applyProtection="0"/>
    <xf numFmtId="0" fontId="56" fillId="0" borderId="14" applyNumberFormat="0" applyFill="0" applyAlignment="0" applyProtection="0"/>
    <xf numFmtId="0" fontId="57" fillId="55" borderId="15" applyNumberFormat="0" applyAlignment="0" applyProtection="0"/>
    <xf numFmtId="0" fontId="49" fillId="56" borderId="16" applyNumberFormat="0" applyFont="0" applyAlignment="0" applyProtection="0"/>
    <xf numFmtId="0" fontId="49" fillId="0" borderId="0"/>
    <xf numFmtId="0" fontId="49" fillId="0" borderId="0"/>
    <xf numFmtId="0" fontId="58" fillId="57" borderId="0" applyNumberFormat="0" applyBorder="0" applyAlignment="0" applyProtection="0"/>
    <xf numFmtId="0" fontId="59" fillId="0" borderId="17" applyNumberFormat="0" applyFill="0" applyAlignment="0" applyProtection="0"/>
    <xf numFmtId="0" fontId="60" fillId="0" borderId="18" applyNumberFormat="0" applyFill="0" applyAlignment="0" applyProtection="0"/>
    <xf numFmtId="0" fontId="61" fillId="0" borderId="19" applyNumberFormat="0" applyFill="0" applyAlignment="0" applyProtection="0"/>
    <xf numFmtId="0" fontId="61" fillId="0" borderId="0" applyNumberFormat="0" applyFill="0" applyBorder="0" applyAlignment="0" applyProtection="0"/>
    <xf numFmtId="0" fontId="19" fillId="0" borderId="0"/>
    <xf numFmtId="0" fontId="62" fillId="0" borderId="0" applyNumberFormat="0" applyFill="0" applyBorder="0" applyAlignment="0" applyProtection="0"/>
    <xf numFmtId="0" fontId="63" fillId="0" borderId="20" applyNumberFormat="0" applyFill="0" applyAlignment="0" applyProtection="0"/>
    <xf numFmtId="0" fontId="64" fillId="54" borderId="21" applyNumberFormat="0" applyAlignment="0" applyProtection="0"/>
    <xf numFmtId="0" fontId="50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50" fillId="51" borderId="0" applyNumberFormat="0" applyBorder="0" applyAlignment="0" applyProtection="0"/>
    <xf numFmtId="0" fontId="50" fillId="52" borderId="0" applyNumberFormat="0" applyBorder="0" applyAlignment="0" applyProtection="0"/>
    <xf numFmtId="0" fontId="50" fillId="61" borderId="0" applyNumberFormat="0" applyBorder="0" applyAlignment="0" applyProtection="0"/>
    <xf numFmtId="0" fontId="65" fillId="0" borderId="0" applyNumberFormat="0" applyFill="0" applyBorder="0" applyAlignment="0" applyProtection="0"/>
    <xf numFmtId="0" fontId="2" fillId="0" borderId="0"/>
    <xf numFmtId="0" fontId="66" fillId="0" borderId="0"/>
    <xf numFmtId="0" fontId="8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176" fontId="66" fillId="0" borderId="0" applyFont="0" applyFill="0" applyBorder="0" applyAlignment="0" applyProtection="0"/>
    <xf numFmtId="0" fontId="2" fillId="0" borderId="0"/>
    <xf numFmtId="0" fontId="2" fillId="0" borderId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66" fillId="0" borderId="0"/>
    <xf numFmtId="0" fontId="2" fillId="0" borderId="0"/>
    <xf numFmtId="176" fontId="19" fillId="0" borderId="0" applyFont="0" applyFill="0" applyBorder="0" applyAlignment="0" applyProtection="0"/>
    <xf numFmtId="0" fontId="2" fillId="0" borderId="0"/>
    <xf numFmtId="0" fontId="2" fillId="14" borderId="11" applyNumberFormat="0" applyFont="0" applyAlignment="0" applyProtection="0"/>
    <xf numFmtId="0" fontId="2" fillId="0" borderId="0"/>
    <xf numFmtId="176" fontId="19" fillId="0" borderId="0" applyFont="0" applyFill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9" fillId="0" borderId="0" applyNumberFormat="0" applyBorder="0" applyAlignment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0" borderId="0"/>
    <xf numFmtId="0" fontId="19" fillId="85" borderId="11" applyNumberFormat="0" applyFont="0" applyAlignment="0" applyProtection="0"/>
    <xf numFmtId="0" fontId="19" fillId="62" borderId="0" applyNumberFormat="0" applyFont="0" applyBorder="0" applyAlignment="0" applyProtection="0"/>
    <xf numFmtId="0" fontId="19" fillId="68" borderId="0" applyNumberFormat="0" applyFont="0" applyBorder="0" applyAlignment="0" applyProtection="0"/>
    <xf numFmtId="0" fontId="19" fillId="63" borderId="0" applyNumberFormat="0" applyFont="0" applyBorder="0" applyAlignment="0" applyProtection="0"/>
    <xf numFmtId="0" fontId="19" fillId="69" borderId="0" applyNumberFormat="0" applyFont="0" applyBorder="0" applyAlignment="0" applyProtection="0"/>
    <xf numFmtId="0" fontId="19" fillId="64" borderId="0" applyNumberFormat="0" applyFont="0" applyBorder="0" applyAlignment="0" applyProtection="0"/>
    <xf numFmtId="0" fontId="19" fillId="70" borderId="0" applyNumberFormat="0" applyFont="0" applyBorder="0" applyAlignment="0" applyProtection="0"/>
    <xf numFmtId="0" fontId="19" fillId="65" borderId="0" applyNumberFormat="0" applyFont="0" applyBorder="0" applyAlignment="0" applyProtection="0"/>
    <xf numFmtId="0" fontId="19" fillId="71" borderId="0" applyNumberFormat="0" applyFont="0" applyBorder="0" applyAlignment="0" applyProtection="0"/>
    <xf numFmtId="0" fontId="19" fillId="66" borderId="0" applyNumberFormat="0" applyFont="0" applyBorder="0" applyAlignment="0" applyProtection="0"/>
    <xf numFmtId="0" fontId="19" fillId="72" borderId="0" applyNumberFormat="0" applyFont="0" applyBorder="0" applyAlignment="0" applyProtection="0"/>
    <xf numFmtId="0" fontId="19" fillId="67" borderId="0" applyNumberFormat="0" applyFont="0" applyBorder="0" applyAlignment="0" applyProtection="0"/>
    <xf numFmtId="0" fontId="19" fillId="73" borderId="0" applyNumberFormat="0" applyFont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2" fillId="0" borderId="0"/>
    <xf numFmtId="0" fontId="66" fillId="0" borderId="0"/>
    <xf numFmtId="176" fontId="66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9" fillId="0" borderId="0" applyNumberFormat="0" applyBorder="0" applyAlignment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4" borderId="11" applyNumberFormat="0" applyFont="0" applyAlignment="0" applyProtection="0"/>
    <xf numFmtId="0" fontId="47" fillId="0" borderId="0"/>
    <xf numFmtId="0" fontId="49" fillId="0" borderId="0"/>
    <xf numFmtId="0" fontId="66" fillId="0" borderId="0"/>
    <xf numFmtId="0" fontId="19" fillId="62" borderId="0" applyNumberFormat="0" applyBorder="0" applyAlignment="0" applyProtection="0"/>
    <xf numFmtId="0" fontId="19" fillId="68" borderId="0" applyNumberFormat="0" applyBorder="0" applyAlignment="0" applyProtection="0"/>
    <xf numFmtId="0" fontId="19" fillId="63" borderId="0" applyNumberFormat="0" applyBorder="0" applyAlignment="0" applyProtection="0"/>
    <xf numFmtId="0" fontId="19" fillId="69" borderId="0" applyNumberFormat="0" applyBorder="0" applyAlignment="0" applyProtection="0"/>
    <xf numFmtId="0" fontId="19" fillId="64" borderId="0" applyNumberFormat="0" applyBorder="0" applyAlignment="0" applyProtection="0"/>
    <xf numFmtId="0" fontId="19" fillId="70" borderId="0" applyNumberFormat="0" applyBorder="0" applyAlignment="0" applyProtection="0"/>
    <xf numFmtId="0" fontId="19" fillId="65" borderId="0" applyNumberFormat="0" applyBorder="0" applyAlignment="0" applyProtection="0"/>
    <xf numFmtId="0" fontId="19" fillId="71" borderId="0" applyNumberFormat="0" applyBorder="0" applyAlignment="0" applyProtection="0"/>
    <xf numFmtId="0" fontId="19" fillId="66" borderId="0" applyNumberFormat="0" applyBorder="0" applyAlignment="0" applyProtection="0"/>
    <xf numFmtId="0" fontId="19" fillId="72" borderId="0" applyNumberFormat="0" applyBorder="0" applyAlignment="0" applyProtection="0"/>
    <xf numFmtId="0" fontId="19" fillId="67" borderId="0" applyNumberFormat="0" applyBorder="0" applyAlignment="0" applyProtection="0"/>
    <xf numFmtId="0" fontId="19" fillId="73" borderId="0" applyNumberFormat="0" applyBorder="0" applyAlignment="0" applyProtection="0"/>
    <xf numFmtId="0" fontId="73" fillId="0" borderId="0" applyNumberFormat="0" applyFill="0" applyBorder="0" applyAlignment="0" applyProtection="0"/>
    <xf numFmtId="0" fontId="4" fillId="0" borderId="0"/>
    <xf numFmtId="0" fontId="49" fillId="0" borderId="0"/>
    <xf numFmtId="0" fontId="49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4" borderId="11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51">
    <xf numFmtId="0" fontId="0" fillId="0" borderId="0" xfId="0"/>
    <xf numFmtId="165" fontId="7" fillId="0" borderId="0" xfId="0" applyNumberFormat="1" applyFont="1"/>
    <xf numFmtId="166" fontId="6" fillId="0" borderId="0" xfId="2" applyNumberFormat="1" applyFont="1"/>
    <xf numFmtId="0" fontId="8" fillId="0" borderId="0" xfId="0" applyFont="1"/>
    <xf numFmtId="0" fontId="6" fillId="0" borderId="1" xfId="5" applyFont="1" applyBorder="1"/>
    <xf numFmtId="0" fontId="6" fillId="0" borderId="1" xfId="5" applyFont="1" applyBorder="1" applyAlignment="1">
      <alignment horizontal="left"/>
    </xf>
    <xf numFmtId="3" fontId="6" fillId="0" borderId="0" xfId="6" applyNumberFormat="1" applyFont="1" applyFill="1" applyAlignment="1">
      <alignment horizontal="center"/>
    </xf>
    <xf numFmtId="167" fontId="12" fillId="0" borderId="0" xfId="7" applyNumberFormat="1" applyFont="1" applyFill="1"/>
    <xf numFmtId="0" fontId="12" fillId="0" borderId="0" xfId="5" applyFont="1" applyFill="1"/>
    <xf numFmtId="3" fontId="6" fillId="0" borderId="0" xfId="6" applyNumberFormat="1" applyFont="1" applyFill="1" applyAlignment="1">
      <alignment horizontal="centerContinuous"/>
    </xf>
    <xf numFmtId="0" fontId="12" fillId="0" borderId="0" xfId="5" applyFont="1" applyFill="1" applyBorder="1" applyAlignment="1">
      <alignment horizontal="centerContinuous"/>
    </xf>
    <xf numFmtId="0" fontId="6" fillId="0" borderId="0" xfId="5" applyFont="1" applyFill="1" applyBorder="1" applyAlignment="1">
      <alignment horizontal="center"/>
    </xf>
    <xf numFmtId="0" fontId="12" fillId="0" borderId="0" xfId="0" applyFont="1" applyFill="1"/>
    <xf numFmtId="168" fontId="6" fillId="0" borderId="0" xfId="6" applyNumberFormat="1" applyFont="1" applyFill="1" applyAlignment="1">
      <alignment horizontal="centerContinuous"/>
    </xf>
    <xf numFmtId="0" fontId="12" fillId="0" borderId="0" xfId="5" applyFont="1" applyFill="1" applyBorder="1"/>
    <xf numFmtId="0" fontId="6" fillId="0" borderId="0" xfId="5" applyFont="1" applyBorder="1" applyAlignment="1">
      <alignment horizontal="right"/>
    </xf>
    <xf numFmtId="0" fontId="12" fillId="0" borderId="0" xfId="5" applyFont="1" applyBorder="1"/>
    <xf numFmtId="0" fontId="12" fillId="0" borderId="0" xfId="5" applyFont="1" applyFill="1" applyBorder="1" applyAlignment="1">
      <alignment horizontal="center"/>
    </xf>
    <xf numFmtId="3" fontId="6" fillId="0" borderId="0" xfId="6" applyNumberFormat="1" applyFont="1" applyFill="1" applyBorder="1" applyAlignment="1">
      <alignment horizontal="center"/>
    </xf>
    <xf numFmtId="17" fontId="12" fillId="0" borderId="0" xfId="5" applyNumberFormat="1" applyFont="1" applyFill="1" applyBorder="1" applyAlignment="1">
      <alignment horizontal="center"/>
    </xf>
    <xf numFmtId="3" fontId="6" fillId="0" borderId="0" xfId="6" quotePrefix="1" applyNumberFormat="1" applyFont="1" applyFill="1" applyAlignment="1">
      <alignment horizontal="center"/>
    </xf>
    <xf numFmtId="0" fontId="12" fillId="0" borderId="0" xfId="5" applyFont="1" applyFill="1" applyAlignment="1">
      <alignment horizontal="centerContinuous"/>
    </xf>
    <xf numFmtId="168" fontId="6" fillId="0" borderId="0" xfId="6" applyNumberFormat="1" applyFont="1" applyFill="1"/>
    <xf numFmtId="168" fontId="6" fillId="0" borderId="0" xfId="6" applyNumberFormat="1" applyFont="1" applyFill="1" applyBorder="1" applyAlignment="1">
      <alignment horizontal="center"/>
    </xf>
    <xf numFmtId="0" fontId="14" fillId="2" borderId="2" xfId="5" applyFont="1" applyFill="1" applyBorder="1" applyAlignment="1">
      <alignment horizontal="right"/>
    </xf>
    <xf numFmtId="0" fontId="14" fillId="2" borderId="2" xfId="5" applyFont="1" applyFill="1" applyBorder="1" applyAlignment="1">
      <alignment horizontal="center"/>
    </xf>
    <xf numFmtId="0" fontId="14" fillId="0" borderId="0" xfId="5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/>
    </xf>
    <xf numFmtId="0" fontId="6" fillId="0" borderId="0" xfId="5" applyFont="1" applyBorder="1" applyAlignment="1"/>
    <xf numFmtId="0" fontId="14" fillId="0" borderId="0" xfId="5" applyFont="1" applyBorder="1" applyAlignment="1">
      <alignment horizontal="right"/>
    </xf>
    <xf numFmtId="0" fontId="12" fillId="0" borderId="0" xfId="5" applyFont="1"/>
    <xf numFmtId="0" fontId="6" fillId="0" borderId="0" xfId="5" applyFont="1" applyFill="1"/>
    <xf numFmtId="0" fontId="14" fillId="0" borderId="0" xfId="5" applyFont="1" applyFill="1" applyBorder="1" applyAlignment="1">
      <alignment horizontal="right"/>
    </xf>
    <xf numFmtId="168" fontId="14" fillId="0" borderId="0" xfId="6" applyNumberFormat="1" applyFont="1" applyFill="1" applyBorder="1" applyAlignment="1">
      <alignment horizontal="right"/>
    </xf>
    <xf numFmtId="1" fontId="9" fillId="0" borderId="0" xfId="8" applyNumberFormat="1" applyFont="1"/>
    <xf numFmtId="3" fontId="9" fillId="0" borderId="0" xfId="8" applyNumberFormat="1" applyFont="1"/>
    <xf numFmtId="165" fontId="12" fillId="0" borderId="0" xfId="7" applyNumberFormat="1" applyFont="1"/>
    <xf numFmtId="166" fontId="12" fillId="0" borderId="0" xfId="2" applyNumberFormat="1" applyFont="1"/>
    <xf numFmtId="3" fontId="12" fillId="0" borderId="0" xfId="6" applyNumberFormat="1" applyFont="1"/>
    <xf numFmtId="3" fontId="6" fillId="0" borderId="0" xfId="6" applyNumberFormat="1" applyFont="1"/>
    <xf numFmtId="165" fontId="12" fillId="0" borderId="0" xfId="7" applyNumberFormat="1" applyFont="1" applyFill="1"/>
    <xf numFmtId="3" fontId="12" fillId="0" borderId="0" xfId="6" applyNumberFormat="1" applyFont="1" applyFill="1"/>
    <xf numFmtId="3" fontId="6" fillId="0" borderId="0" xfId="5" applyNumberFormat="1" applyFont="1" applyFill="1" applyBorder="1"/>
    <xf numFmtId="3" fontId="6" fillId="0" borderId="0" xfId="6" applyNumberFormat="1" applyFont="1" applyFill="1"/>
    <xf numFmtId="0" fontId="6" fillId="0" borderId="0" xfId="5" applyFont="1" applyFill="1" applyBorder="1"/>
    <xf numFmtId="1" fontId="6" fillId="0" borderId="0" xfId="5" applyNumberFormat="1" applyFont="1" applyFill="1" applyBorder="1"/>
    <xf numFmtId="168" fontId="6" fillId="0" borderId="0" xfId="6" applyNumberFormat="1" applyFont="1" applyFill="1" applyBorder="1"/>
    <xf numFmtId="3" fontId="12" fillId="0" borderId="0" xfId="6" applyNumberFormat="1" applyFont="1" applyFill="1" applyBorder="1"/>
    <xf numFmtId="168" fontId="12" fillId="0" borderId="0" xfId="6" applyNumberFormat="1" applyFont="1" applyFill="1" applyBorder="1"/>
    <xf numFmtId="0" fontId="9" fillId="0" borderId="0" xfId="8" applyFont="1"/>
    <xf numFmtId="3" fontId="13" fillId="0" borderId="0" xfId="6" applyNumberFormat="1" applyFont="1" applyFill="1" applyBorder="1"/>
    <xf numFmtId="169" fontId="6" fillId="0" borderId="0" xfId="5" applyNumberFormat="1" applyFont="1" applyBorder="1"/>
    <xf numFmtId="0" fontId="6" fillId="0" borderId="0" xfId="5" applyFont="1" applyBorder="1"/>
    <xf numFmtId="167" fontId="12" fillId="0" borderId="0" xfId="7" applyNumberFormat="1" applyFont="1"/>
    <xf numFmtId="3" fontId="12" fillId="0" borderId="0" xfId="5" applyNumberFormat="1" applyFont="1"/>
    <xf numFmtId="165" fontId="12" fillId="0" borderId="0" xfId="5" applyNumberFormat="1" applyFont="1" applyFill="1"/>
    <xf numFmtId="3" fontId="12" fillId="0" borderId="0" xfId="5" applyNumberFormat="1" applyFont="1" applyFill="1"/>
    <xf numFmtId="165" fontId="12" fillId="0" borderId="0" xfId="0" applyNumberFormat="1" applyFont="1" applyFill="1"/>
    <xf numFmtId="3" fontId="12" fillId="0" borderId="0" xfId="5" applyNumberFormat="1" applyFont="1" applyFill="1" applyAlignment="1"/>
    <xf numFmtId="0" fontId="16" fillId="0" borderId="3" xfId="5" applyFont="1" applyBorder="1"/>
    <xf numFmtId="0" fontId="6" fillId="0" borderId="3" xfId="5" applyFont="1" applyBorder="1"/>
    <xf numFmtId="165" fontId="12" fillId="0" borderId="3" xfId="7" applyNumberFormat="1" applyFont="1" applyBorder="1"/>
    <xf numFmtId="166" fontId="12" fillId="0" borderId="3" xfId="2" applyNumberFormat="1" applyFont="1" applyBorder="1"/>
    <xf numFmtId="167" fontId="12" fillId="0" borderId="3" xfId="7" applyNumberFormat="1" applyFont="1" applyBorder="1"/>
    <xf numFmtId="3" fontId="12" fillId="0" borderId="3" xfId="6" applyNumberFormat="1" applyFont="1" applyBorder="1"/>
    <xf numFmtId="167" fontId="12" fillId="0" borderId="0" xfId="7" applyNumberFormat="1" applyFont="1" applyFill="1" applyBorder="1"/>
    <xf numFmtId="43" fontId="6" fillId="0" borderId="0" xfId="7" applyFont="1" applyFill="1"/>
    <xf numFmtId="3" fontId="16" fillId="0" borderId="0" xfId="6" applyNumberFormat="1" applyFont="1" applyFill="1"/>
    <xf numFmtId="43" fontId="12" fillId="0" borderId="0" xfId="7" applyFont="1" applyFill="1"/>
    <xf numFmtId="3" fontId="12" fillId="0" borderId="0" xfId="6" applyNumberFormat="1" applyFont="1" applyFill="1" applyAlignment="1"/>
    <xf numFmtId="170" fontId="12" fillId="0" borderId="0" xfId="5" applyNumberFormat="1" applyFont="1"/>
    <xf numFmtId="0" fontId="12" fillId="0" borderId="0" xfId="5" applyFont="1" applyFill="1" applyAlignment="1"/>
    <xf numFmtId="1" fontId="12" fillId="0" borderId="0" xfId="5" applyNumberFormat="1" applyFont="1" applyFill="1"/>
    <xf numFmtId="0" fontId="14" fillId="0" borderId="0" xfId="5" applyFont="1" applyBorder="1" applyAlignment="1">
      <alignment horizontal="left"/>
    </xf>
    <xf numFmtId="3" fontId="17" fillId="0" borderId="0" xfId="6" applyNumberFormat="1" applyFont="1" applyBorder="1" applyAlignment="1">
      <alignment horizontal="center"/>
    </xf>
    <xf numFmtId="0" fontId="6" fillId="0" borderId="0" xfId="9" applyFont="1" applyBorder="1" applyAlignment="1">
      <alignment horizontal="center"/>
    </xf>
    <xf numFmtId="0" fontId="14" fillId="0" borderId="0" xfId="5" applyFont="1" applyBorder="1"/>
    <xf numFmtId="0" fontId="17" fillId="0" borderId="0" xfId="5" applyFont="1" applyBorder="1" applyAlignment="1">
      <alignment horizontal="center"/>
    </xf>
    <xf numFmtId="171" fontId="6" fillId="0" borderId="0" xfId="7" applyNumberFormat="1" applyFont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6" fillId="0" borderId="0" xfId="5" applyFont="1"/>
    <xf numFmtId="0" fontId="16" fillId="0" borderId="0" xfId="5" applyFont="1"/>
    <xf numFmtId="171" fontId="6" fillId="0" borderId="0" xfId="7" applyNumberFormat="1" applyFont="1" applyBorder="1"/>
    <xf numFmtId="165" fontId="6" fillId="0" borderId="0" xfId="7" applyNumberFormat="1" applyFont="1"/>
    <xf numFmtId="3" fontId="6" fillId="0" borderId="0" xfId="5" applyNumberFormat="1" applyFont="1" applyBorder="1"/>
    <xf numFmtId="166" fontId="6" fillId="0" borderId="0" xfId="2" applyNumberFormat="1" applyFont="1" applyBorder="1"/>
    <xf numFmtId="3" fontId="6" fillId="0" borderId="0" xfId="5" applyNumberFormat="1" applyFont="1"/>
    <xf numFmtId="3" fontId="6" fillId="0" borderId="0" xfId="5" applyNumberFormat="1" applyFont="1" applyAlignment="1"/>
    <xf numFmtId="3" fontId="16" fillId="0" borderId="0" xfId="5" applyNumberFormat="1" applyFont="1" applyAlignment="1"/>
    <xf numFmtId="3" fontId="6" fillId="0" borderId="3" xfId="5" applyNumberFormat="1" applyFont="1" applyBorder="1"/>
    <xf numFmtId="166" fontId="6" fillId="0" borderId="3" xfId="2" applyNumberFormat="1" applyFont="1" applyBorder="1"/>
    <xf numFmtId="165" fontId="6" fillId="0" borderId="3" xfId="7" applyNumberFormat="1" applyFont="1" applyBorder="1"/>
    <xf numFmtId="3" fontId="6" fillId="0" borderId="3" xfId="6" applyNumberFormat="1" applyFont="1" applyBorder="1"/>
    <xf numFmtId="171" fontId="16" fillId="0" borderId="0" xfId="7" applyNumberFormat="1" applyFont="1" applyBorder="1"/>
    <xf numFmtId="168" fontId="6" fillId="0" borderId="0" xfId="5" applyNumberFormat="1" applyFont="1" applyBorder="1"/>
    <xf numFmtId="3" fontId="6" fillId="0" borderId="0" xfId="6" applyNumberFormat="1" applyFont="1" applyAlignment="1"/>
    <xf numFmtId="0" fontId="6" fillId="0" borderId="0" xfId="5" applyFont="1" applyAlignment="1"/>
    <xf numFmtId="1" fontId="6" fillId="0" borderId="0" xfId="5" applyNumberFormat="1" applyFont="1"/>
    <xf numFmtId="0" fontId="16" fillId="0" borderId="0" xfId="5" applyFont="1" applyAlignment="1"/>
    <xf numFmtId="3" fontId="6" fillId="0" borderId="0" xfId="7" applyNumberFormat="1" applyFont="1"/>
    <xf numFmtId="3" fontId="6" fillId="3" borderId="1" xfId="6" applyNumberFormat="1" applyFont="1" applyFill="1" applyBorder="1" applyAlignment="1">
      <alignment horizontal="center"/>
    </xf>
    <xf numFmtId="3" fontId="6" fillId="3" borderId="0" xfId="6" applyNumberFormat="1" applyFont="1" applyFill="1" applyBorder="1" applyAlignment="1">
      <alignment horizontal="center"/>
    </xf>
    <xf numFmtId="0" fontId="6" fillId="3" borderId="0" xfId="5" applyFont="1" applyFill="1" applyBorder="1" applyAlignment="1">
      <alignment horizontal="center"/>
    </xf>
    <xf numFmtId="0" fontId="14" fillId="4" borderId="2" xfId="5" applyFont="1" applyFill="1" applyBorder="1" applyAlignment="1">
      <alignment horizontal="center"/>
    </xf>
    <xf numFmtId="0" fontId="6" fillId="3" borderId="0" xfId="5" applyFont="1" applyFill="1"/>
    <xf numFmtId="3" fontId="12" fillId="0" borderId="0" xfId="7" applyNumberFormat="1" applyFont="1" applyFill="1"/>
    <xf numFmtId="0" fontId="6" fillId="5" borderId="0" xfId="5" applyFont="1" applyFill="1" applyBorder="1"/>
    <xf numFmtId="0" fontId="12" fillId="5" borderId="0" xfId="5" applyFont="1" applyFill="1" applyBorder="1"/>
    <xf numFmtId="3" fontId="6" fillId="5" borderId="0" xfId="6" applyNumberFormat="1" applyFont="1" applyFill="1"/>
    <xf numFmtId="43" fontId="6" fillId="5" borderId="0" xfId="7" applyFont="1" applyFill="1"/>
    <xf numFmtId="0" fontId="6" fillId="5" borderId="0" xfId="5" applyFont="1" applyFill="1"/>
    <xf numFmtId="165" fontId="6" fillId="0" borderId="0" xfId="7" applyNumberFormat="1" applyFont="1" applyBorder="1"/>
    <xf numFmtId="165" fontId="12" fillId="0" borderId="0" xfId="6" applyNumberFormat="1" applyFont="1" applyFill="1"/>
    <xf numFmtId="165" fontId="12" fillId="0" borderId="0" xfId="6" applyNumberFormat="1" applyFont="1" applyFill="1" applyBorder="1"/>
    <xf numFmtId="3" fontId="6" fillId="0" borderId="0" xfId="7" applyNumberFormat="1" applyFont="1" applyBorder="1"/>
    <xf numFmtId="0" fontId="18" fillId="0" borderId="0" xfId="5" applyFont="1" applyFill="1" applyBorder="1"/>
    <xf numFmtId="165" fontId="5" fillId="0" borderId="3" xfId="7" applyNumberFormat="1" applyFont="1" applyBorder="1"/>
    <xf numFmtId="165" fontId="6" fillId="0" borderId="0" xfId="7" quotePrefix="1" applyNumberFormat="1" applyFont="1" applyBorder="1" applyAlignment="1">
      <alignment horizontal="center"/>
    </xf>
    <xf numFmtId="3" fontId="6" fillId="3" borderId="0" xfId="6" quotePrefix="1" applyNumberFormat="1" applyFont="1" applyFill="1" applyBorder="1" applyAlignment="1">
      <alignment horizontal="center"/>
    </xf>
    <xf numFmtId="0" fontId="12" fillId="3" borderId="0" xfId="5" applyFont="1" applyFill="1" applyBorder="1" applyAlignment="1">
      <alignment horizontal="center"/>
    </xf>
    <xf numFmtId="0" fontId="12" fillId="3" borderId="0" xfId="5" applyFont="1" applyFill="1"/>
    <xf numFmtId="3" fontId="19" fillId="3" borderId="0" xfId="10" applyNumberFormat="1" applyFill="1" applyProtection="1"/>
    <xf numFmtId="3" fontId="12" fillId="3" borderId="0" xfId="5" applyNumberFormat="1" applyFont="1" applyFill="1"/>
    <xf numFmtId="3" fontId="12" fillId="3" borderId="3" xfId="6" applyNumberFormat="1" applyFont="1" applyFill="1" applyBorder="1"/>
    <xf numFmtId="3" fontId="20" fillId="3" borderId="0" xfId="10" applyNumberFormat="1" applyFont="1" applyFill="1" applyProtection="1"/>
    <xf numFmtId="3" fontId="6" fillId="3" borderId="0" xfId="5" applyNumberFormat="1" applyFont="1" applyFill="1"/>
    <xf numFmtId="3" fontId="6" fillId="3" borderId="3" xfId="6" applyNumberFormat="1" applyFont="1" applyFill="1" applyBorder="1"/>
    <xf numFmtId="3" fontId="12" fillId="6" borderId="0" xfId="6" applyNumberFormat="1" applyFont="1" applyFill="1" applyBorder="1" applyAlignment="1">
      <alignment horizontal="center"/>
    </xf>
    <xf numFmtId="0" fontId="12" fillId="6" borderId="0" xfId="5" applyFont="1" applyFill="1"/>
    <xf numFmtId="166" fontId="12" fillId="6" borderId="0" xfId="2" applyNumberFormat="1" applyFont="1" applyFill="1"/>
    <xf numFmtId="166" fontId="12" fillId="6" borderId="3" xfId="2" applyNumberFormat="1" applyFont="1" applyFill="1" applyBorder="1"/>
    <xf numFmtId="0" fontId="0" fillId="0" borderId="0" xfId="0" applyFill="1"/>
    <xf numFmtId="165" fontId="22" fillId="0" borderId="0" xfId="7" applyNumberFormat="1" applyFont="1"/>
    <xf numFmtId="165" fontId="22" fillId="0" borderId="3" xfId="7" applyNumberFormat="1" applyFont="1" applyBorder="1"/>
    <xf numFmtId="0" fontId="4" fillId="0" borderId="0" xfId="0" applyFont="1" applyFill="1" applyAlignment="1">
      <alignment horizontal="right"/>
    </xf>
    <xf numFmtId="0" fontId="12" fillId="0" borderId="0" xfId="5" applyFont="1" applyBorder="1" applyAlignment="1">
      <alignment horizontal="center"/>
    </xf>
    <xf numFmtId="17" fontId="12" fillId="0" borderId="0" xfId="5" quotePrefix="1" applyNumberFormat="1" applyFont="1" applyFill="1" applyBorder="1" applyAlignment="1">
      <alignment horizontal="center"/>
    </xf>
    <xf numFmtId="3" fontId="6" fillId="0" borderId="0" xfId="6" applyNumberFormat="1" applyFont="1" applyFill="1" applyAlignment="1"/>
    <xf numFmtId="0" fontId="6" fillId="0" borderId="0" xfId="5" applyFont="1" applyFill="1" applyAlignment="1"/>
    <xf numFmtId="0" fontId="16" fillId="0" borderId="0" xfId="5" applyFont="1" applyFill="1" applyAlignment="1"/>
    <xf numFmtId="3" fontId="6" fillId="0" borderId="0" xfId="6" quotePrefix="1" applyNumberFormat="1" applyFont="1" applyFill="1" applyBorder="1" applyAlignment="1">
      <alignment horizontal="center"/>
    </xf>
    <xf numFmtId="165" fontId="12" fillId="0" borderId="0" xfId="7" applyNumberFormat="1" applyFont="1" applyFill="1" applyBorder="1"/>
    <xf numFmtId="3" fontId="12" fillId="0" borderId="0" xfId="7" applyNumberFormat="1" applyFont="1" applyFill="1" applyBorder="1"/>
    <xf numFmtId="165" fontId="6" fillId="0" borderId="0" xfId="6" applyNumberFormat="1" applyFont="1" applyFill="1" applyBorder="1"/>
    <xf numFmtId="166" fontId="12" fillId="0" borderId="0" xfId="2" applyNumberFormat="1" applyFont="1" applyFill="1" applyBorder="1"/>
    <xf numFmtId="165" fontId="12" fillId="0" borderId="0" xfId="5" applyNumberFormat="1" applyFont="1" applyFill="1" applyBorder="1"/>
    <xf numFmtId="3" fontId="12" fillId="0" borderId="0" xfId="5" applyNumberFormat="1" applyFont="1" applyFill="1" applyBorder="1"/>
    <xf numFmtId="165" fontId="12" fillId="0" borderId="0" xfId="7" applyNumberFormat="1" applyFont="1" applyBorder="1"/>
    <xf numFmtId="3" fontId="12" fillId="0" borderId="0" xfId="7" applyNumberFormat="1" applyFont="1" applyAlignment="1">
      <alignment horizontal="right" indent="1"/>
    </xf>
    <xf numFmtId="166" fontId="22" fillId="0" borderId="0" xfId="2" applyNumberFormat="1" applyFont="1"/>
    <xf numFmtId="3" fontId="22" fillId="0" borderId="0" xfId="6" applyNumberFormat="1" applyFont="1"/>
    <xf numFmtId="165" fontId="23" fillId="0" borderId="0" xfId="7" applyNumberFormat="1" applyFont="1"/>
    <xf numFmtId="167" fontId="22" fillId="0" borderId="0" xfId="7" applyNumberFormat="1" applyFont="1"/>
    <xf numFmtId="166" fontId="23" fillId="0" borderId="0" xfId="2" applyNumberFormat="1" applyFont="1"/>
    <xf numFmtId="166" fontId="22" fillId="0" borderId="3" xfId="2" applyNumberFormat="1" applyFont="1" applyBorder="1"/>
    <xf numFmtId="167" fontId="22" fillId="0" borderId="3" xfId="7" applyNumberFormat="1" applyFont="1" applyBorder="1"/>
    <xf numFmtId="3" fontId="22" fillId="0" borderId="3" xfId="6" applyNumberFormat="1" applyFont="1" applyBorder="1"/>
    <xf numFmtId="165" fontId="23" fillId="0" borderId="3" xfId="7" applyNumberFormat="1" applyFont="1" applyBorder="1"/>
    <xf numFmtId="0" fontId="22" fillId="0" borderId="1" xfId="5" applyFont="1" applyBorder="1" applyAlignment="1">
      <alignment horizontal="centerContinuous"/>
    </xf>
    <xf numFmtId="0" fontId="23" fillId="0" borderId="0" xfId="5" applyFont="1" applyBorder="1" applyAlignment="1">
      <alignment horizontal="center"/>
    </xf>
    <xf numFmtId="3" fontId="18" fillId="0" borderId="0" xfId="6" applyNumberFormat="1" applyFont="1" applyBorder="1" applyAlignment="1">
      <alignment horizontal="center"/>
    </xf>
    <xf numFmtId="0" fontId="22" fillId="0" borderId="0" xfId="5" applyFont="1" applyBorder="1"/>
    <xf numFmtId="3" fontId="22" fillId="0" borderId="0" xfId="5" applyNumberFormat="1" applyFont="1" applyBorder="1" applyAlignment="1">
      <alignment horizontal="centerContinuous"/>
    </xf>
    <xf numFmtId="0" fontId="22" fillId="0" borderId="0" xfId="5" applyFont="1" applyBorder="1" applyAlignment="1">
      <alignment horizontal="centerContinuous"/>
    </xf>
    <xf numFmtId="0" fontId="18" fillId="0" borderId="0" xfId="5" applyFont="1" applyBorder="1" applyAlignment="1">
      <alignment horizontal="center"/>
    </xf>
    <xf numFmtId="0" fontId="22" fillId="0" borderId="0" xfId="5" applyFont="1" applyBorder="1" applyAlignment="1">
      <alignment horizontal="center"/>
    </xf>
    <xf numFmtId="0" fontId="23" fillId="0" borderId="0" xfId="5" applyFont="1" applyAlignment="1">
      <alignment horizontal="center"/>
    </xf>
    <xf numFmtId="0" fontId="24" fillId="2" borderId="2" xfId="5" applyFont="1" applyFill="1" applyBorder="1" applyAlignment="1">
      <alignment horizontal="center"/>
    </xf>
    <xf numFmtId="167" fontId="22" fillId="0" borderId="0" xfId="7" applyNumberFormat="1" applyFont="1" applyFill="1"/>
    <xf numFmtId="43" fontId="22" fillId="0" borderId="0" xfId="7" applyNumberFormat="1" applyFont="1" applyFill="1"/>
    <xf numFmtId="170" fontId="22" fillId="0" borderId="0" xfId="5" applyNumberFormat="1" applyFont="1" applyFill="1"/>
    <xf numFmtId="0" fontId="25" fillId="0" borderId="0" xfId="5" applyFont="1" applyBorder="1"/>
    <xf numFmtId="0" fontId="22" fillId="0" borderId="0" xfId="5" applyFont="1"/>
    <xf numFmtId="3" fontId="25" fillId="0" borderId="0" xfId="5" applyNumberFormat="1" applyFont="1" applyBorder="1"/>
    <xf numFmtId="0" fontId="9" fillId="0" borderId="0" xfId="0" applyFont="1"/>
    <xf numFmtId="0" fontId="22" fillId="3" borderId="0" xfId="5" applyFont="1" applyFill="1" applyBorder="1" applyAlignment="1">
      <alignment horizontal="center"/>
    </xf>
    <xf numFmtId="0" fontId="26" fillId="3" borderId="0" xfId="0" applyFont="1" applyFill="1"/>
    <xf numFmtId="3" fontId="4" fillId="0" borderId="0" xfId="0" applyNumberFormat="1" applyFont="1" applyFill="1" applyBorder="1"/>
    <xf numFmtId="0" fontId="4" fillId="3" borderId="0" xfId="0" applyFont="1" applyFill="1"/>
    <xf numFmtId="165" fontId="7" fillId="0" borderId="0" xfId="0" applyNumberFormat="1" applyFont="1" applyBorder="1"/>
    <xf numFmtId="0" fontId="0" fillId="0" borderId="0" xfId="5" applyFont="1" applyFill="1" applyBorder="1" applyAlignment="1">
      <alignment horizontal="left"/>
    </xf>
    <xf numFmtId="0" fontId="12" fillId="0" borderId="1" xfId="5" applyFont="1" applyBorder="1" applyAlignment="1">
      <alignment horizontal="left"/>
    </xf>
    <xf numFmtId="1" fontId="12" fillId="0" borderId="0" xfId="8" applyNumberFormat="1" applyFont="1"/>
    <xf numFmtId="0" fontId="12" fillId="0" borderId="0" xfId="8" applyFont="1"/>
    <xf numFmtId="169" fontId="12" fillId="0" borderId="0" xfId="5" applyNumberFormat="1" applyFont="1" applyBorder="1"/>
    <xf numFmtId="3" fontId="12" fillId="3" borderId="0" xfId="0" applyNumberFormat="1" applyFont="1" applyFill="1"/>
    <xf numFmtId="0" fontId="12" fillId="0" borderId="0" xfId="0" applyFont="1"/>
    <xf numFmtId="0" fontId="12" fillId="3" borderId="0" xfId="0" applyFont="1" applyFill="1"/>
    <xf numFmtId="3" fontId="12" fillId="3" borderId="3" xfId="0" applyNumberFormat="1" applyFont="1" applyFill="1" applyBorder="1"/>
    <xf numFmtId="0" fontId="12" fillId="0" borderId="1" xfId="5" applyFont="1" applyBorder="1"/>
    <xf numFmtId="3" fontId="12" fillId="3" borderId="1" xfId="6" applyNumberFormat="1" applyFont="1" applyFill="1" applyBorder="1" applyAlignment="1">
      <alignment horizontal="center"/>
    </xf>
    <xf numFmtId="0" fontId="4" fillId="0" borderId="0" xfId="0" applyFont="1"/>
    <xf numFmtId="0" fontId="12" fillId="0" borderId="0" xfId="5" applyFont="1" applyBorder="1" applyAlignment="1">
      <alignment horizontal="left"/>
    </xf>
    <xf numFmtId="0" fontId="12" fillId="0" borderId="0" xfId="5" applyFont="1" applyBorder="1" applyAlignment="1">
      <alignment horizontal="right"/>
    </xf>
    <xf numFmtId="3" fontId="12" fillId="3" borderId="0" xfId="6" applyNumberFormat="1" applyFont="1" applyFill="1" applyBorder="1" applyAlignment="1">
      <alignment horizontal="center"/>
    </xf>
    <xf numFmtId="5" fontId="12" fillId="0" borderId="0" xfId="5" applyNumberFormat="1" applyFont="1" applyBorder="1" applyAlignment="1">
      <alignment horizontal="left"/>
    </xf>
    <xf numFmtId="49" fontId="12" fillId="3" borderId="0" xfId="6" quotePrefix="1" applyNumberFormat="1" applyFont="1" applyFill="1" applyBorder="1" applyAlignment="1">
      <alignment horizontal="center"/>
    </xf>
    <xf numFmtId="0" fontId="12" fillId="6" borderId="0" xfId="5" applyFont="1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5" fillId="2" borderId="2" xfId="5" applyFont="1" applyFill="1" applyBorder="1" applyAlignment="1">
      <alignment horizontal="right"/>
    </xf>
    <xf numFmtId="0" fontId="15" fillId="2" borderId="2" xfId="5" applyFont="1" applyFill="1" applyBorder="1" applyAlignment="1">
      <alignment horizontal="center"/>
    </xf>
    <xf numFmtId="0" fontId="15" fillId="7" borderId="2" xfId="5" applyFont="1" applyFill="1" applyBorder="1" applyAlignment="1">
      <alignment horizontal="center"/>
    </xf>
    <xf numFmtId="0" fontId="27" fillId="4" borderId="2" xfId="5" applyFont="1" applyFill="1" applyBorder="1" applyAlignment="1">
      <alignment horizontal="center"/>
    </xf>
    <xf numFmtId="0" fontId="12" fillId="0" borderId="0" xfId="5" applyFont="1" applyBorder="1" applyAlignment="1"/>
    <xf numFmtId="0" fontId="15" fillId="0" borderId="0" xfId="5" applyFont="1" applyBorder="1" applyAlignment="1">
      <alignment horizontal="right"/>
    </xf>
    <xf numFmtId="3" fontId="12" fillId="0" borderId="0" xfId="0" applyNumberFormat="1" applyFont="1"/>
    <xf numFmtId="165" fontId="12" fillId="0" borderId="0" xfId="0" applyNumberFormat="1" applyFont="1"/>
    <xf numFmtId="0" fontId="13" fillId="0" borderId="3" xfId="5" applyFont="1" applyBorder="1"/>
    <xf numFmtId="0" fontId="12" fillId="0" borderId="3" xfId="5" applyFont="1" applyBorder="1"/>
    <xf numFmtId="172" fontId="6" fillId="0" borderId="0" xfId="7" applyNumberFormat="1" applyFont="1"/>
    <xf numFmtId="173" fontId="6" fillId="0" borderId="0" xfId="6" applyNumberFormat="1" applyFont="1" applyFill="1"/>
    <xf numFmtId="174" fontId="6" fillId="0" borderId="0" xfId="6" applyNumberFormat="1" applyFont="1" applyBorder="1"/>
    <xf numFmtId="3" fontId="6" fillId="0" borderId="0" xfId="6" applyNumberFormat="1" applyFont="1" applyBorder="1" applyAlignment="1">
      <alignment horizontal="center"/>
    </xf>
    <xf numFmtId="49" fontId="6" fillId="0" borderId="0" xfId="5" applyNumberFormat="1" applyFont="1" applyBorder="1" applyAlignment="1">
      <alignment horizontal="center"/>
    </xf>
    <xf numFmtId="0" fontId="6" fillId="0" borderId="0" xfId="5" applyFont="1" applyBorder="1" applyAlignment="1">
      <alignment horizontal="center"/>
    </xf>
    <xf numFmtId="165" fontId="6" fillId="0" borderId="0" xfId="7" applyNumberFormat="1" applyFont="1" applyBorder="1" applyAlignment="1">
      <alignment horizontal="center"/>
    </xf>
    <xf numFmtId="3" fontId="12" fillId="0" borderId="0" xfId="6" applyNumberFormat="1" applyFont="1" applyBorder="1" applyAlignment="1">
      <alignment horizontal="center"/>
    </xf>
    <xf numFmtId="3" fontId="12" fillId="0" borderId="1" xfId="6" applyNumberFormat="1" applyFont="1" applyBorder="1" applyAlignment="1">
      <alignment horizontal="center"/>
    </xf>
    <xf numFmtId="165" fontId="4" fillId="0" borderId="0" xfId="1" applyNumberFormat="1" applyFont="1"/>
    <xf numFmtId="165" fontId="4" fillId="0" borderId="0" xfId="3" applyNumberFormat="1" applyFont="1"/>
    <xf numFmtId="165" fontId="4" fillId="0" borderId="2" xfId="1" applyNumberFormat="1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165" fontId="4" fillId="0" borderId="0" xfId="0" applyNumberFormat="1" applyFont="1"/>
    <xf numFmtId="165" fontId="4" fillId="0" borderId="0" xfId="7" applyNumberFormat="1" applyFont="1" applyFill="1"/>
    <xf numFmtId="165" fontId="4" fillId="0" borderId="0" xfId="7" applyNumberFormat="1" applyFont="1" applyFill="1" applyBorder="1" applyAlignment="1" applyProtection="1">
      <alignment horizontal="center"/>
    </xf>
    <xf numFmtId="165" fontId="4" fillId="0" borderId="1" xfId="0" applyNumberFormat="1" applyFont="1" applyBorder="1"/>
    <xf numFmtId="0" fontId="4" fillId="0" borderId="2" xfId="0" applyFont="1" applyBorder="1" applyAlignment="1">
      <alignment horizontal="center"/>
    </xf>
    <xf numFmtId="166" fontId="4" fillId="0" borderId="0" xfId="0" applyNumberFormat="1" applyFont="1"/>
    <xf numFmtId="3" fontId="8" fillId="0" borderId="0" xfId="0" applyNumberFormat="1" applyFont="1"/>
    <xf numFmtId="0" fontId="4" fillId="0" borderId="0" xfId="0" applyFont="1" applyAlignment="1">
      <alignment horizontal="center"/>
    </xf>
    <xf numFmtId="166" fontId="4" fillId="0" borderId="0" xfId="2" applyNumberFormat="1" applyFont="1"/>
    <xf numFmtId="165" fontId="4" fillId="0" borderId="1" xfId="1" applyNumberFormat="1" applyFont="1" applyBorder="1"/>
    <xf numFmtId="165" fontId="4" fillId="0" borderId="0" xfId="1" applyNumberFormat="1" applyFont="1" applyBorder="1"/>
    <xf numFmtId="165" fontId="4" fillId="3" borderId="0" xfId="1" applyNumberFormat="1" applyFont="1" applyFill="1" applyAlignment="1">
      <alignment horizontal="right"/>
    </xf>
    <xf numFmtId="165" fontId="29" fillId="0" borderId="0" xfId="0" applyNumberFormat="1" applyFont="1"/>
    <xf numFmtId="175" fontId="4" fillId="0" borderId="0" xfId="1" applyNumberFormat="1" applyFont="1" applyBorder="1"/>
    <xf numFmtId="0" fontId="28" fillId="0" borderId="0" xfId="0" applyFont="1"/>
    <xf numFmtId="165" fontId="8" fillId="0" borderId="0" xfId="3" applyNumberFormat="1" applyFont="1"/>
    <xf numFmtId="165" fontId="28" fillId="0" borderId="0" xfId="0" applyNumberFormat="1" applyFont="1"/>
    <xf numFmtId="165" fontId="8" fillId="0" borderId="0" xfId="1" applyNumberFormat="1" applyFont="1"/>
    <xf numFmtId="165" fontId="30" fillId="0" borderId="0" xfId="1" applyNumberFormat="1" applyFont="1" applyBorder="1"/>
    <xf numFmtId="10" fontId="4" fillId="0" borderId="0" xfId="2" applyNumberFormat="1" applyFont="1"/>
    <xf numFmtId="165" fontId="4" fillId="0" borderId="1" xfId="1" applyNumberFormat="1" applyFont="1" applyBorder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0" applyNumberFormat="1" applyFont="1" applyBorder="1"/>
    <xf numFmtId="165" fontId="4" fillId="0" borderId="3" xfId="0" applyNumberFormat="1" applyFont="1" applyBorder="1"/>
    <xf numFmtId="166" fontId="4" fillId="0" borderId="3" xfId="2" applyNumberFormat="1" applyFont="1" applyBorder="1"/>
    <xf numFmtId="0" fontId="12" fillId="0" borderId="1" xfId="5" applyFont="1" applyBorder="1" applyAlignment="1">
      <alignment horizontal="center"/>
    </xf>
    <xf numFmtId="0" fontId="12" fillId="0" borderId="3" xfId="0" applyFont="1" applyBorder="1"/>
    <xf numFmtId="3" fontId="12" fillId="0" borderId="3" xfId="0" applyNumberFormat="1" applyFont="1" applyBorder="1"/>
    <xf numFmtId="3" fontId="5" fillId="0" borderId="0" xfId="3" applyNumberFormat="1" applyFont="1"/>
    <xf numFmtId="3" fontId="5" fillId="0" borderId="0" xfId="3" applyNumberFormat="1" applyFont="1" applyFill="1"/>
    <xf numFmtId="165" fontId="5" fillId="0" borderId="0" xfId="1" applyNumberFormat="1" applyFont="1"/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5" fontId="5" fillId="0" borderId="0" xfId="3" applyNumberFormat="1" applyFont="1"/>
    <xf numFmtId="3" fontId="5" fillId="0" borderId="0" xfId="1" applyNumberFormat="1" applyFont="1" applyFill="1"/>
    <xf numFmtId="165" fontId="5" fillId="0" borderId="0" xfId="1" applyNumberFormat="1" applyFont="1" applyFill="1"/>
    <xf numFmtId="3" fontId="5" fillId="0" borderId="0" xfId="4" applyNumberFormat="1" applyFont="1" applyFill="1"/>
    <xf numFmtId="3" fontId="0" fillId="0" borderId="0" xfId="0" applyNumberFormat="1" applyFill="1" applyBorder="1"/>
    <xf numFmtId="165" fontId="6" fillId="0" borderId="0" xfId="1" applyNumberFormat="1" applyFont="1"/>
    <xf numFmtId="3" fontId="5" fillId="0" borderId="2" xfId="3" applyNumberFormat="1" applyFont="1" applyFill="1" applyBorder="1"/>
    <xf numFmtId="165" fontId="6" fillId="0" borderId="2" xfId="1" applyNumberFormat="1" applyFont="1" applyBorder="1"/>
    <xf numFmtId="165" fontId="5" fillId="0" borderId="2" xfId="3" applyNumberFormat="1" applyFont="1" applyFill="1" applyBorder="1"/>
    <xf numFmtId="165" fontId="5" fillId="0" borderId="2" xfId="1" applyNumberFormat="1" applyFont="1" applyBorder="1"/>
    <xf numFmtId="166" fontId="5" fillId="0" borderId="0" xfId="2" applyNumberFormat="1" applyFont="1"/>
    <xf numFmtId="166" fontId="5" fillId="0" borderId="2" xfId="2" applyNumberFormat="1" applyFont="1" applyBorder="1"/>
    <xf numFmtId="165" fontId="0" fillId="0" borderId="0" xfId="0" applyNumberFormat="1"/>
    <xf numFmtId="166" fontId="0" fillId="0" borderId="0" xfId="2" applyNumberFormat="1" applyFont="1"/>
    <xf numFmtId="3" fontId="6" fillId="0" borderId="0" xfId="5" applyNumberFormat="1" applyFont="1" applyBorder="1" applyAlignment="1">
      <alignment horizontal="center"/>
    </xf>
    <xf numFmtId="0" fontId="0" fillId="0" borderId="0" xfId="0" applyBorder="1"/>
    <xf numFmtId="0" fontId="6" fillId="0" borderId="1" xfId="5" applyFont="1" applyBorder="1" applyAlignment="1">
      <alignment horizontal="center" wrapText="1"/>
    </xf>
    <xf numFmtId="0" fontId="6" fillId="0" borderId="0" xfId="5" applyFont="1" applyFill="1" applyBorder="1" applyAlignment="1">
      <alignment wrapText="1"/>
    </xf>
    <xf numFmtId="0" fontId="0" fillId="39" borderId="0" xfId="0" applyFill="1"/>
    <xf numFmtId="0" fontId="4" fillId="0" borderId="0" xfId="0" applyFont="1" applyBorder="1"/>
    <xf numFmtId="3" fontId="6" fillId="39" borderId="0" xfId="5" applyNumberFormat="1" applyFont="1" applyFill="1" applyAlignment="1"/>
    <xf numFmtId="0" fontId="14" fillId="93" borderId="2" xfId="5" applyFont="1" applyFill="1" applyBorder="1" applyAlignment="1">
      <alignment horizontal="center"/>
    </xf>
    <xf numFmtId="0" fontId="6" fillId="0" borderId="0" xfId="5" applyFont="1" applyBorder="1" applyAlignment="1">
      <alignment wrapText="1"/>
    </xf>
    <xf numFmtId="0" fontId="12" fillId="0" borderId="2" xfId="0" applyFont="1" applyBorder="1"/>
    <xf numFmtId="0" fontId="12" fillId="0" borderId="0" xfId="0" applyFont="1" applyBorder="1"/>
    <xf numFmtId="0" fontId="6" fillId="0" borderId="1" xfId="5" applyFont="1" applyBorder="1" applyAlignment="1">
      <alignment horizontal="left" wrapText="1"/>
    </xf>
    <xf numFmtId="165" fontId="6" fillId="0" borderId="1" xfId="7" applyNumberFormat="1" applyFont="1" applyBorder="1" applyAlignment="1">
      <alignment horizontal="center" wrapText="1"/>
    </xf>
    <xf numFmtId="166" fontId="6" fillId="39" borderId="0" xfId="2" applyNumberFormat="1" applyFont="1" applyFill="1"/>
    <xf numFmtId="165" fontId="16" fillId="39" borderId="3" xfId="7" applyNumberFormat="1" applyFont="1" applyFill="1" applyBorder="1"/>
    <xf numFmtId="3" fontId="6" fillId="3" borderId="1" xfId="6" applyNumberFormat="1" applyFont="1" applyFill="1" applyBorder="1" applyAlignment="1">
      <alignment horizontal="center" wrapText="1"/>
    </xf>
    <xf numFmtId="10" fontId="6" fillId="0" borderId="0" xfId="2" applyNumberFormat="1" applyFont="1" applyFill="1" applyBorder="1"/>
    <xf numFmtId="3" fontId="17" fillId="0" borderId="1" xfId="6" applyNumberFormat="1" applyFont="1" applyBorder="1" applyAlignment="1">
      <alignment horizontal="center" wrapText="1"/>
    </xf>
    <xf numFmtId="0" fontId="0" fillId="0" borderId="2" xfId="0" applyBorder="1"/>
    <xf numFmtId="0" fontId="12" fillId="0" borderId="0" xfId="0" applyFont="1" applyBorder="1" applyAlignment="1">
      <alignment horizontal="left"/>
    </xf>
    <xf numFmtId="3" fontId="12" fillId="0" borderId="0" xfId="5" applyNumberFormat="1" applyFont="1" applyBorder="1" applyAlignment="1">
      <alignment horizontal="center"/>
    </xf>
    <xf numFmtId="3" fontId="12" fillId="6" borderId="0" xfId="6" applyNumberFormat="1" applyFont="1" applyFill="1" applyBorder="1" applyAlignment="1">
      <alignment horizontal="center"/>
    </xf>
    <xf numFmtId="3" fontId="12" fillId="0" borderId="0" xfId="6" applyNumberFormat="1" applyFont="1" applyBorder="1" applyAlignment="1">
      <alignment horizontal="center"/>
    </xf>
    <xf numFmtId="3" fontId="6" fillId="0" borderId="0" xfId="5" applyNumberFormat="1" applyFont="1" applyBorder="1"/>
    <xf numFmtId="165" fontId="6" fillId="0" borderId="0" xfId="7" applyNumberFormat="1" applyFont="1"/>
    <xf numFmtId="165" fontId="6" fillId="0" borderId="3" xfId="7" applyNumberFormat="1" applyFont="1" applyBorder="1"/>
    <xf numFmtId="3" fontId="6" fillId="0" borderId="3" xfId="7" applyNumberFormat="1" applyFont="1" applyBorder="1"/>
    <xf numFmtId="3" fontId="6" fillId="39" borderId="0" xfId="6" applyNumberFormat="1" applyFont="1" applyFill="1" applyAlignment="1"/>
    <xf numFmtId="0" fontId="6" fillId="39" borderId="0" xfId="5" applyFont="1" applyFill="1"/>
    <xf numFmtId="0" fontId="6" fillId="39" borderId="0" xfId="5" applyFont="1" applyFill="1" applyAlignment="1"/>
    <xf numFmtId="166" fontId="6" fillId="0" borderId="0" xfId="2" applyNumberFormat="1" applyFont="1" applyFill="1" applyBorder="1"/>
    <xf numFmtId="165" fontId="6" fillId="0" borderId="0" xfId="7" applyNumberFormat="1" applyFont="1" applyFill="1"/>
    <xf numFmtId="3" fontId="6" fillId="0" borderId="0" xfId="5" applyNumberFormat="1" applyFont="1" applyFill="1" applyBorder="1"/>
    <xf numFmtId="3" fontId="6" fillId="0" borderId="0" xfId="6" applyNumberFormat="1" applyFont="1" applyFill="1"/>
    <xf numFmtId="166" fontId="6" fillId="0" borderId="0" xfId="2" applyNumberFormat="1" applyFont="1" applyFill="1"/>
    <xf numFmtId="43" fontId="16" fillId="0" borderId="0" xfId="5" applyNumberFormat="1" applyFont="1" applyBorder="1" applyAlignment="1">
      <alignment horizontal="left"/>
    </xf>
    <xf numFmtId="0" fontId="16" fillId="0" borderId="1" xfId="5" applyFont="1" applyFill="1" applyBorder="1" applyAlignment="1">
      <alignment horizontal="center" wrapText="1"/>
    </xf>
    <xf numFmtId="0" fontId="16" fillId="0" borderId="0" xfId="5" applyFont="1" applyFill="1" applyBorder="1" applyAlignment="1">
      <alignment horizontal="center"/>
    </xf>
    <xf numFmtId="17" fontId="16" fillId="0" borderId="0" xfId="5" applyNumberFormat="1" applyFont="1" applyFill="1" applyBorder="1" applyAlignment="1">
      <alignment horizontal="center"/>
    </xf>
    <xf numFmtId="0" fontId="13" fillId="0" borderId="0" xfId="5" applyFont="1" applyFill="1" applyBorder="1" applyAlignment="1">
      <alignment horizontal="center"/>
    </xf>
    <xf numFmtId="0" fontId="13" fillId="0" borderId="0" xfId="5" applyFont="1" applyFill="1" applyAlignment="1">
      <alignment horizontal="center"/>
    </xf>
    <xf numFmtId="0" fontId="15" fillId="0" borderId="2" xfId="5" applyFont="1" applyFill="1" applyBorder="1" applyAlignment="1">
      <alignment horizontal="center"/>
    </xf>
    <xf numFmtId="0" fontId="13" fillId="0" borderId="0" xfId="5" applyFont="1" applyFill="1"/>
    <xf numFmtId="166" fontId="13" fillId="0" borderId="0" xfId="2" applyNumberFormat="1" applyFont="1" applyFill="1"/>
    <xf numFmtId="165" fontId="13" fillId="0" borderId="3" xfId="7" applyNumberFormat="1" applyFont="1" applyFill="1" applyBorder="1"/>
    <xf numFmtId="165" fontId="12" fillId="0" borderId="3" xfId="0" applyNumberFormat="1" applyFont="1" applyBorder="1"/>
    <xf numFmtId="165" fontId="12" fillId="0" borderId="0" xfId="11" applyNumberFormat="1" applyFont="1"/>
    <xf numFmtId="165" fontId="12" fillId="0" borderId="0" xfId="59" applyNumberFormat="1" applyFont="1"/>
    <xf numFmtId="0" fontId="6" fillId="0" borderId="0" xfId="5" applyFont="1" applyBorder="1" applyAlignment="1">
      <alignment horizontal="center"/>
    </xf>
    <xf numFmtId="3" fontId="6" fillId="0" borderId="1" xfId="6" applyNumberFormat="1" applyFont="1" applyBorder="1" applyAlignment="1">
      <alignment horizontal="center" wrapText="1"/>
    </xf>
    <xf numFmtId="171" fontId="6" fillId="0" borderId="1" xfId="7" applyNumberFormat="1" applyFont="1" applyBorder="1" applyAlignment="1">
      <alignment horizontal="center" wrapText="1"/>
    </xf>
    <xf numFmtId="165" fontId="6" fillId="0" borderId="0" xfId="7" applyNumberFormat="1" applyFont="1" applyBorder="1" applyAlignment="1">
      <alignment horizontal="center"/>
    </xf>
    <xf numFmtId="0" fontId="6" fillId="0" borderId="1" xfId="5" applyFont="1" applyFill="1" applyBorder="1" applyAlignment="1">
      <alignment horizontal="center" wrapText="1"/>
    </xf>
    <xf numFmtId="3" fontId="6" fillId="0" borderId="0" xfId="5" applyNumberFormat="1" applyFont="1" applyBorder="1" applyAlignment="1">
      <alignment horizontal="center"/>
    </xf>
    <xf numFmtId="3" fontId="6" fillId="0" borderId="0" xfId="6" applyNumberFormat="1" applyFont="1" applyBorder="1" applyAlignment="1">
      <alignment horizontal="center"/>
    </xf>
    <xf numFmtId="3" fontId="6" fillId="0" borderId="1" xfId="6" applyNumberFormat="1" applyFont="1" applyFill="1" applyBorder="1" applyAlignment="1">
      <alignment horizontal="center" wrapText="1"/>
    </xf>
    <xf numFmtId="1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3" fontId="12" fillId="0" borderId="2" xfId="6" applyNumberFormat="1" applyFont="1" applyBorder="1" applyAlignment="1">
      <alignment horizontal="center"/>
    </xf>
    <xf numFmtId="3" fontId="12" fillId="0" borderId="1" xfId="6" applyNumberFormat="1" applyFont="1" applyBorder="1" applyAlignment="1">
      <alignment horizontal="center"/>
    </xf>
    <xf numFmtId="0" fontId="12" fillId="0" borderId="1" xfId="5" applyFont="1" applyBorder="1" applyAlignment="1">
      <alignment horizontal="center" wrapText="1"/>
    </xf>
    <xf numFmtId="3" fontId="12" fillId="0" borderId="2" xfId="5" applyNumberFormat="1" applyFont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3" fontId="12" fillId="6" borderId="2" xfId="6" applyNumberFormat="1" applyFont="1" applyFill="1" applyBorder="1" applyAlignment="1">
      <alignment horizontal="center"/>
    </xf>
    <xf numFmtId="3" fontId="18" fillId="0" borderId="1" xfId="6" applyNumberFormat="1" applyFont="1" applyBorder="1" applyAlignment="1">
      <alignment horizontal="center"/>
    </xf>
    <xf numFmtId="3" fontId="6" fillId="0" borderId="0" xfId="6" applyNumberFormat="1" applyFont="1" applyFill="1" applyBorder="1" applyAlignment="1">
      <alignment horizontal="center"/>
    </xf>
    <xf numFmtId="3" fontId="22" fillId="0" borderId="0" xfId="5" applyNumberFormat="1" applyFont="1" applyBorder="1" applyAlignment="1">
      <alignment horizontal="center"/>
    </xf>
    <xf numFmtId="0" fontId="22" fillId="0" borderId="0" xfId="5" applyFont="1" applyBorder="1" applyAlignment="1">
      <alignment horizontal="center"/>
    </xf>
    <xf numFmtId="17" fontId="12" fillId="0" borderId="0" xfId="5" quotePrefix="1" applyNumberFormat="1" applyFont="1" applyFill="1" applyBorder="1" applyAlignment="1">
      <alignment horizontal="center"/>
    </xf>
    <xf numFmtId="3" fontId="87" fillId="0" borderId="0" xfId="5" applyNumberFormat="1" applyFont="1" applyFill="1" applyBorder="1"/>
    <xf numFmtId="3" fontId="88" fillId="0" borderId="0" xfId="292" applyNumberFormat="1" applyFont="1"/>
    <xf numFmtId="3" fontId="88" fillId="94" borderId="0" xfId="292" applyNumberFormat="1" applyFont="1" applyFill="1"/>
    <xf numFmtId="3" fontId="88" fillId="95" borderId="0" xfId="292" applyNumberFormat="1" applyFont="1" applyFill="1"/>
    <xf numFmtId="3" fontId="88" fillId="0" borderId="0" xfId="292" applyNumberFormat="1" applyFont="1" applyFill="1"/>
    <xf numFmtId="3" fontId="88" fillId="0" borderId="0" xfId="292" applyNumberFormat="1" applyFont="1"/>
    <xf numFmtId="3" fontId="4" fillId="0" borderId="0" xfId="0" applyNumberFormat="1" applyFont="1"/>
    <xf numFmtId="165" fontId="0" fillId="0" borderId="0" xfId="0" applyNumberFormat="1"/>
    <xf numFmtId="165" fontId="13" fillId="0" borderId="0" xfId="7" applyNumberFormat="1" applyFont="1" applyFill="1"/>
    <xf numFmtId="165" fontId="16" fillId="0" borderId="0" xfId="7" applyNumberFormat="1" applyFont="1"/>
    <xf numFmtId="166" fontId="0" fillId="0" borderId="0" xfId="2" applyNumberFormat="1" applyFont="1"/>
  </cellXfs>
  <cellStyles count="328">
    <cellStyle name="20% - uthevingsfarge 1" xfId="29" builtinId="30" customBuiltin="1"/>
    <cellStyle name="20% - uthevingsfarge 1 2" xfId="132"/>
    <cellStyle name="20% - uthevingsfarge 1 2 2" xfId="276"/>
    <cellStyle name="20% - uthevingsfarge 1 2 3" xfId="246"/>
    <cellStyle name="20% - uthevingsfarge 1 3" xfId="161"/>
    <cellStyle name="20% - uthevingsfarge 1 4" xfId="67"/>
    <cellStyle name="20% - uthevingsfarge 1 5" xfId="230"/>
    <cellStyle name="20% - uthevingsfarge 1 6" xfId="297"/>
    <cellStyle name="20% - uthevingsfarge 2" xfId="33" builtinId="34" customBuiltin="1"/>
    <cellStyle name="20% - uthevingsfarge 2 2" xfId="136"/>
    <cellStyle name="20% - uthevingsfarge 2 2 2" xfId="278"/>
    <cellStyle name="20% - uthevingsfarge 2 2 3" xfId="248"/>
    <cellStyle name="20% - uthevingsfarge 2 3" xfId="162"/>
    <cellStyle name="20% - uthevingsfarge 2 4" xfId="68"/>
    <cellStyle name="20% - uthevingsfarge 2 5" xfId="232"/>
    <cellStyle name="20% - uthevingsfarge 2 6" xfId="299"/>
    <cellStyle name="20% - uthevingsfarge 3" xfId="37" builtinId="38" customBuiltin="1"/>
    <cellStyle name="20% - uthevingsfarge 3 2" xfId="140"/>
    <cellStyle name="20% - uthevingsfarge 3 2 2" xfId="280"/>
    <cellStyle name="20% - uthevingsfarge 3 2 3" xfId="250"/>
    <cellStyle name="20% - uthevingsfarge 3 3" xfId="163"/>
    <cellStyle name="20% - uthevingsfarge 3 4" xfId="69"/>
    <cellStyle name="20% - uthevingsfarge 3 5" xfId="234"/>
    <cellStyle name="20% - uthevingsfarge 3 6" xfId="301"/>
    <cellStyle name="20% - uthevingsfarge 4" xfId="41" builtinId="42" customBuiltin="1"/>
    <cellStyle name="20% - uthevingsfarge 4 2" xfId="144"/>
    <cellStyle name="20% - uthevingsfarge 4 2 2" xfId="282"/>
    <cellStyle name="20% - uthevingsfarge 4 2 3" xfId="252"/>
    <cellStyle name="20% - uthevingsfarge 4 3" xfId="164"/>
    <cellStyle name="20% - uthevingsfarge 4 4" xfId="70"/>
    <cellStyle name="20% - uthevingsfarge 4 5" xfId="236"/>
    <cellStyle name="20% - uthevingsfarge 4 6" xfId="303"/>
    <cellStyle name="20% - uthevingsfarge 5" xfId="45" builtinId="46" customBuiltin="1"/>
    <cellStyle name="20% - uthevingsfarge 5 2" xfId="148"/>
    <cellStyle name="20% - uthevingsfarge 5 2 2" xfId="284"/>
    <cellStyle name="20% - uthevingsfarge 5 2 3" xfId="254"/>
    <cellStyle name="20% - uthevingsfarge 5 3" xfId="165"/>
    <cellStyle name="20% - uthevingsfarge 5 4" xfId="71"/>
    <cellStyle name="20% - uthevingsfarge 5 5" xfId="239"/>
    <cellStyle name="20% - uthevingsfarge 5 6" xfId="306"/>
    <cellStyle name="20% - uthevingsfarge 6" xfId="49" builtinId="50" customBuiltin="1"/>
    <cellStyle name="20% - uthevingsfarge 6 2" xfId="152"/>
    <cellStyle name="20% - uthevingsfarge 6 2 2" xfId="286"/>
    <cellStyle name="20% - uthevingsfarge 6 2 3" xfId="256"/>
    <cellStyle name="20% - uthevingsfarge 6 3" xfId="166"/>
    <cellStyle name="20% - uthevingsfarge 6 4" xfId="72"/>
    <cellStyle name="20% - uthevingsfarge 6 5" xfId="242"/>
    <cellStyle name="20% - uthevingsfarge 6 6" xfId="308"/>
    <cellStyle name="40% - uthevingsfarge 1" xfId="30" builtinId="31" customBuiltin="1"/>
    <cellStyle name="40% - uthevingsfarge 1 2" xfId="133"/>
    <cellStyle name="40% - uthevingsfarge 1 2 2" xfId="277"/>
    <cellStyle name="40% - uthevingsfarge 1 2 3" xfId="247"/>
    <cellStyle name="40% - uthevingsfarge 1 3" xfId="167"/>
    <cellStyle name="40% - uthevingsfarge 1 4" xfId="73"/>
    <cellStyle name="40% - uthevingsfarge 1 5" xfId="231"/>
    <cellStyle name="40% - uthevingsfarge 1 6" xfId="298"/>
    <cellStyle name="40% - uthevingsfarge 2" xfId="34" builtinId="35" customBuiltin="1"/>
    <cellStyle name="40% - uthevingsfarge 2 2" xfId="137"/>
    <cellStyle name="40% - uthevingsfarge 2 2 2" xfId="279"/>
    <cellStyle name="40% - uthevingsfarge 2 2 3" xfId="249"/>
    <cellStyle name="40% - uthevingsfarge 2 3" xfId="168"/>
    <cellStyle name="40% - uthevingsfarge 2 4" xfId="74"/>
    <cellStyle name="40% - uthevingsfarge 2 5" xfId="233"/>
    <cellStyle name="40% - uthevingsfarge 2 6" xfId="300"/>
    <cellStyle name="40% - uthevingsfarge 3" xfId="38" builtinId="39" customBuiltin="1"/>
    <cellStyle name="40% - uthevingsfarge 3 2" xfId="141"/>
    <cellStyle name="40% - uthevingsfarge 3 2 2" xfId="281"/>
    <cellStyle name="40% - uthevingsfarge 3 2 3" xfId="251"/>
    <cellStyle name="40% - uthevingsfarge 3 3" xfId="169"/>
    <cellStyle name="40% - uthevingsfarge 3 4" xfId="75"/>
    <cellStyle name="40% - uthevingsfarge 3 5" xfId="235"/>
    <cellStyle name="40% - uthevingsfarge 3 6" xfId="302"/>
    <cellStyle name="40% - uthevingsfarge 4" xfId="42" builtinId="43" customBuiltin="1"/>
    <cellStyle name="40% - uthevingsfarge 4 2" xfId="145"/>
    <cellStyle name="40% - uthevingsfarge 4 2 2" xfId="283"/>
    <cellStyle name="40% - uthevingsfarge 4 2 3" xfId="253"/>
    <cellStyle name="40% - uthevingsfarge 4 3" xfId="170"/>
    <cellStyle name="40% - uthevingsfarge 4 4" xfId="76"/>
    <cellStyle name="40% - uthevingsfarge 4 5" xfId="237"/>
    <cellStyle name="40% - uthevingsfarge 4 6" xfId="304"/>
    <cellStyle name="40% - uthevingsfarge 5" xfId="46" builtinId="47" customBuiltin="1"/>
    <cellStyle name="40% - uthevingsfarge 5 2" xfId="149"/>
    <cellStyle name="40% - uthevingsfarge 5 2 2" xfId="285"/>
    <cellStyle name="40% - uthevingsfarge 5 2 3" xfId="255"/>
    <cellStyle name="40% - uthevingsfarge 5 3" xfId="171"/>
    <cellStyle name="40% - uthevingsfarge 5 4" xfId="77"/>
    <cellStyle name="40% - uthevingsfarge 5 5" xfId="240"/>
    <cellStyle name="40% - uthevingsfarge 5 6" xfId="307"/>
    <cellStyle name="40% - uthevingsfarge 6" xfId="50" builtinId="51" customBuiltin="1"/>
    <cellStyle name="40% - uthevingsfarge 6 2" xfId="153"/>
    <cellStyle name="40% - uthevingsfarge 6 2 2" xfId="287"/>
    <cellStyle name="40% - uthevingsfarge 6 2 3" xfId="257"/>
    <cellStyle name="40% - uthevingsfarge 6 3" xfId="172"/>
    <cellStyle name="40% - uthevingsfarge 6 4" xfId="78"/>
    <cellStyle name="40% - uthevingsfarge 6 5" xfId="243"/>
    <cellStyle name="40% - uthevingsfarge 6 6" xfId="309"/>
    <cellStyle name="60% - uthevingsfarge 1" xfId="31" builtinId="32" customBuiltin="1"/>
    <cellStyle name="60% - uthevingsfarge 1 2" xfId="134"/>
    <cellStyle name="60% - uthevingsfarge 1 3" xfId="173"/>
    <cellStyle name="60% - uthevingsfarge 1 4" xfId="79"/>
    <cellStyle name="60% - uthevingsfarge 2" xfId="35" builtinId="36" customBuiltin="1"/>
    <cellStyle name="60% - uthevingsfarge 2 2" xfId="138"/>
    <cellStyle name="60% - uthevingsfarge 2 3" xfId="174"/>
    <cellStyle name="60% - uthevingsfarge 2 4" xfId="80"/>
    <cellStyle name="60% - uthevingsfarge 3" xfId="39" builtinId="40" customBuiltin="1"/>
    <cellStyle name="60% - uthevingsfarge 3 2" xfId="142"/>
    <cellStyle name="60% - uthevingsfarge 3 3" xfId="175"/>
    <cellStyle name="60% - uthevingsfarge 3 4" xfId="81"/>
    <cellStyle name="60% - uthevingsfarge 4" xfId="43" builtinId="44" customBuiltin="1"/>
    <cellStyle name="60% - uthevingsfarge 4 2" xfId="146"/>
    <cellStyle name="60% - uthevingsfarge 4 3" xfId="176"/>
    <cellStyle name="60% - uthevingsfarge 4 4" xfId="82"/>
    <cellStyle name="60% - uthevingsfarge 5" xfId="47" builtinId="48" customBuiltin="1"/>
    <cellStyle name="60% - uthevingsfarge 5 2" xfId="150"/>
    <cellStyle name="60% - uthevingsfarge 5 3" xfId="177"/>
    <cellStyle name="60% - uthevingsfarge 5 4" xfId="83"/>
    <cellStyle name="60% - uthevingsfarge 6" xfId="51" builtinId="52" customBuiltin="1"/>
    <cellStyle name="60% - uthevingsfarge 6 2" xfId="154"/>
    <cellStyle name="60% - uthevingsfarge 6 3" xfId="178"/>
    <cellStyle name="60% - uthevingsfarge 6 4" xfId="84"/>
    <cellStyle name="Benyttet hyperkobling" xfId="258"/>
    <cellStyle name="Benyttet hyperkobling 2" xfId="155"/>
    <cellStyle name="Benyttet hyperkobling 3" xfId="208"/>
    <cellStyle name="Beregning" xfId="22" builtinId="22" customBuiltin="1"/>
    <cellStyle name="Beregning 2" xfId="125"/>
    <cellStyle name="Beregning 3" xfId="179"/>
    <cellStyle name="Beregning 4" xfId="85"/>
    <cellStyle name="Dårlig" xfId="18" builtinId="27" customBuiltin="1"/>
    <cellStyle name="Dårlig 2" xfId="121"/>
    <cellStyle name="Dårlig 3" xfId="180"/>
    <cellStyle name="Dårlig 4" xfId="86"/>
    <cellStyle name="Forklarende tekst" xfId="26" builtinId="53" customBuiltin="1"/>
    <cellStyle name="Forklarende tekst 2" xfId="129"/>
    <cellStyle name="Forklarende tekst 3" xfId="181"/>
    <cellStyle name="Forklarende tekst 4" xfId="87"/>
    <cellStyle name="God" xfId="17" builtinId="26" customBuiltin="1"/>
    <cellStyle name="God 2" xfId="120"/>
    <cellStyle name="God 3" xfId="182"/>
    <cellStyle name="God 4" xfId="88"/>
    <cellStyle name="Hyperkobling 2" xfId="156"/>
    <cellStyle name="Hyperkobling 2 2" xfId="288"/>
    <cellStyle name="Hyperkobling 2 3" xfId="259"/>
    <cellStyle name="Hyperkobling 3" xfId="183"/>
    <cellStyle name="Hyperkobling 4" xfId="159"/>
    <cellStyle name="Inndata" xfId="20" builtinId="20" customBuiltin="1"/>
    <cellStyle name="Inndata 2" xfId="123"/>
    <cellStyle name="Inndata 3" xfId="184"/>
    <cellStyle name="Inndata 4" xfId="89"/>
    <cellStyle name="Koblet celle" xfId="23" builtinId="24" customBuiltin="1"/>
    <cellStyle name="Koblet celle 2" xfId="126"/>
    <cellStyle name="Koblet celle 3" xfId="185"/>
    <cellStyle name="Koblet celle 4" xfId="90"/>
    <cellStyle name="Komma" xfId="1" builtinId="3"/>
    <cellStyle name="Komma 2" xfId="7"/>
    <cellStyle name="Komma 2 2" xfId="65"/>
    <cellStyle name="Komma 2 3" xfId="64"/>
    <cellStyle name="Komma 2 4" xfId="264"/>
    <cellStyle name="Komma 3" xfId="55"/>
    <cellStyle name="Komma 3 2" xfId="212"/>
    <cellStyle name="Komma 3 2 2" xfId="327"/>
    <cellStyle name="Komma 3 3" xfId="209"/>
    <cellStyle name="Komma 3 4" xfId="269"/>
    <cellStyle name="Komma 3 5" xfId="262"/>
    <cellStyle name="Komma 3 6" xfId="324"/>
    <cellStyle name="Komma 4" xfId="57"/>
    <cellStyle name="Komma 4 2" xfId="271"/>
    <cellStyle name="Komma 4 3" xfId="263"/>
    <cellStyle name="Komma 5" xfId="294"/>
    <cellStyle name="Kontrollcelle" xfId="24" builtinId="23" customBuiltin="1"/>
    <cellStyle name="Kontrollcelle 2" xfId="127"/>
    <cellStyle name="Kontrollcelle 3" xfId="186"/>
    <cellStyle name="Kontrollcelle 4" xfId="91"/>
    <cellStyle name="Merknad 2" xfId="58"/>
    <cellStyle name="Merknad 2 2" xfId="157"/>
    <cellStyle name="Merknad 2 3" xfId="272"/>
    <cellStyle name="Merknad 2 4" xfId="245"/>
    <cellStyle name="Merknad 3" xfId="187"/>
    <cellStyle name="Merknad 4" xfId="92"/>
    <cellStyle name="Merknad 5" xfId="226"/>
    <cellStyle name="Merknad 6" xfId="296"/>
    <cellStyle name="Normal" xfId="0" builtinId="0"/>
    <cellStyle name="Normal 10" xfId="62"/>
    <cellStyle name="Normal 10 2" xfId="244"/>
    <cellStyle name="Normal 10 2 2" xfId="314"/>
    <cellStyle name="Normal 10 3" xfId="316"/>
    <cellStyle name="Normal 11" xfId="292"/>
    <cellStyle name="Normal 12" xfId="217"/>
    <cellStyle name="Normal 12 2" xfId="227"/>
    <cellStyle name="Normal 12 2 2" xfId="317"/>
    <cellStyle name="Normal 12 3" xfId="312"/>
    <cellStyle name="Normal 2" xfId="9"/>
    <cellStyle name="Normal 2 2" xfId="113"/>
    <cellStyle name="Normal 2 3" xfId="188"/>
    <cellStyle name="Normal 2 3 2" xfId="290"/>
    <cellStyle name="Normal 2 3 3" xfId="214"/>
    <cellStyle name="Normal 2 4" xfId="93"/>
    <cellStyle name="Normal 2 4 2" xfId="223"/>
    <cellStyle name="Normal 2 4 2 2" xfId="319"/>
    <cellStyle name="Normal 2 4 3" xfId="274"/>
    <cellStyle name="Normal 2 4 4" xfId="225"/>
    <cellStyle name="Normal 2 4 5" xfId="321"/>
    <cellStyle name="Normal 2 5" xfId="220"/>
    <cellStyle name="Normal 2 5 2" xfId="320"/>
    <cellStyle name="Normal 2 6" xfId="261"/>
    <cellStyle name="Normal 2 7" xfId="218"/>
    <cellStyle name="Normal 2 7 2" xfId="318"/>
    <cellStyle name="Normal 2 8" xfId="229"/>
    <cellStyle name="Normal 2 9" xfId="305"/>
    <cellStyle name="Normal 3" xfId="10"/>
    <cellStyle name="Normal 3 2" xfId="158"/>
    <cellStyle name="Normal 3 3" xfId="189"/>
    <cellStyle name="Normal 3 3 2" xfId="291"/>
    <cellStyle name="Normal 3 3 3" xfId="222"/>
    <cellStyle name="Normal 3 4" xfId="207"/>
    <cellStyle name="Normal 3 5" xfId="94"/>
    <cellStyle name="Normal 3 6" xfId="66"/>
    <cellStyle name="Normal 3 7" xfId="265"/>
    <cellStyle name="Normal 4" xfId="54"/>
    <cellStyle name="Normal 4 2" xfId="206"/>
    <cellStyle name="Normal 4 2 2" xfId="211"/>
    <cellStyle name="Normal 4 2 2 2" xfId="326"/>
    <cellStyle name="Normal 4 2 3" xfId="323"/>
    <cellStyle name="Normal 4 3" xfId="210"/>
    <cellStyle name="Normal 4 3 2" xfId="325"/>
    <cellStyle name="Normal 4 4" xfId="111"/>
    <cellStyle name="Normal 4 5" xfId="268"/>
    <cellStyle name="Normal 4 6" xfId="195"/>
    <cellStyle name="Normal 4 7" xfId="313"/>
    <cellStyle name="Normal 5" xfId="52"/>
    <cellStyle name="Normal 5 2" xfId="112"/>
    <cellStyle name="Normal 5 2 2" xfId="275"/>
    <cellStyle name="Normal 5 2 3" xfId="221"/>
    <cellStyle name="Normal 5 2 4" xfId="311"/>
    <cellStyle name="Normal 5 3" xfId="266"/>
    <cellStyle name="Normal 5 4" xfId="215"/>
    <cellStyle name="Normal 5 5" xfId="322"/>
    <cellStyle name="Normal 6" xfId="160"/>
    <cellStyle name="Normal 6 2" xfId="241"/>
    <cellStyle name="Normal 6 2 2" xfId="310"/>
    <cellStyle name="Normal 6 3" xfId="289"/>
    <cellStyle name="Normal 6 4" xfId="213"/>
    <cellStyle name="Normal 6 5" xfId="295"/>
    <cellStyle name="Normal 7" xfId="59"/>
    <cellStyle name="Normal 7 2" xfId="273"/>
    <cellStyle name="Normal 7 3" xfId="238"/>
    <cellStyle name="Normal 8" xfId="260"/>
    <cellStyle name="Normal 8 2" xfId="315"/>
    <cellStyle name="Normal 9" xfId="61"/>
    <cellStyle name="Normal_innutj" xfId="5"/>
    <cellStyle name="Normal_TABELL1" xfId="8"/>
    <cellStyle name="Nøytral" xfId="19" builtinId="28" customBuiltin="1"/>
    <cellStyle name="Nøytral 2" xfId="122"/>
    <cellStyle name="Nøytral 3" xfId="190"/>
    <cellStyle name="Nøytral 4" xfId="95"/>
    <cellStyle name="Overskrift 1" xfId="13" builtinId="16" customBuiltin="1"/>
    <cellStyle name="Overskrift 1 2" xfId="116"/>
    <cellStyle name="Overskrift 1 3" xfId="191"/>
    <cellStyle name="Overskrift 1 4" xfId="96"/>
    <cellStyle name="Overskrift 2" xfId="14" builtinId="17" customBuiltin="1"/>
    <cellStyle name="Overskrift 2 2" xfId="117"/>
    <cellStyle name="Overskrift 2 3" xfId="192"/>
    <cellStyle name="Overskrift 2 4" xfId="97"/>
    <cellStyle name="Overskrift 3" xfId="15" builtinId="18" customBuiltin="1"/>
    <cellStyle name="Overskrift 3 2" xfId="118"/>
    <cellStyle name="Overskrift 3 3" xfId="193"/>
    <cellStyle name="Overskrift 3 4" xfId="98"/>
    <cellStyle name="Overskrift 4" xfId="16" builtinId="19" customBuiltin="1"/>
    <cellStyle name="Overskrift 4 2" xfId="119"/>
    <cellStyle name="Overskrift 4 3" xfId="194"/>
    <cellStyle name="Overskrift 4 4" xfId="99"/>
    <cellStyle name="Prosent" xfId="2" builtinId="5"/>
    <cellStyle name="Prosent 2" xfId="56"/>
    <cellStyle name="Prosent 2 2" xfId="270"/>
    <cellStyle name="Prosent 2 3" xfId="60"/>
    <cellStyle name="Prosent 3" xfId="53"/>
    <cellStyle name="Prosent 3 2" xfId="267"/>
    <cellStyle name="Prosent 4" xfId="63"/>
    <cellStyle name="Prosent 5" xfId="293"/>
    <cellStyle name="times" xfId="100"/>
    <cellStyle name="Tittel" xfId="12" builtinId="15" customBuiltin="1"/>
    <cellStyle name="Tittel 2" xfId="115"/>
    <cellStyle name="Tittel 3" xfId="196"/>
    <cellStyle name="Tittel 4" xfId="101"/>
    <cellStyle name="Totalt" xfId="27" builtinId="25" customBuiltin="1"/>
    <cellStyle name="Totalt 2" xfId="130"/>
    <cellStyle name="Totalt 3" xfId="197"/>
    <cellStyle name="Totalt 4" xfId="102"/>
    <cellStyle name="Tusenskille" xfId="114"/>
    <cellStyle name="Tusenskille 2" xfId="224"/>
    <cellStyle name="Tusenskille 3" xfId="216"/>
    <cellStyle name="Tusenskille 4" xfId="228"/>
    <cellStyle name="Tusenskille_innutj" xfId="6"/>
    <cellStyle name="Tusenskille_sammenligningskatt04" xfId="4"/>
    <cellStyle name="Tusenskille_sammenligningskatt08okt" xfId="3"/>
    <cellStyle name="Tusenskille_skatt04analyserev" xfId="11"/>
    <cellStyle name="Utdata" xfId="21" builtinId="21" customBuiltin="1"/>
    <cellStyle name="Utdata 2" xfId="124"/>
    <cellStyle name="Utdata 3" xfId="198"/>
    <cellStyle name="Utdata 4" xfId="103"/>
    <cellStyle name="Uthevingsfarge1" xfId="28" builtinId="29" customBuiltin="1"/>
    <cellStyle name="Uthevingsfarge1 2" xfId="131"/>
    <cellStyle name="Uthevingsfarge1 3" xfId="199"/>
    <cellStyle name="Uthevingsfarge1 4" xfId="104"/>
    <cellStyle name="Uthevingsfarge2" xfId="32" builtinId="33" customBuiltin="1"/>
    <cellStyle name="Uthevingsfarge2 2" xfId="135"/>
    <cellStyle name="Uthevingsfarge2 3" xfId="200"/>
    <cellStyle name="Uthevingsfarge2 4" xfId="105"/>
    <cellStyle name="Uthevingsfarge3" xfId="36" builtinId="37" customBuiltin="1"/>
    <cellStyle name="Uthevingsfarge3 2" xfId="139"/>
    <cellStyle name="Uthevingsfarge3 3" xfId="201"/>
    <cellStyle name="Uthevingsfarge3 4" xfId="106"/>
    <cellStyle name="Uthevingsfarge4" xfId="40" builtinId="41" customBuiltin="1"/>
    <cellStyle name="Uthevingsfarge4 2" xfId="143"/>
    <cellStyle name="Uthevingsfarge4 3" xfId="202"/>
    <cellStyle name="Uthevingsfarge4 4" xfId="107"/>
    <cellStyle name="Uthevingsfarge5" xfId="44" builtinId="45" customBuiltin="1"/>
    <cellStyle name="Uthevingsfarge5 2" xfId="147"/>
    <cellStyle name="Uthevingsfarge5 3" xfId="203"/>
    <cellStyle name="Uthevingsfarge5 4" xfId="108"/>
    <cellStyle name="Uthevingsfarge6" xfId="48" builtinId="49" customBuiltin="1"/>
    <cellStyle name="Uthevingsfarge6 2" xfId="151"/>
    <cellStyle name="Uthevingsfarge6 3" xfId="204"/>
    <cellStyle name="Uthevingsfarge6 4" xfId="109"/>
    <cellStyle name="Valuta 2" xfId="219"/>
    <cellStyle name="Varseltekst" xfId="25" builtinId="11" customBuiltin="1"/>
    <cellStyle name="Varseltekst 2" xfId="128"/>
    <cellStyle name="Varseltekst 3" xfId="205"/>
    <cellStyle name="Varseltekst 4" xfId="110"/>
  </cellStyles>
  <dxfs count="0"/>
  <tableStyles count="0" defaultTableStyle="TableStyleMedium2" defaultPivotStyle="PivotStyleLight16"/>
  <colors>
    <mruColors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5" Type="http://schemas.openxmlformats.org/officeDocument/2006/relationships/chartsheet" Target="chartsheets/sheet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kommuner!$B$441</c:f>
          <c:strCache>
            <c:ptCount val="1"/>
            <c:pt idx="0">
              <c:v>Skatt og inntektsutjevning - pst av landsgjennomsnittet (januar-desember 2016)</c:v>
            </c:pt>
          </c:strCache>
        </c:strRef>
      </c:tx>
      <c:layout>
        <c:manualLayout>
          <c:xMode val="edge"/>
          <c:yMode val="edge"/>
          <c:x val="0.18577085473011526"/>
          <c:y val="3.263403263403263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0039564310097344E-2"/>
          <c:y val="0.20745967971408735"/>
          <c:w val="0.88932849233441491"/>
          <c:h val="0.56643485584857556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kommuner!$B$442</c:f>
              <c:strCache>
                <c:ptCount val="1"/>
                <c:pt idx="0">
                  <c:v>Skatt januar-desember 2016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kommuner!$B$7:$B$24</c:f>
              <c:strCache>
                <c:ptCount val="18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Hvaler</c:v>
                </c:pt>
                <c:pt idx="5">
                  <c:v>Aremark</c:v>
                </c:pt>
                <c:pt idx="6">
                  <c:v>Marker</c:v>
                </c:pt>
                <c:pt idx="7">
                  <c:v>Rømskog</c:v>
                </c:pt>
                <c:pt idx="8">
                  <c:v>Trøgstad</c:v>
                </c:pt>
                <c:pt idx="9">
                  <c:v>Spydeberg</c:v>
                </c:pt>
                <c:pt idx="10">
                  <c:v>Askim</c:v>
                </c:pt>
                <c:pt idx="11">
                  <c:v>Eidsberg</c:v>
                </c:pt>
                <c:pt idx="12">
                  <c:v>Skiptvet</c:v>
                </c:pt>
                <c:pt idx="13">
                  <c:v>Rakkestad</c:v>
                </c:pt>
                <c:pt idx="14">
                  <c:v>Råde</c:v>
                </c:pt>
                <c:pt idx="15">
                  <c:v>Rygge</c:v>
                </c:pt>
                <c:pt idx="16">
                  <c:v>Våler</c:v>
                </c:pt>
                <c:pt idx="17">
                  <c:v>Hobøl</c:v>
                </c:pt>
              </c:strCache>
            </c:strRef>
          </c:cat>
          <c:val>
            <c:numRef>
              <c:f>kommuner!$E$7:$E$24</c:f>
              <c:numCache>
                <c:formatCode>0.0\ %</c:formatCode>
                <c:ptCount val="18"/>
                <c:pt idx="0" formatCode="0.00%">
                  <c:v>0.79165339143873081</c:v>
                </c:pt>
                <c:pt idx="1">
                  <c:v>0.84427106091697124</c:v>
                </c:pt>
                <c:pt idx="2">
                  <c:v>0.7987658072027094</c:v>
                </c:pt>
                <c:pt idx="3">
                  <c:v>0.83291509753575033</c:v>
                </c:pt>
                <c:pt idx="4">
                  <c:v>0.98112842682728407</c:v>
                </c:pt>
                <c:pt idx="5">
                  <c:v>0.80914635581524086</c:v>
                </c:pt>
                <c:pt idx="6">
                  <c:v>0.82801396446154163</c:v>
                </c:pt>
                <c:pt idx="7">
                  <c:v>1.0376180156452286</c:v>
                </c:pt>
                <c:pt idx="8">
                  <c:v>0.81825296471331566</c:v>
                </c:pt>
                <c:pt idx="9">
                  <c:v>0.90086895557082824</c:v>
                </c:pt>
                <c:pt idx="10">
                  <c:v>0.8513120444560035</c:v>
                </c:pt>
                <c:pt idx="11">
                  <c:v>0.80526511468606377</c:v>
                </c:pt>
                <c:pt idx="12">
                  <c:v>0.82498691221907339</c:v>
                </c:pt>
                <c:pt idx="13">
                  <c:v>0.83212204890929642</c:v>
                </c:pt>
                <c:pt idx="14">
                  <c:v>0.89596236907387816</c:v>
                </c:pt>
                <c:pt idx="15">
                  <c:v>0.91765659154162349</c:v>
                </c:pt>
                <c:pt idx="16">
                  <c:v>0.84815177946025533</c:v>
                </c:pt>
                <c:pt idx="17">
                  <c:v>0.86935871040599999</c:v>
                </c:pt>
              </c:numCache>
            </c:numRef>
          </c:val>
          <c:smooth val="0"/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kommuner!$B$7:$B$24</c:f>
              <c:strCache>
                <c:ptCount val="18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Hvaler</c:v>
                </c:pt>
                <c:pt idx="5">
                  <c:v>Aremark</c:v>
                </c:pt>
                <c:pt idx="6">
                  <c:v>Marker</c:v>
                </c:pt>
                <c:pt idx="7">
                  <c:v>Rømskog</c:v>
                </c:pt>
                <c:pt idx="8">
                  <c:v>Trøgstad</c:v>
                </c:pt>
                <c:pt idx="9">
                  <c:v>Spydeberg</c:v>
                </c:pt>
                <c:pt idx="10">
                  <c:v>Askim</c:v>
                </c:pt>
                <c:pt idx="11">
                  <c:v>Eidsberg</c:v>
                </c:pt>
                <c:pt idx="12">
                  <c:v>Skiptvet</c:v>
                </c:pt>
                <c:pt idx="13">
                  <c:v>Rakkestad</c:v>
                </c:pt>
                <c:pt idx="14">
                  <c:v>Råde</c:v>
                </c:pt>
                <c:pt idx="15">
                  <c:v>Rygge</c:v>
                </c:pt>
                <c:pt idx="16">
                  <c:v>Våler</c:v>
                </c:pt>
                <c:pt idx="17">
                  <c:v>Hobøl</c:v>
                </c:pt>
              </c:strCache>
            </c:strRef>
          </c:cat>
          <c:val>
            <c:numRef>
              <c:f>kommuner!$O$7:$O$24</c:f>
              <c:numCache>
                <c:formatCode>0.0\ %</c:formatCode>
                <c:ptCount val="18"/>
                <c:pt idx="0">
                  <c:v>0.94177572709258284</c:v>
                </c:pt>
                <c:pt idx="1">
                  <c:v>0.94440661056649489</c:v>
                </c:pt>
                <c:pt idx="2">
                  <c:v>0.94213134788078179</c:v>
                </c:pt>
                <c:pt idx="3">
                  <c:v>0.94383881239743384</c:v>
                </c:pt>
                <c:pt idx="4">
                  <c:v>0.97964442825155995</c:v>
                </c:pt>
                <c:pt idx="5">
                  <c:v>0.94265037531140838</c:v>
                </c:pt>
                <c:pt idx="6">
                  <c:v>0.94359375574372339</c:v>
                </c:pt>
                <c:pt idx="7">
                  <c:v>1.002240263778738</c:v>
                </c:pt>
                <c:pt idx="8">
                  <c:v>0.94310570575631214</c:v>
                </c:pt>
                <c:pt idx="9">
                  <c:v>0.94754063974897773</c:v>
                </c:pt>
                <c:pt idx="10">
                  <c:v>0.94475865974344653</c:v>
                </c:pt>
                <c:pt idx="11">
                  <c:v>0.9424563132549495</c:v>
                </c:pt>
                <c:pt idx="12">
                  <c:v>0.94344240313159988</c:v>
                </c:pt>
                <c:pt idx="13">
                  <c:v>0.94379915996611119</c:v>
                </c:pt>
                <c:pt idx="14">
                  <c:v>0.94699117597434013</c:v>
                </c:pt>
                <c:pt idx="15">
                  <c:v>0.95425569413729561</c:v>
                </c:pt>
                <c:pt idx="16">
                  <c:v>0.94460064649365905</c:v>
                </c:pt>
                <c:pt idx="17">
                  <c:v>0.94566099304094609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556480"/>
        <c:axId val="215558400"/>
      </c:lineChart>
      <c:catAx>
        <c:axId val="21555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15558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5558400"/>
        <c:scaling>
          <c:orientation val="minMax"/>
          <c:max val="1.1000000000000001"/>
          <c:min val="0.70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1555648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07551378212107"/>
          <c:y val="0.10256434728875673"/>
          <c:w val="0.12351789030323779"/>
          <c:h val="0.177156666605485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kommuner!$B$441</c:f>
          <c:strCache>
            <c:ptCount val="1"/>
            <c:pt idx="0">
              <c:v>Skatt og inntektsutjevning - pst av landsgjennomsnittet (januar-desember 2016)</c:v>
            </c:pt>
          </c:strCache>
        </c:strRef>
      </c:tx>
      <c:layout>
        <c:manualLayout>
          <c:xMode val="edge"/>
          <c:yMode val="edge"/>
          <c:x val="0.18963852392351249"/>
          <c:y val="3.27102803738317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4066551413725918E-2"/>
          <c:y val="0.19392523364485981"/>
          <c:w val="0.88954141612198356"/>
          <c:h val="0.56074766355140182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kommuner!$B$442</c:f>
              <c:strCache>
                <c:ptCount val="1"/>
                <c:pt idx="0">
                  <c:v>Skatt januar-desember 2016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kommuner!$B$179:$B$204</c:f>
              <c:strCache>
                <c:ptCount val="26"/>
                <c:pt idx="0">
                  <c:v>Eigersund</c:v>
                </c:pt>
                <c:pt idx="1">
                  <c:v>Sandnes</c:v>
                </c:pt>
                <c:pt idx="2">
                  <c:v>Stavanger</c:v>
                </c:pt>
                <c:pt idx="3">
                  <c:v>Haugesund</c:v>
                </c:pt>
                <c:pt idx="4">
                  <c:v>Sokndal</c:v>
                </c:pt>
                <c:pt idx="5">
                  <c:v>Lund</c:v>
                </c:pt>
                <c:pt idx="6">
                  <c:v>Bjerkreim</c:v>
                </c:pt>
                <c:pt idx="7">
                  <c:v>Hå</c:v>
                </c:pt>
                <c:pt idx="8">
                  <c:v>Klepp</c:v>
                </c:pt>
                <c:pt idx="9">
                  <c:v>Time</c:v>
                </c:pt>
                <c:pt idx="10">
                  <c:v>Gjesdal</c:v>
                </c:pt>
                <c:pt idx="11">
                  <c:v>Sola</c:v>
                </c:pt>
                <c:pt idx="12">
                  <c:v>Randaberg</c:v>
                </c:pt>
                <c:pt idx="13">
                  <c:v>Forsand</c:v>
                </c:pt>
                <c:pt idx="14">
                  <c:v>Strand</c:v>
                </c:pt>
                <c:pt idx="15">
                  <c:v>Hjelmeland</c:v>
                </c:pt>
                <c:pt idx="16">
                  <c:v>Suldal</c:v>
                </c:pt>
                <c:pt idx="17">
                  <c:v>Sauda</c:v>
                </c:pt>
                <c:pt idx="18">
                  <c:v>Finnøy</c:v>
                </c:pt>
                <c:pt idx="19">
                  <c:v>Rennesøy</c:v>
                </c:pt>
                <c:pt idx="20">
                  <c:v>Kvitsøy</c:v>
                </c:pt>
                <c:pt idx="21">
                  <c:v>Bokn</c:v>
                </c:pt>
                <c:pt idx="22">
                  <c:v>Tysvær</c:v>
                </c:pt>
                <c:pt idx="23">
                  <c:v>Karmøy</c:v>
                </c:pt>
                <c:pt idx="24">
                  <c:v>Utsira</c:v>
                </c:pt>
                <c:pt idx="25">
                  <c:v>Vindafjord</c:v>
                </c:pt>
              </c:strCache>
            </c:strRef>
          </c:cat>
          <c:val>
            <c:numRef>
              <c:f>kommuner!$E$179:$E$204</c:f>
              <c:numCache>
                <c:formatCode>0.0\ %</c:formatCode>
                <c:ptCount val="26"/>
                <c:pt idx="0">
                  <c:v>0.97446471628796527</c:v>
                </c:pt>
                <c:pt idx="1">
                  <c:v>1.0551113726411281</c:v>
                </c:pt>
                <c:pt idx="2">
                  <c:v>1.3272677083758022</c:v>
                </c:pt>
                <c:pt idx="3">
                  <c:v>0.92357757408404029</c:v>
                </c:pt>
                <c:pt idx="4">
                  <c:v>0.8550753614360348</c:v>
                </c:pt>
                <c:pt idx="5">
                  <c:v>0.76763122930817485</c:v>
                </c:pt>
                <c:pt idx="6">
                  <c:v>0.9061115259636312</c:v>
                </c:pt>
                <c:pt idx="7">
                  <c:v>0.87606702112865331</c:v>
                </c:pt>
                <c:pt idx="8">
                  <c:v>0.97972907113599239</c:v>
                </c:pt>
                <c:pt idx="9">
                  <c:v>1.0006985374009361</c:v>
                </c:pt>
                <c:pt idx="10">
                  <c:v>0.91066392000356444</c:v>
                </c:pt>
                <c:pt idx="11">
                  <c:v>1.3160200455524957</c:v>
                </c:pt>
                <c:pt idx="12">
                  <c:v>1.1490941577595222</c:v>
                </c:pt>
                <c:pt idx="13">
                  <c:v>1.4930175379527848</c:v>
                </c:pt>
                <c:pt idx="14">
                  <c:v>0.91355519365243909</c:v>
                </c:pt>
                <c:pt idx="15">
                  <c:v>1.200622916491199</c:v>
                </c:pt>
                <c:pt idx="16">
                  <c:v>1.257511332132297</c:v>
                </c:pt>
                <c:pt idx="17">
                  <c:v>0.82979805342953505</c:v>
                </c:pt>
                <c:pt idx="18">
                  <c:v>0.93067120908381407</c:v>
                </c:pt>
                <c:pt idx="19">
                  <c:v>1.0973857764576675</c:v>
                </c:pt>
                <c:pt idx="20">
                  <c:v>0.83507418513740395</c:v>
                </c:pt>
                <c:pt idx="21">
                  <c:v>0.81535723734897314</c:v>
                </c:pt>
                <c:pt idx="22">
                  <c:v>0.841007581901415</c:v>
                </c:pt>
                <c:pt idx="23">
                  <c:v>0.85111041140407029</c:v>
                </c:pt>
                <c:pt idx="24">
                  <c:v>0.79716408862959143</c:v>
                </c:pt>
                <c:pt idx="25">
                  <c:v>0.95461688629549069</c:v>
                </c:pt>
              </c:numCache>
            </c:numRef>
          </c:val>
          <c:smooth val="0"/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kommuner!$B$179:$B$204</c:f>
              <c:strCache>
                <c:ptCount val="26"/>
                <c:pt idx="0">
                  <c:v>Eigersund</c:v>
                </c:pt>
                <c:pt idx="1">
                  <c:v>Sandnes</c:v>
                </c:pt>
                <c:pt idx="2">
                  <c:v>Stavanger</c:v>
                </c:pt>
                <c:pt idx="3">
                  <c:v>Haugesund</c:v>
                </c:pt>
                <c:pt idx="4">
                  <c:v>Sokndal</c:v>
                </c:pt>
                <c:pt idx="5">
                  <c:v>Lund</c:v>
                </c:pt>
                <c:pt idx="6">
                  <c:v>Bjerkreim</c:v>
                </c:pt>
                <c:pt idx="7">
                  <c:v>Hå</c:v>
                </c:pt>
                <c:pt idx="8">
                  <c:v>Klepp</c:v>
                </c:pt>
                <c:pt idx="9">
                  <c:v>Time</c:v>
                </c:pt>
                <c:pt idx="10">
                  <c:v>Gjesdal</c:v>
                </c:pt>
                <c:pt idx="11">
                  <c:v>Sola</c:v>
                </c:pt>
                <c:pt idx="12">
                  <c:v>Randaberg</c:v>
                </c:pt>
                <c:pt idx="13">
                  <c:v>Forsand</c:v>
                </c:pt>
                <c:pt idx="14">
                  <c:v>Strand</c:v>
                </c:pt>
                <c:pt idx="15">
                  <c:v>Hjelmeland</c:v>
                </c:pt>
                <c:pt idx="16">
                  <c:v>Suldal</c:v>
                </c:pt>
                <c:pt idx="17">
                  <c:v>Sauda</c:v>
                </c:pt>
                <c:pt idx="18">
                  <c:v>Finnøy</c:v>
                </c:pt>
                <c:pt idx="19">
                  <c:v>Rennesøy</c:v>
                </c:pt>
                <c:pt idx="20">
                  <c:v>Kvitsøy</c:v>
                </c:pt>
                <c:pt idx="21">
                  <c:v>Bokn</c:v>
                </c:pt>
                <c:pt idx="22">
                  <c:v>Tysvær</c:v>
                </c:pt>
                <c:pt idx="23">
                  <c:v>Karmøy</c:v>
                </c:pt>
                <c:pt idx="24">
                  <c:v>Utsira</c:v>
                </c:pt>
                <c:pt idx="25">
                  <c:v>Vindafjord</c:v>
                </c:pt>
              </c:strCache>
            </c:strRef>
          </c:cat>
          <c:val>
            <c:numRef>
              <c:f>kommuner!$O$179:$O$204</c:f>
              <c:numCache>
                <c:formatCode>0.0\ %</c:formatCode>
                <c:ptCount val="26"/>
                <c:pt idx="0">
                  <c:v>0.97697894403583241</c:v>
                </c:pt>
                <c:pt idx="1">
                  <c:v>1.0092376065770974</c:v>
                </c:pt>
                <c:pt idx="2">
                  <c:v>1.1181001408709672</c:v>
                </c:pt>
                <c:pt idx="3">
                  <c:v>0.95662408715426239</c:v>
                </c:pt>
                <c:pt idx="4">
                  <c:v>0.94494682559244803</c:v>
                </c:pt>
                <c:pt idx="5">
                  <c:v>0.94057461898605499</c:v>
                </c:pt>
                <c:pt idx="6">
                  <c:v>0.94963766790609883</c:v>
                </c:pt>
                <c:pt idx="7">
                  <c:v>0.94599640857707901</c:v>
                </c:pt>
                <c:pt idx="8">
                  <c:v>0.9790846859750435</c:v>
                </c:pt>
                <c:pt idx="9">
                  <c:v>0.98747247248102077</c:v>
                </c:pt>
                <c:pt idx="10">
                  <c:v>0.95145862552207217</c:v>
                </c:pt>
                <c:pt idx="11">
                  <c:v>1.1136010757416446</c:v>
                </c:pt>
                <c:pt idx="12">
                  <c:v>1.0468307206244549</c:v>
                </c:pt>
                <c:pt idx="13">
                  <c:v>1.1844000727017603</c:v>
                </c:pt>
                <c:pt idx="14">
                  <c:v>0.95261513498162209</c:v>
                </c:pt>
                <c:pt idx="15">
                  <c:v>1.0674422241171262</c:v>
                </c:pt>
                <c:pt idx="16">
                  <c:v>1.090197590373565</c:v>
                </c:pt>
                <c:pt idx="17">
                  <c:v>0.94368296019212294</c:v>
                </c:pt>
                <c:pt idx="18">
                  <c:v>0.95946154115417193</c:v>
                </c:pt>
                <c:pt idx="19">
                  <c:v>1.0261473681037137</c:v>
                </c:pt>
                <c:pt idx="20">
                  <c:v>0.94394676677751654</c:v>
                </c:pt>
                <c:pt idx="21">
                  <c:v>0.9429609193880949</c:v>
                </c:pt>
                <c:pt idx="22">
                  <c:v>0.94424343661571708</c:v>
                </c:pt>
                <c:pt idx="23">
                  <c:v>0.94474857809084967</c:v>
                </c:pt>
                <c:pt idx="24">
                  <c:v>0.94205126195212574</c:v>
                </c:pt>
                <c:pt idx="25">
                  <c:v>0.96903981203884271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840064"/>
        <c:axId val="280842240"/>
      </c:lineChart>
      <c:catAx>
        <c:axId val="28084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80842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0842240"/>
        <c:scaling>
          <c:orientation val="minMax"/>
          <c:max val="1.8"/>
          <c:min val="0.70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80840064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517178387892127"/>
          <c:y val="8.1775700934579434E-2"/>
          <c:w val="0.21114390026759855"/>
          <c:h val="0.186915887850467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kommuner!$B$441</c:f>
          <c:strCache>
            <c:ptCount val="1"/>
            <c:pt idx="0">
              <c:v>Skatt og inntektsutjevning - pst av landsgjennomsnittet (januar-desember 2016)</c:v>
            </c:pt>
          </c:strCache>
        </c:strRef>
      </c:tx>
      <c:layout>
        <c:manualLayout>
          <c:xMode val="edge"/>
          <c:yMode val="edge"/>
          <c:x val="0.18700787401574803"/>
          <c:y val="3.44036697247706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2677165354330714E-2"/>
          <c:y val="0.19266076622165082"/>
          <c:w val="0.90157480314960625"/>
          <c:h val="0.54357859041108625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kommuner!$B$442</c:f>
              <c:strCache>
                <c:ptCount val="1"/>
                <c:pt idx="0">
                  <c:v>Skatt januar-desember 2016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kommuner!$B$205:$B$237</c:f>
              <c:strCache>
                <c:ptCount val="33"/>
                <c:pt idx="0">
                  <c:v>Bergen</c:v>
                </c:pt>
                <c:pt idx="1">
                  <c:v>Etne</c:v>
                </c:pt>
                <c:pt idx="2">
                  <c:v>Sveio</c:v>
                </c:pt>
                <c:pt idx="3">
                  <c:v>Bømlo</c:v>
                </c:pt>
                <c:pt idx="4">
                  <c:v>Stord</c:v>
                </c:pt>
                <c:pt idx="5">
                  <c:v>Fitjar</c:v>
                </c:pt>
                <c:pt idx="6">
                  <c:v>Tysnes</c:v>
                </c:pt>
                <c:pt idx="7">
                  <c:v>Kvinnherad</c:v>
                </c:pt>
                <c:pt idx="8">
                  <c:v>Jondal</c:v>
                </c:pt>
                <c:pt idx="9">
                  <c:v>Odda</c:v>
                </c:pt>
                <c:pt idx="10">
                  <c:v>Ullensvang</c:v>
                </c:pt>
                <c:pt idx="11">
                  <c:v>Eidfjord</c:v>
                </c:pt>
                <c:pt idx="12">
                  <c:v>Ulvik</c:v>
                </c:pt>
                <c:pt idx="13">
                  <c:v>Granvin</c:v>
                </c:pt>
                <c:pt idx="14">
                  <c:v>Voss</c:v>
                </c:pt>
                <c:pt idx="15">
                  <c:v>Kvam</c:v>
                </c:pt>
                <c:pt idx="16">
                  <c:v>Fusa</c:v>
                </c:pt>
                <c:pt idx="17">
                  <c:v>Samnanger</c:v>
                </c:pt>
                <c:pt idx="18">
                  <c:v>Os</c:v>
                </c:pt>
                <c:pt idx="19">
                  <c:v>Austevoll</c:v>
                </c:pt>
                <c:pt idx="20">
                  <c:v>Sund</c:v>
                </c:pt>
                <c:pt idx="21">
                  <c:v>Fjell</c:v>
                </c:pt>
                <c:pt idx="22">
                  <c:v>Askøy</c:v>
                </c:pt>
                <c:pt idx="23">
                  <c:v>Vaksdal</c:v>
                </c:pt>
                <c:pt idx="24">
                  <c:v>Modalen</c:v>
                </c:pt>
                <c:pt idx="25">
                  <c:v>Osterøy</c:v>
                </c:pt>
                <c:pt idx="26">
                  <c:v>Meland</c:v>
                </c:pt>
                <c:pt idx="27">
                  <c:v>Øygarden</c:v>
                </c:pt>
                <c:pt idx="28">
                  <c:v>Radøy</c:v>
                </c:pt>
                <c:pt idx="29">
                  <c:v>Lindås</c:v>
                </c:pt>
                <c:pt idx="30">
                  <c:v>Austrheim</c:v>
                </c:pt>
                <c:pt idx="31">
                  <c:v>Fedje</c:v>
                </c:pt>
                <c:pt idx="32">
                  <c:v>Masfjorden</c:v>
                </c:pt>
              </c:strCache>
            </c:strRef>
          </c:cat>
          <c:val>
            <c:numRef>
              <c:f>kommuner!$E$205:$E$237</c:f>
              <c:numCache>
                <c:formatCode>0.0\ %</c:formatCode>
                <c:ptCount val="33"/>
                <c:pt idx="0">
                  <c:v>1.0925129077287823</c:v>
                </c:pt>
                <c:pt idx="1">
                  <c:v>0.85164935548445164</c:v>
                </c:pt>
                <c:pt idx="2">
                  <c:v>0.81455836927384007</c:v>
                </c:pt>
                <c:pt idx="3">
                  <c:v>1.0052611817781187</c:v>
                </c:pt>
                <c:pt idx="4">
                  <c:v>0.90592874869005191</c:v>
                </c:pt>
                <c:pt idx="5">
                  <c:v>0.93542644881840942</c:v>
                </c:pt>
                <c:pt idx="6">
                  <c:v>0.9495001430985105</c:v>
                </c:pt>
                <c:pt idx="7">
                  <c:v>0.87988723299975502</c:v>
                </c:pt>
                <c:pt idx="8">
                  <c:v>0.8030869137267842</c:v>
                </c:pt>
                <c:pt idx="9">
                  <c:v>1.0503593631686041</c:v>
                </c:pt>
                <c:pt idx="10">
                  <c:v>0.83107783371447808</c:v>
                </c:pt>
                <c:pt idx="11">
                  <c:v>1.9861071639729431</c:v>
                </c:pt>
                <c:pt idx="12">
                  <c:v>1.0657033766843971</c:v>
                </c:pt>
                <c:pt idx="13">
                  <c:v>0.79358542615868799</c:v>
                </c:pt>
                <c:pt idx="14">
                  <c:v>0.87595863862415768</c:v>
                </c:pt>
                <c:pt idx="15">
                  <c:v>0.87346851431674732</c:v>
                </c:pt>
                <c:pt idx="16">
                  <c:v>0.92170642569544048</c:v>
                </c:pt>
                <c:pt idx="17">
                  <c:v>0.93355682478181212</c:v>
                </c:pt>
                <c:pt idx="18">
                  <c:v>0.92356800208925771</c:v>
                </c:pt>
                <c:pt idx="19">
                  <c:v>1.3635346567196323</c:v>
                </c:pt>
                <c:pt idx="20">
                  <c:v>0.83862650830117347</c:v>
                </c:pt>
                <c:pt idx="21">
                  <c:v>0.9572226897233308</c:v>
                </c:pt>
                <c:pt idx="22">
                  <c:v>0.83926266953308748</c:v>
                </c:pt>
                <c:pt idx="23">
                  <c:v>0.85079771332084964</c:v>
                </c:pt>
                <c:pt idx="24">
                  <c:v>2.2615594717988339</c:v>
                </c:pt>
                <c:pt idx="25">
                  <c:v>0.78299230622852745</c:v>
                </c:pt>
                <c:pt idx="26">
                  <c:v>0.82671078168569523</c:v>
                </c:pt>
                <c:pt idx="27">
                  <c:v>0.8387523107084659</c:v>
                </c:pt>
                <c:pt idx="28">
                  <c:v>0.79431454953486358</c:v>
                </c:pt>
                <c:pt idx="29">
                  <c:v>0.88483440603358932</c:v>
                </c:pt>
                <c:pt idx="30">
                  <c:v>1.0784199397998453</c:v>
                </c:pt>
                <c:pt idx="31">
                  <c:v>0.83037925898915765</c:v>
                </c:pt>
                <c:pt idx="32">
                  <c:v>1.1067618594925024</c:v>
                </c:pt>
              </c:numCache>
            </c:numRef>
          </c:val>
          <c:smooth val="0"/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ysDash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26"/>
            <c:bubble3D val="0"/>
            <c:spPr>
              <a:ln w="3175">
                <a:solidFill>
                  <a:srgbClr val="FF0000"/>
                </a:solidFill>
                <a:prstDash val="solid"/>
              </a:ln>
            </c:spPr>
          </c:dPt>
          <c:cat>
            <c:strRef>
              <c:f>kommuner!$B$205:$B$237</c:f>
              <c:strCache>
                <c:ptCount val="33"/>
                <c:pt idx="0">
                  <c:v>Bergen</c:v>
                </c:pt>
                <c:pt idx="1">
                  <c:v>Etne</c:v>
                </c:pt>
                <c:pt idx="2">
                  <c:v>Sveio</c:v>
                </c:pt>
                <c:pt idx="3">
                  <c:v>Bømlo</c:v>
                </c:pt>
                <c:pt idx="4">
                  <c:v>Stord</c:v>
                </c:pt>
                <c:pt idx="5">
                  <c:v>Fitjar</c:v>
                </c:pt>
                <c:pt idx="6">
                  <c:v>Tysnes</c:v>
                </c:pt>
                <c:pt idx="7">
                  <c:v>Kvinnherad</c:v>
                </c:pt>
                <c:pt idx="8">
                  <c:v>Jondal</c:v>
                </c:pt>
                <c:pt idx="9">
                  <c:v>Odda</c:v>
                </c:pt>
                <c:pt idx="10">
                  <c:v>Ullensvang</c:v>
                </c:pt>
                <c:pt idx="11">
                  <c:v>Eidfjord</c:v>
                </c:pt>
                <c:pt idx="12">
                  <c:v>Ulvik</c:v>
                </c:pt>
                <c:pt idx="13">
                  <c:v>Granvin</c:v>
                </c:pt>
                <c:pt idx="14">
                  <c:v>Voss</c:v>
                </c:pt>
                <c:pt idx="15">
                  <c:v>Kvam</c:v>
                </c:pt>
                <c:pt idx="16">
                  <c:v>Fusa</c:v>
                </c:pt>
                <c:pt idx="17">
                  <c:v>Samnanger</c:v>
                </c:pt>
                <c:pt idx="18">
                  <c:v>Os</c:v>
                </c:pt>
                <c:pt idx="19">
                  <c:v>Austevoll</c:v>
                </c:pt>
                <c:pt idx="20">
                  <c:v>Sund</c:v>
                </c:pt>
                <c:pt idx="21">
                  <c:v>Fjell</c:v>
                </c:pt>
                <c:pt idx="22">
                  <c:v>Askøy</c:v>
                </c:pt>
                <c:pt idx="23">
                  <c:v>Vaksdal</c:v>
                </c:pt>
                <c:pt idx="24">
                  <c:v>Modalen</c:v>
                </c:pt>
                <c:pt idx="25">
                  <c:v>Osterøy</c:v>
                </c:pt>
                <c:pt idx="26">
                  <c:v>Meland</c:v>
                </c:pt>
                <c:pt idx="27">
                  <c:v>Øygarden</c:v>
                </c:pt>
                <c:pt idx="28">
                  <c:v>Radøy</c:v>
                </c:pt>
                <c:pt idx="29">
                  <c:v>Lindås</c:v>
                </c:pt>
                <c:pt idx="30">
                  <c:v>Austrheim</c:v>
                </c:pt>
                <c:pt idx="31">
                  <c:v>Fedje</c:v>
                </c:pt>
                <c:pt idx="32">
                  <c:v>Masfjorden</c:v>
                </c:pt>
              </c:strCache>
            </c:strRef>
          </c:cat>
          <c:val>
            <c:numRef>
              <c:f>kommuner!$O$205:$O$237</c:f>
              <c:numCache>
                <c:formatCode>0.0\ %</c:formatCode>
                <c:ptCount val="33"/>
                <c:pt idx="0">
                  <c:v>1.0241982206121594</c:v>
                </c:pt>
                <c:pt idx="1">
                  <c:v>0.94477552529486908</c:v>
                </c:pt>
                <c:pt idx="2">
                  <c:v>0.94292097598433833</c:v>
                </c:pt>
                <c:pt idx="3">
                  <c:v>0.98929753023189393</c:v>
                </c:pt>
                <c:pt idx="4">
                  <c:v>0.94956455699666709</c:v>
                </c:pt>
                <c:pt idx="5">
                  <c:v>0.96136363704801009</c:v>
                </c:pt>
                <c:pt idx="6">
                  <c:v>0.96699311476005045</c:v>
                </c:pt>
                <c:pt idx="7">
                  <c:v>0.94618741917063409</c:v>
                </c:pt>
                <c:pt idx="8">
                  <c:v>0.94234740320698562</c:v>
                </c:pt>
                <c:pt idx="9">
                  <c:v>1.007336802788088</c:v>
                </c:pt>
                <c:pt idx="10">
                  <c:v>0.94374694920637026</c:v>
                </c:pt>
                <c:pt idx="11">
                  <c:v>1.3816359231098236</c:v>
                </c:pt>
                <c:pt idx="12">
                  <c:v>1.0134744081944052</c:v>
                </c:pt>
                <c:pt idx="13">
                  <c:v>0.94187232882858074</c:v>
                </c:pt>
                <c:pt idx="14">
                  <c:v>0.94599098945185411</c:v>
                </c:pt>
                <c:pt idx="15">
                  <c:v>0.9458664832364837</c:v>
                </c:pt>
                <c:pt idx="16">
                  <c:v>0.95587562779882262</c:v>
                </c:pt>
                <c:pt idx="17">
                  <c:v>0.96061578743337117</c:v>
                </c:pt>
                <c:pt idx="18">
                  <c:v>0.95662025835634934</c:v>
                </c:pt>
                <c:pt idx="19">
                  <c:v>1.1326069202084994</c:v>
                </c:pt>
                <c:pt idx="20">
                  <c:v>0.944124382935705</c:v>
                </c:pt>
                <c:pt idx="21">
                  <c:v>0.97008213340997862</c:v>
                </c:pt>
                <c:pt idx="22">
                  <c:v>0.94415619099730075</c:v>
                </c:pt>
                <c:pt idx="23">
                  <c:v>0.94473294318668888</c:v>
                </c:pt>
                <c:pt idx="24">
                  <c:v>1.4918168462401795</c:v>
                </c:pt>
                <c:pt idx="25">
                  <c:v>0.94134267283207274</c:v>
                </c:pt>
                <c:pt idx="26">
                  <c:v>0.94352859660493116</c:v>
                </c:pt>
                <c:pt idx="27">
                  <c:v>0.94413067305606957</c:v>
                </c:pt>
                <c:pt idx="28">
                  <c:v>0.94190878499738961</c:v>
                </c:pt>
                <c:pt idx="29">
                  <c:v>0.94643477782232566</c:v>
                </c:pt>
                <c:pt idx="30">
                  <c:v>1.0185610334405846</c:v>
                </c:pt>
                <c:pt idx="31">
                  <c:v>0.94371202047010416</c:v>
                </c:pt>
                <c:pt idx="32">
                  <c:v>1.0298978013176474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867968"/>
        <c:axId val="280869504"/>
      </c:lineChart>
      <c:catAx>
        <c:axId val="28086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80869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0869504"/>
        <c:scaling>
          <c:orientation val="minMax"/>
          <c:max val="1.8"/>
          <c:min val="0.70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8086796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4440388203008"/>
          <c:y val="9.5233851866077718E-2"/>
          <c:w val="0.14168830123228462"/>
          <c:h val="0.184582805198130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kommuner!$B$441</c:f>
          <c:strCache>
            <c:ptCount val="1"/>
            <c:pt idx="0">
              <c:v>Skatt og inntektsutjevning - pst av landsgjennomsnittet (januar-desember 2016)</c:v>
            </c:pt>
          </c:strCache>
        </c:strRef>
      </c:tx>
      <c:layout>
        <c:manualLayout>
          <c:xMode val="edge"/>
          <c:yMode val="edge"/>
          <c:x val="0.20332376341520358"/>
          <c:y val="3.3096926713947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5044069453420412E-2"/>
          <c:y val="0.20094609039341937"/>
          <c:w val="0.80156479254947965"/>
          <c:h val="0.54137240823638866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kommuner!$B$442</c:f>
              <c:strCache>
                <c:ptCount val="1"/>
                <c:pt idx="0">
                  <c:v>Skatt januar-desember 2016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kommuner!$B$238:$B$263</c:f>
              <c:strCache>
                <c:ptCount val="26"/>
                <c:pt idx="0">
                  <c:v>Flora</c:v>
                </c:pt>
                <c:pt idx="1">
                  <c:v>Gulen</c:v>
                </c:pt>
                <c:pt idx="2">
                  <c:v>Solund</c:v>
                </c:pt>
                <c:pt idx="3">
                  <c:v>Hyllestad</c:v>
                </c:pt>
                <c:pt idx="4">
                  <c:v>Høyanger</c:v>
                </c:pt>
                <c:pt idx="5">
                  <c:v>Vik</c:v>
                </c:pt>
                <c:pt idx="6">
                  <c:v>Balestrand</c:v>
                </c:pt>
                <c:pt idx="7">
                  <c:v>Leikanger</c:v>
                </c:pt>
                <c:pt idx="8">
                  <c:v>Sogndal</c:v>
                </c:pt>
                <c:pt idx="9">
                  <c:v>Aurland</c:v>
                </c:pt>
                <c:pt idx="10">
                  <c:v>Lærdal</c:v>
                </c:pt>
                <c:pt idx="11">
                  <c:v>Årdal</c:v>
                </c:pt>
                <c:pt idx="12">
                  <c:v>Luster</c:v>
                </c:pt>
                <c:pt idx="13">
                  <c:v>Askvoll</c:v>
                </c:pt>
                <c:pt idx="14">
                  <c:v>Fjaler</c:v>
                </c:pt>
                <c:pt idx="15">
                  <c:v>Gaular</c:v>
                </c:pt>
                <c:pt idx="16">
                  <c:v>Jølster</c:v>
                </c:pt>
                <c:pt idx="17">
                  <c:v>Førde</c:v>
                </c:pt>
                <c:pt idx="18">
                  <c:v>Naustdal</c:v>
                </c:pt>
                <c:pt idx="19">
                  <c:v>Bremanger</c:v>
                </c:pt>
                <c:pt idx="20">
                  <c:v>Vågsøy</c:v>
                </c:pt>
                <c:pt idx="21">
                  <c:v>Selje</c:v>
                </c:pt>
                <c:pt idx="22">
                  <c:v>Eid</c:v>
                </c:pt>
                <c:pt idx="23">
                  <c:v>Hornindal</c:v>
                </c:pt>
                <c:pt idx="24">
                  <c:v>Gloppen</c:v>
                </c:pt>
                <c:pt idx="25">
                  <c:v>Stryn</c:v>
                </c:pt>
              </c:strCache>
            </c:strRef>
          </c:cat>
          <c:val>
            <c:numRef>
              <c:f>kommuner!$E$238:$E$263</c:f>
              <c:numCache>
                <c:formatCode>0.0\ %</c:formatCode>
                <c:ptCount val="26"/>
                <c:pt idx="0">
                  <c:v>0.95095865885302333</c:v>
                </c:pt>
                <c:pt idx="1">
                  <c:v>1.0447966712226002</c:v>
                </c:pt>
                <c:pt idx="2">
                  <c:v>0.89805195256958614</c:v>
                </c:pt>
                <c:pt idx="3">
                  <c:v>0.88152782867799695</c:v>
                </c:pt>
                <c:pt idx="4">
                  <c:v>0.92060408525317661</c:v>
                </c:pt>
                <c:pt idx="5">
                  <c:v>0.99778263267519041</c:v>
                </c:pt>
                <c:pt idx="6">
                  <c:v>0.83543481360961624</c:v>
                </c:pt>
                <c:pt idx="7">
                  <c:v>0.93120145577039193</c:v>
                </c:pt>
                <c:pt idx="8">
                  <c:v>0.88158872461641713</c:v>
                </c:pt>
                <c:pt idx="9">
                  <c:v>1.523423058752827</c:v>
                </c:pt>
                <c:pt idx="10">
                  <c:v>1.1011354885767162</c:v>
                </c:pt>
                <c:pt idx="11">
                  <c:v>1.0616459456233054</c:v>
                </c:pt>
                <c:pt idx="12">
                  <c:v>1.0188009833057725</c:v>
                </c:pt>
                <c:pt idx="13">
                  <c:v>0.81771648711250544</c:v>
                </c:pt>
                <c:pt idx="14">
                  <c:v>0.79737130826227931</c:v>
                </c:pt>
                <c:pt idx="15">
                  <c:v>0.77291894266065431</c:v>
                </c:pt>
                <c:pt idx="16">
                  <c:v>0.81956596554253969</c:v>
                </c:pt>
                <c:pt idx="17">
                  <c:v>0.99327393574140876</c:v>
                </c:pt>
                <c:pt idx="18">
                  <c:v>0.8310946211813377</c:v>
                </c:pt>
                <c:pt idx="19">
                  <c:v>0.92416331399657692</c:v>
                </c:pt>
                <c:pt idx="20">
                  <c:v>0.89308474119731851</c:v>
                </c:pt>
                <c:pt idx="21">
                  <c:v>0.79561501371445575</c:v>
                </c:pt>
                <c:pt idx="22">
                  <c:v>0.78773529453951596</c:v>
                </c:pt>
                <c:pt idx="23">
                  <c:v>0.7000635513112522</c:v>
                </c:pt>
                <c:pt idx="24">
                  <c:v>0.82284205584326608</c:v>
                </c:pt>
                <c:pt idx="25">
                  <c:v>0.8682945903663114</c:v>
                </c:pt>
              </c:numCache>
            </c:numRef>
          </c:val>
          <c:smooth val="0"/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kommuner!$B$238:$B$263</c:f>
              <c:strCache>
                <c:ptCount val="26"/>
                <c:pt idx="0">
                  <c:v>Flora</c:v>
                </c:pt>
                <c:pt idx="1">
                  <c:v>Gulen</c:v>
                </c:pt>
                <c:pt idx="2">
                  <c:v>Solund</c:v>
                </c:pt>
                <c:pt idx="3">
                  <c:v>Hyllestad</c:v>
                </c:pt>
                <c:pt idx="4">
                  <c:v>Høyanger</c:v>
                </c:pt>
                <c:pt idx="5">
                  <c:v>Vik</c:v>
                </c:pt>
                <c:pt idx="6">
                  <c:v>Balestrand</c:v>
                </c:pt>
                <c:pt idx="7">
                  <c:v>Leikanger</c:v>
                </c:pt>
                <c:pt idx="8">
                  <c:v>Sogndal</c:v>
                </c:pt>
                <c:pt idx="9">
                  <c:v>Aurland</c:v>
                </c:pt>
                <c:pt idx="10">
                  <c:v>Lærdal</c:v>
                </c:pt>
                <c:pt idx="11">
                  <c:v>Årdal</c:v>
                </c:pt>
                <c:pt idx="12">
                  <c:v>Luster</c:v>
                </c:pt>
                <c:pt idx="13">
                  <c:v>Askvoll</c:v>
                </c:pt>
                <c:pt idx="14">
                  <c:v>Fjaler</c:v>
                </c:pt>
                <c:pt idx="15">
                  <c:v>Gaular</c:v>
                </c:pt>
                <c:pt idx="16">
                  <c:v>Jølster</c:v>
                </c:pt>
                <c:pt idx="17">
                  <c:v>Førde</c:v>
                </c:pt>
                <c:pt idx="18">
                  <c:v>Naustdal</c:v>
                </c:pt>
                <c:pt idx="19">
                  <c:v>Bremanger</c:v>
                </c:pt>
                <c:pt idx="20">
                  <c:v>Vågsøy</c:v>
                </c:pt>
                <c:pt idx="21">
                  <c:v>Selje</c:v>
                </c:pt>
                <c:pt idx="22">
                  <c:v>Eid</c:v>
                </c:pt>
                <c:pt idx="23">
                  <c:v>Hornindal</c:v>
                </c:pt>
                <c:pt idx="24">
                  <c:v>Gloppen</c:v>
                </c:pt>
                <c:pt idx="25">
                  <c:v>Stryn</c:v>
                </c:pt>
              </c:strCache>
            </c:strRef>
          </c:cat>
          <c:val>
            <c:numRef>
              <c:f>kommuner!$O$238:$O$263</c:f>
              <c:numCache>
                <c:formatCode>0.0\ %</c:formatCode>
                <c:ptCount val="26"/>
                <c:pt idx="0">
                  <c:v>0.96757652106185565</c:v>
                </c:pt>
                <c:pt idx="1">
                  <c:v>1.0051117260096865</c:v>
                </c:pt>
                <c:pt idx="2">
                  <c:v>0.94709565514912575</c:v>
                </c:pt>
                <c:pt idx="3">
                  <c:v>0.94626944895454623</c:v>
                </c:pt>
                <c:pt idx="4">
                  <c:v>0.95543469162191708</c:v>
                </c:pt>
                <c:pt idx="5">
                  <c:v>0.98630611059072248</c:v>
                </c:pt>
                <c:pt idx="6">
                  <c:v>0.94396479820112689</c:v>
                </c:pt>
                <c:pt idx="7">
                  <c:v>0.95967363982880305</c:v>
                </c:pt>
                <c:pt idx="8">
                  <c:v>0.94627249375146705</c:v>
                </c:pt>
                <c:pt idx="9">
                  <c:v>1.1965622810217771</c:v>
                </c:pt>
                <c:pt idx="10">
                  <c:v>1.027647252951333</c:v>
                </c:pt>
                <c:pt idx="11">
                  <c:v>1.0118514357699686</c:v>
                </c:pt>
                <c:pt idx="12">
                  <c:v>0.99471345084295548</c:v>
                </c:pt>
                <c:pt idx="13">
                  <c:v>0.94307888187627154</c:v>
                </c:pt>
                <c:pt idx="14">
                  <c:v>0.94206162293376039</c:v>
                </c:pt>
                <c:pt idx="15">
                  <c:v>0.94083900465367887</c:v>
                </c:pt>
                <c:pt idx="16">
                  <c:v>0.94317135579777334</c:v>
                </c:pt>
                <c:pt idx="17">
                  <c:v>0.98450263181720987</c:v>
                </c:pt>
                <c:pt idx="18">
                  <c:v>0.94374778857971309</c:v>
                </c:pt>
                <c:pt idx="19">
                  <c:v>0.95685838311927729</c:v>
                </c:pt>
                <c:pt idx="20">
                  <c:v>0.9468472945805122</c:v>
                </c:pt>
                <c:pt idx="21">
                  <c:v>0.941973808206369</c:v>
                </c:pt>
                <c:pt idx="22">
                  <c:v>0.94157982224762216</c:v>
                </c:pt>
                <c:pt idx="23">
                  <c:v>0.93719623508620886</c:v>
                </c:pt>
                <c:pt idx="24">
                  <c:v>0.94333516031280962</c:v>
                </c:pt>
                <c:pt idx="25">
                  <c:v>0.94560778703896187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890752"/>
        <c:axId val="280913408"/>
      </c:lineChart>
      <c:catAx>
        <c:axId val="2808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80913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0913408"/>
        <c:scaling>
          <c:orientation val="minMax"/>
          <c:max val="1.5"/>
          <c:min val="0.70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8089075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97563391086377"/>
          <c:y val="6.6194101623821847E-2"/>
          <c:w val="0.22287410554619091"/>
          <c:h val="0.151300484602545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kommuner!$B$441</c:f>
          <c:strCache>
            <c:ptCount val="1"/>
            <c:pt idx="0">
              <c:v>Skatt og inntektsutjevning - pst av landsgjennomsnittet (januar-desember 2016)</c:v>
            </c:pt>
          </c:strCache>
        </c:strRef>
      </c:tx>
      <c:layout>
        <c:manualLayout>
          <c:xMode val="edge"/>
          <c:yMode val="edge"/>
          <c:x val="0.18823549997426792"/>
          <c:y val="3.432494279176201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8627516685352219E-2"/>
          <c:y val="0.17848970251716248"/>
          <c:w val="0.91176557881967946"/>
          <c:h val="0.61327231121281467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kommuner!$B$442</c:f>
              <c:strCache>
                <c:ptCount val="1"/>
                <c:pt idx="0">
                  <c:v>Skatt januar-desember 2016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kommuner!$B$264:$B$299</c:f>
              <c:strCache>
                <c:ptCount val="36"/>
                <c:pt idx="0">
                  <c:v>Molde</c:v>
                </c:pt>
                <c:pt idx="1">
                  <c:v>Ålesund</c:v>
                </c:pt>
                <c:pt idx="2">
                  <c:v>Kristiansund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Volda</c:v>
                </c:pt>
                <c:pt idx="9">
                  <c:v>Ørsta</c:v>
                </c:pt>
                <c:pt idx="10">
                  <c:v>Ørskog</c:v>
                </c:pt>
                <c:pt idx="11">
                  <c:v>Norddal</c:v>
                </c:pt>
                <c:pt idx="12">
                  <c:v>Stranda</c:v>
                </c:pt>
                <c:pt idx="13">
                  <c:v>Stordal</c:v>
                </c:pt>
                <c:pt idx="14">
                  <c:v>Sykkylven</c:v>
                </c:pt>
                <c:pt idx="15">
                  <c:v>Skodje</c:v>
                </c:pt>
                <c:pt idx="16">
                  <c:v>Sula</c:v>
                </c:pt>
                <c:pt idx="17">
                  <c:v>Giske</c:v>
                </c:pt>
                <c:pt idx="18">
                  <c:v>Haram</c:v>
                </c:pt>
                <c:pt idx="19">
                  <c:v>Vestnes</c:v>
                </c:pt>
                <c:pt idx="20">
                  <c:v>Rauma</c:v>
                </c:pt>
                <c:pt idx="21">
                  <c:v>Nesset</c:v>
                </c:pt>
                <c:pt idx="22">
                  <c:v>Midsund</c:v>
                </c:pt>
                <c:pt idx="23">
                  <c:v>Sandøy</c:v>
                </c:pt>
                <c:pt idx="24">
                  <c:v>Aukra</c:v>
                </c:pt>
                <c:pt idx="25">
                  <c:v>Fræna</c:v>
                </c:pt>
                <c:pt idx="26">
                  <c:v>Eide</c:v>
                </c:pt>
                <c:pt idx="27">
                  <c:v>Averøy</c:v>
                </c:pt>
                <c:pt idx="28">
                  <c:v>Gjemnes</c:v>
                </c:pt>
                <c:pt idx="29">
                  <c:v>Tingvoll</c:v>
                </c:pt>
                <c:pt idx="30">
                  <c:v>Sunndal</c:v>
                </c:pt>
                <c:pt idx="31">
                  <c:v>Surnadal</c:v>
                </c:pt>
                <c:pt idx="32">
                  <c:v>Rindal</c:v>
                </c:pt>
                <c:pt idx="33">
                  <c:v>Halsa</c:v>
                </c:pt>
                <c:pt idx="34">
                  <c:v>Smøla</c:v>
                </c:pt>
                <c:pt idx="35">
                  <c:v>Aure</c:v>
                </c:pt>
              </c:strCache>
            </c:strRef>
          </c:cat>
          <c:val>
            <c:numRef>
              <c:f>kommuner!$E$264:$E$299</c:f>
              <c:numCache>
                <c:formatCode>0.0\ %</c:formatCode>
                <c:ptCount val="36"/>
                <c:pt idx="0">
                  <c:v>0.93984666176383858</c:v>
                </c:pt>
                <c:pt idx="1">
                  <c:v>0.96537302052768015</c:v>
                </c:pt>
                <c:pt idx="2">
                  <c:v>0.85944372880587816</c:v>
                </c:pt>
                <c:pt idx="3">
                  <c:v>0.79975422299448928</c:v>
                </c:pt>
                <c:pt idx="4">
                  <c:v>0.87019890158938895</c:v>
                </c:pt>
                <c:pt idx="5">
                  <c:v>1.0087379105159038</c:v>
                </c:pt>
                <c:pt idx="6">
                  <c:v>1.0131612504504306</c:v>
                </c:pt>
                <c:pt idx="7">
                  <c:v>0.80165753323215283</c:v>
                </c:pt>
                <c:pt idx="8">
                  <c:v>0.79624949255820165</c:v>
                </c:pt>
                <c:pt idx="9">
                  <c:v>0.8390741668357895</c:v>
                </c:pt>
                <c:pt idx="10">
                  <c:v>0.85888226829067393</c:v>
                </c:pt>
                <c:pt idx="11">
                  <c:v>0.96820764536007931</c:v>
                </c:pt>
                <c:pt idx="12">
                  <c:v>0.88963524371463387</c:v>
                </c:pt>
                <c:pt idx="13">
                  <c:v>0.69537878647401552</c:v>
                </c:pt>
                <c:pt idx="14">
                  <c:v>0.79977658542772001</c:v>
                </c:pt>
                <c:pt idx="15">
                  <c:v>0.84036583508546681</c:v>
                </c:pt>
                <c:pt idx="16">
                  <c:v>0.79899303763904528</c:v>
                </c:pt>
                <c:pt idx="17">
                  <c:v>0.87240272306913325</c:v>
                </c:pt>
                <c:pt idx="18">
                  <c:v>0.87698793302550371</c:v>
                </c:pt>
                <c:pt idx="19">
                  <c:v>0.82626075760492468</c:v>
                </c:pt>
                <c:pt idx="20">
                  <c:v>0.85203390918200472</c:v>
                </c:pt>
                <c:pt idx="21">
                  <c:v>0.88958730561550048</c:v>
                </c:pt>
                <c:pt idx="22">
                  <c:v>0.83744029647962737</c:v>
                </c:pt>
                <c:pt idx="23">
                  <c:v>1.0823203571212732</c:v>
                </c:pt>
                <c:pt idx="24">
                  <c:v>0.96233725460853314</c:v>
                </c:pt>
                <c:pt idx="25">
                  <c:v>0.79654129043230715</c:v>
                </c:pt>
                <c:pt idx="26">
                  <c:v>0.82983263788302308</c:v>
                </c:pt>
                <c:pt idx="27">
                  <c:v>0.8757874030327798</c:v>
                </c:pt>
                <c:pt idx="28">
                  <c:v>0.79806785416878512</c:v>
                </c:pt>
                <c:pt idx="29">
                  <c:v>0.76317738080838338</c:v>
                </c:pt>
                <c:pt idx="30">
                  <c:v>0.92225192464897443</c:v>
                </c:pt>
                <c:pt idx="31">
                  <c:v>0.77443076367439267</c:v>
                </c:pt>
                <c:pt idx="32">
                  <c:v>0.77341082926115901</c:v>
                </c:pt>
                <c:pt idx="33">
                  <c:v>0.76829948355554689</c:v>
                </c:pt>
                <c:pt idx="34">
                  <c:v>0.80892324769896407</c:v>
                </c:pt>
                <c:pt idx="35">
                  <c:v>0.84461396642203934</c:v>
                </c:pt>
              </c:numCache>
            </c:numRef>
          </c:val>
          <c:smooth val="0"/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kommuner!$B$264:$B$299</c:f>
              <c:strCache>
                <c:ptCount val="36"/>
                <c:pt idx="0">
                  <c:v>Molde</c:v>
                </c:pt>
                <c:pt idx="1">
                  <c:v>Ålesund</c:v>
                </c:pt>
                <c:pt idx="2">
                  <c:v>Kristiansund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Volda</c:v>
                </c:pt>
                <c:pt idx="9">
                  <c:v>Ørsta</c:v>
                </c:pt>
                <c:pt idx="10">
                  <c:v>Ørskog</c:v>
                </c:pt>
                <c:pt idx="11">
                  <c:v>Norddal</c:v>
                </c:pt>
                <c:pt idx="12">
                  <c:v>Stranda</c:v>
                </c:pt>
                <c:pt idx="13">
                  <c:v>Stordal</c:v>
                </c:pt>
                <c:pt idx="14">
                  <c:v>Sykkylven</c:v>
                </c:pt>
                <c:pt idx="15">
                  <c:v>Skodje</c:v>
                </c:pt>
                <c:pt idx="16">
                  <c:v>Sula</c:v>
                </c:pt>
                <c:pt idx="17">
                  <c:v>Giske</c:v>
                </c:pt>
                <c:pt idx="18">
                  <c:v>Haram</c:v>
                </c:pt>
                <c:pt idx="19">
                  <c:v>Vestnes</c:v>
                </c:pt>
                <c:pt idx="20">
                  <c:v>Rauma</c:v>
                </c:pt>
                <c:pt idx="21">
                  <c:v>Nesset</c:v>
                </c:pt>
                <c:pt idx="22">
                  <c:v>Midsund</c:v>
                </c:pt>
                <c:pt idx="23">
                  <c:v>Sandøy</c:v>
                </c:pt>
                <c:pt idx="24">
                  <c:v>Aukra</c:v>
                </c:pt>
                <c:pt idx="25">
                  <c:v>Fræna</c:v>
                </c:pt>
                <c:pt idx="26">
                  <c:v>Eide</c:v>
                </c:pt>
                <c:pt idx="27">
                  <c:v>Averøy</c:v>
                </c:pt>
                <c:pt idx="28">
                  <c:v>Gjemnes</c:v>
                </c:pt>
                <c:pt idx="29">
                  <c:v>Tingvoll</c:v>
                </c:pt>
                <c:pt idx="30">
                  <c:v>Sunndal</c:v>
                </c:pt>
                <c:pt idx="31">
                  <c:v>Surnadal</c:v>
                </c:pt>
                <c:pt idx="32">
                  <c:v>Rindal</c:v>
                </c:pt>
                <c:pt idx="33">
                  <c:v>Halsa</c:v>
                </c:pt>
                <c:pt idx="34">
                  <c:v>Smøla</c:v>
                </c:pt>
                <c:pt idx="35">
                  <c:v>Aure</c:v>
                </c:pt>
              </c:strCache>
            </c:strRef>
          </c:cat>
          <c:val>
            <c:numRef>
              <c:f>kommuner!$O$264:$O$299</c:f>
              <c:numCache>
                <c:formatCode>0.0\ %</c:formatCode>
                <c:ptCount val="36"/>
                <c:pt idx="0">
                  <c:v>0.96313172222618182</c:v>
                </c:pt>
                <c:pt idx="1">
                  <c:v>0.97334226573171834</c:v>
                </c:pt>
                <c:pt idx="2">
                  <c:v>0.94516524396094015</c:v>
                </c:pt>
                <c:pt idx="3">
                  <c:v>0.94218076867037059</c:v>
                </c:pt>
                <c:pt idx="4">
                  <c:v>0.94570300260011575</c:v>
                </c:pt>
                <c:pt idx="5">
                  <c:v>0.99068822172700788</c:v>
                </c:pt>
                <c:pt idx="6">
                  <c:v>0.99245755770081856</c:v>
                </c:pt>
                <c:pt idx="7">
                  <c:v>0.94227593418225386</c:v>
                </c:pt>
                <c:pt idx="8">
                  <c:v>0.94200553214855642</c:v>
                </c:pt>
                <c:pt idx="9">
                  <c:v>0.94414676586243595</c:v>
                </c:pt>
                <c:pt idx="10">
                  <c:v>0.94513717093518002</c:v>
                </c:pt>
                <c:pt idx="11">
                  <c:v>0.97447611566467807</c:v>
                </c:pt>
                <c:pt idx="12">
                  <c:v>0.94667481970637801</c:v>
                </c:pt>
                <c:pt idx="13">
                  <c:v>0.93696199684434711</c:v>
                </c:pt>
                <c:pt idx="14">
                  <c:v>0.9421818867920323</c:v>
                </c:pt>
                <c:pt idx="15">
                  <c:v>0.94421134927491968</c:v>
                </c:pt>
                <c:pt idx="16">
                  <c:v>0.94214270940259848</c:v>
                </c:pt>
                <c:pt idx="17">
                  <c:v>0.94581319367410299</c:v>
                </c:pt>
                <c:pt idx="18">
                  <c:v>0.94604245417192145</c:v>
                </c:pt>
                <c:pt idx="19">
                  <c:v>0.94350609540089247</c:v>
                </c:pt>
                <c:pt idx="20">
                  <c:v>0.94479475297974647</c:v>
                </c:pt>
                <c:pt idx="21">
                  <c:v>0.94667242280142128</c:v>
                </c:pt>
                <c:pt idx="22">
                  <c:v>0.94406507234462766</c:v>
                </c:pt>
                <c:pt idx="23">
                  <c:v>1.0201212003691558</c:v>
                </c:pt>
                <c:pt idx="24">
                  <c:v>0.9721279593640596</c:v>
                </c:pt>
                <c:pt idx="25">
                  <c:v>0.94202012204226182</c:v>
                </c:pt>
                <c:pt idx="26">
                  <c:v>0.94368468941479744</c:v>
                </c:pt>
                <c:pt idx="27">
                  <c:v>0.94598242767228513</c:v>
                </c:pt>
                <c:pt idx="28">
                  <c:v>0.94209645022908561</c:v>
                </c:pt>
                <c:pt idx="29">
                  <c:v>0.94035192656106559</c:v>
                </c:pt>
                <c:pt idx="30">
                  <c:v>0.95609382738023618</c:v>
                </c:pt>
                <c:pt idx="31">
                  <c:v>0.94091459570436586</c:v>
                </c:pt>
                <c:pt idx="32">
                  <c:v>0.94086359898370442</c:v>
                </c:pt>
                <c:pt idx="33">
                  <c:v>0.94060803169842366</c:v>
                </c:pt>
                <c:pt idx="34">
                  <c:v>0.94263921990559452</c:v>
                </c:pt>
                <c:pt idx="35">
                  <c:v>0.9444237558417482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003712"/>
        <c:axId val="282009984"/>
      </c:lineChart>
      <c:catAx>
        <c:axId val="28200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82009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009984"/>
        <c:scaling>
          <c:orientation val="minMax"/>
          <c:max val="1.1000000000000001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8200371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254984303432654"/>
          <c:y val="2.7459954233409609E-2"/>
          <c:w val="0.16862765683701297"/>
          <c:h val="0.14645308924485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kommuner!$B$441</c:f>
          <c:strCache>
            <c:ptCount val="1"/>
            <c:pt idx="0">
              <c:v>Skatt og inntektsutjevning - pst av landsgjennomsnittet (januar-desember 2016)</c:v>
            </c:pt>
          </c:strCache>
        </c:strRef>
      </c:tx>
      <c:layout>
        <c:manualLayout>
          <c:xMode val="edge"/>
          <c:yMode val="edge"/>
          <c:x val="0.18842001962708538"/>
          <c:y val="3.23325635103926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6545632973503433E-2"/>
          <c:y val="0.17090088556050353"/>
          <c:w val="0.89597644749754657"/>
          <c:h val="0.57967732804981598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kommuner!$B$442</c:f>
              <c:strCache>
                <c:ptCount val="1"/>
                <c:pt idx="0">
                  <c:v>Skatt januar-desember 2016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kommuner!$B$300:$B$324</c:f>
              <c:strCache>
                <c:ptCount val="25"/>
                <c:pt idx="0">
                  <c:v>Trondheim</c:v>
                </c:pt>
                <c:pt idx="1">
                  <c:v>Hemne</c:v>
                </c:pt>
                <c:pt idx="2">
                  <c:v>Snillfjord</c:v>
                </c:pt>
                <c:pt idx="3">
                  <c:v>Hitra</c:v>
                </c:pt>
                <c:pt idx="4">
                  <c:v>Frøya</c:v>
                </c:pt>
                <c:pt idx="5">
                  <c:v>Ørland</c:v>
                </c:pt>
                <c:pt idx="6">
                  <c:v>Agdenes</c:v>
                </c:pt>
                <c:pt idx="7">
                  <c:v>Rissa</c:v>
                </c:pt>
                <c:pt idx="8">
                  <c:v>Bjugn</c:v>
                </c:pt>
                <c:pt idx="9">
                  <c:v>Åfjord</c:v>
                </c:pt>
                <c:pt idx="10">
                  <c:v>Roan</c:v>
                </c:pt>
                <c:pt idx="11">
                  <c:v>Osen</c:v>
                </c:pt>
                <c:pt idx="12">
                  <c:v>Oppdal</c:v>
                </c:pt>
                <c:pt idx="13">
                  <c:v>Rennebu</c:v>
                </c:pt>
                <c:pt idx="14">
                  <c:v>Meldal</c:v>
                </c:pt>
                <c:pt idx="15">
                  <c:v>Orkdal</c:v>
                </c:pt>
                <c:pt idx="16">
                  <c:v>Røros</c:v>
                </c:pt>
                <c:pt idx="17">
                  <c:v>Holtålen</c:v>
                </c:pt>
                <c:pt idx="18">
                  <c:v>Midtre Gauldal</c:v>
                </c:pt>
                <c:pt idx="19">
                  <c:v>Melhus</c:v>
                </c:pt>
                <c:pt idx="20">
                  <c:v>Skaun</c:v>
                </c:pt>
                <c:pt idx="21">
                  <c:v>Klæbu</c:v>
                </c:pt>
                <c:pt idx="22">
                  <c:v>Malvik</c:v>
                </c:pt>
                <c:pt idx="23">
                  <c:v>Selbu</c:v>
                </c:pt>
                <c:pt idx="24">
                  <c:v>Tydal</c:v>
                </c:pt>
              </c:strCache>
            </c:strRef>
          </c:cat>
          <c:val>
            <c:numRef>
              <c:f>kommuner!$E$300:$E$324</c:f>
              <c:numCache>
                <c:formatCode>0.0\ %</c:formatCode>
                <c:ptCount val="25"/>
                <c:pt idx="0">
                  <c:v>0.99911529980217573</c:v>
                </c:pt>
                <c:pt idx="1">
                  <c:v>0.80221870205773493</c:v>
                </c:pt>
                <c:pt idx="2">
                  <c:v>0.81054120342877078</c:v>
                </c:pt>
                <c:pt idx="3">
                  <c:v>0.79980022088081448</c:v>
                </c:pt>
                <c:pt idx="4">
                  <c:v>1.5596252694572779</c:v>
                </c:pt>
                <c:pt idx="5">
                  <c:v>0.79672215190435358</c:v>
                </c:pt>
                <c:pt idx="6">
                  <c:v>0.69393244906441764</c:v>
                </c:pt>
                <c:pt idx="7">
                  <c:v>0.70455767191198793</c:v>
                </c:pt>
                <c:pt idx="8">
                  <c:v>0.72019539919344255</c:v>
                </c:pt>
                <c:pt idx="9">
                  <c:v>0.76079574189073917</c:v>
                </c:pt>
                <c:pt idx="10">
                  <c:v>0.73271124799982068</c:v>
                </c:pt>
                <c:pt idx="11">
                  <c:v>0.70094646500477198</c:v>
                </c:pt>
                <c:pt idx="12">
                  <c:v>0.79546674450673771</c:v>
                </c:pt>
                <c:pt idx="13">
                  <c:v>0.78050141049114552</c:v>
                </c:pt>
                <c:pt idx="14">
                  <c:v>0.78535736618322338</c:v>
                </c:pt>
                <c:pt idx="15">
                  <c:v>0.79677999628041951</c:v>
                </c:pt>
                <c:pt idx="16">
                  <c:v>0.83903476379127284</c:v>
                </c:pt>
                <c:pt idx="17">
                  <c:v>0.70046513167088498</c:v>
                </c:pt>
                <c:pt idx="18">
                  <c:v>0.74193846265326657</c:v>
                </c:pt>
                <c:pt idx="19">
                  <c:v>0.78572189075447263</c:v>
                </c:pt>
                <c:pt idx="20">
                  <c:v>0.76467999850584645</c:v>
                </c:pt>
                <c:pt idx="21">
                  <c:v>0.83366149602215434</c:v>
                </c:pt>
                <c:pt idx="22">
                  <c:v>0.91060998009020411</c:v>
                </c:pt>
                <c:pt idx="23">
                  <c:v>0.76871637736900456</c:v>
                </c:pt>
                <c:pt idx="24">
                  <c:v>1.3592005853434097</c:v>
                </c:pt>
              </c:numCache>
            </c:numRef>
          </c:val>
          <c:smooth val="0"/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kommuner!$B$300:$B$324</c:f>
              <c:strCache>
                <c:ptCount val="25"/>
                <c:pt idx="0">
                  <c:v>Trondheim</c:v>
                </c:pt>
                <c:pt idx="1">
                  <c:v>Hemne</c:v>
                </c:pt>
                <c:pt idx="2">
                  <c:v>Snillfjord</c:v>
                </c:pt>
                <c:pt idx="3">
                  <c:v>Hitra</c:v>
                </c:pt>
                <c:pt idx="4">
                  <c:v>Frøya</c:v>
                </c:pt>
                <c:pt idx="5">
                  <c:v>Ørland</c:v>
                </c:pt>
                <c:pt idx="6">
                  <c:v>Agdenes</c:v>
                </c:pt>
                <c:pt idx="7">
                  <c:v>Rissa</c:v>
                </c:pt>
                <c:pt idx="8">
                  <c:v>Bjugn</c:v>
                </c:pt>
                <c:pt idx="9">
                  <c:v>Åfjord</c:v>
                </c:pt>
                <c:pt idx="10">
                  <c:v>Roan</c:v>
                </c:pt>
                <c:pt idx="11">
                  <c:v>Osen</c:v>
                </c:pt>
                <c:pt idx="12">
                  <c:v>Oppdal</c:v>
                </c:pt>
                <c:pt idx="13">
                  <c:v>Rennebu</c:v>
                </c:pt>
                <c:pt idx="14">
                  <c:v>Meldal</c:v>
                </c:pt>
                <c:pt idx="15">
                  <c:v>Orkdal</c:v>
                </c:pt>
                <c:pt idx="16">
                  <c:v>Røros</c:v>
                </c:pt>
                <c:pt idx="17">
                  <c:v>Holtålen</c:v>
                </c:pt>
                <c:pt idx="18">
                  <c:v>Midtre Gauldal</c:v>
                </c:pt>
                <c:pt idx="19">
                  <c:v>Melhus</c:v>
                </c:pt>
                <c:pt idx="20">
                  <c:v>Skaun</c:v>
                </c:pt>
                <c:pt idx="21">
                  <c:v>Klæbu</c:v>
                </c:pt>
                <c:pt idx="22">
                  <c:v>Malvik</c:v>
                </c:pt>
                <c:pt idx="23">
                  <c:v>Selbu</c:v>
                </c:pt>
                <c:pt idx="24">
                  <c:v>Tydal</c:v>
                </c:pt>
              </c:strCache>
            </c:strRef>
          </c:cat>
          <c:val>
            <c:numRef>
              <c:f>kommuner!$O$300:$O$324</c:f>
              <c:numCache>
                <c:formatCode>0.0\ %</c:formatCode>
                <c:ptCount val="25"/>
                <c:pt idx="0">
                  <c:v>0.98683917744151661</c:v>
                </c:pt>
                <c:pt idx="1">
                  <c:v>0.94230399262353304</c:v>
                </c:pt>
                <c:pt idx="2">
                  <c:v>0.94272011769208475</c:v>
                </c:pt>
                <c:pt idx="3">
                  <c:v>0.94218306856468714</c:v>
                </c:pt>
                <c:pt idx="4">
                  <c:v>1.2110431653035574</c:v>
                </c:pt>
                <c:pt idx="5">
                  <c:v>0.94202916511586399</c:v>
                </c:pt>
                <c:pt idx="6">
                  <c:v>0.9368896799738673</c:v>
                </c:pt>
                <c:pt idx="7">
                  <c:v>0.93742094111624574</c:v>
                </c:pt>
                <c:pt idx="8">
                  <c:v>0.93820282748031847</c:v>
                </c:pt>
                <c:pt idx="9">
                  <c:v>0.94023284461518319</c:v>
                </c:pt>
                <c:pt idx="10">
                  <c:v>0.93882861992063737</c:v>
                </c:pt>
                <c:pt idx="11">
                  <c:v>0.9372403807708849</c:v>
                </c:pt>
                <c:pt idx="12">
                  <c:v>0.94196639474598309</c:v>
                </c:pt>
                <c:pt idx="13">
                  <c:v>0.94121812804520355</c:v>
                </c:pt>
                <c:pt idx="14">
                  <c:v>0.94146092582980745</c:v>
                </c:pt>
                <c:pt idx="15">
                  <c:v>0.94203205733466733</c:v>
                </c:pt>
                <c:pt idx="16">
                  <c:v>0.94414479571021004</c:v>
                </c:pt>
                <c:pt idx="17">
                  <c:v>0.93721631410419048</c:v>
                </c:pt>
                <c:pt idx="18">
                  <c:v>0.93928998065330971</c:v>
                </c:pt>
                <c:pt idx="19">
                  <c:v>0.94147915205836996</c:v>
                </c:pt>
                <c:pt idx="20">
                  <c:v>0.94042705744593869</c:v>
                </c:pt>
                <c:pt idx="21">
                  <c:v>0.94387613232175382</c:v>
                </c:pt>
                <c:pt idx="22">
                  <c:v>0.95143704955672792</c:v>
                </c:pt>
                <c:pt idx="23">
                  <c:v>0.94062887638909654</c:v>
                </c:pt>
                <c:pt idx="24">
                  <c:v>1.1308732916580102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044288"/>
        <c:axId val="282046464"/>
      </c:lineChart>
      <c:catAx>
        <c:axId val="28204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82046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046464"/>
        <c:scaling>
          <c:orientation val="minMax"/>
          <c:max val="1.2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8204428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79665216673104"/>
          <c:y val="5.0197107714476864E-2"/>
          <c:w val="0.21099116781158"/>
          <c:h val="0.193995623526273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kommuner!$B$441</c:f>
          <c:strCache>
            <c:ptCount val="1"/>
            <c:pt idx="0">
              <c:v>Skatt og inntektsutjevning - pst av landsgjennomsnittet (januar-desember 2016)</c:v>
            </c:pt>
          </c:strCache>
        </c:strRef>
      </c:tx>
      <c:layout>
        <c:manualLayout>
          <c:xMode val="edge"/>
          <c:yMode val="edge"/>
          <c:x val="0.18963852392351249"/>
          <c:y val="3.27102803738317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268889056475538E-2"/>
          <c:y val="0.15887850467289719"/>
          <c:w val="0.81818259922428593"/>
          <c:h val="0.57943925233644855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kommuner!$B$442</c:f>
              <c:strCache>
                <c:ptCount val="1"/>
                <c:pt idx="0">
                  <c:v>Skatt januar-desember 2016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kommuner!$B$325:$B$347</c:f>
              <c:strCache>
                <c:ptCount val="23"/>
                <c:pt idx="0">
                  <c:v>Steinkjer</c:v>
                </c:pt>
                <c:pt idx="1">
                  <c:v>Namsos</c:v>
                </c:pt>
                <c:pt idx="2">
                  <c:v>Meråker</c:v>
                </c:pt>
                <c:pt idx="3">
                  <c:v>Stjørdal</c:v>
                </c:pt>
                <c:pt idx="4">
                  <c:v>Frosta</c:v>
                </c:pt>
                <c:pt idx="5">
                  <c:v>Leksvik</c:v>
                </c:pt>
                <c:pt idx="6">
                  <c:v>Levanger</c:v>
                </c:pt>
                <c:pt idx="7">
                  <c:v>Verdal</c:v>
                </c:pt>
                <c:pt idx="8">
                  <c:v>Verran</c:v>
                </c:pt>
                <c:pt idx="9">
                  <c:v>Namdalseid</c:v>
                </c:pt>
                <c:pt idx="10">
                  <c:v>Snåsa</c:v>
                </c:pt>
                <c:pt idx="11">
                  <c:v>Lierne</c:v>
                </c:pt>
                <c:pt idx="12">
                  <c:v>Røyrvik</c:v>
                </c:pt>
                <c:pt idx="13">
                  <c:v>Namsskogan</c:v>
                </c:pt>
                <c:pt idx="14">
                  <c:v>Grong</c:v>
                </c:pt>
                <c:pt idx="15">
                  <c:v>Høylandet</c:v>
                </c:pt>
                <c:pt idx="16">
                  <c:v>Overhalla</c:v>
                </c:pt>
                <c:pt idx="17">
                  <c:v>Fosnes</c:v>
                </c:pt>
                <c:pt idx="18">
                  <c:v>Flatanger</c:v>
                </c:pt>
                <c:pt idx="19">
                  <c:v>Vikna</c:v>
                </c:pt>
                <c:pt idx="20">
                  <c:v>Nærøy</c:v>
                </c:pt>
                <c:pt idx="21">
                  <c:v>Leka</c:v>
                </c:pt>
                <c:pt idx="22">
                  <c:v>Inderøy</c:v>
                </c:pt>
              </c:strCache>
            </c:strRef>
          </c:cat>
          <c:val>
            <c:numRef>
              <c:f>kommuner!$E$325:$E$347</c:f>
              <c:numCache>
                <c:formatCode>0.0\ %</c:formatCode>
                <c:ptCount val="23"/>
                <c:pt idx="0">
                  <c:v>0.74761146436001646</c:v>
                </c:pt>
                <c:pt idx="1">
                  <c:v>0.79197158443618731</c:v>
                </c:pt>
                <c:pt idx="2">
                  <c:v>0.73923740936641669</c:v>
                </c:pt>
                <c:pt idx="3">
                  <c:v>0.80582791232728201</c:v>
                </c:pt>
                <c:pt idx="4">
                  <c:v>0.64629718892055132</c:v>
                </c:pt>
                <c:pt idx="5">
                  <c:v>0.70424203764053328</c:v>
                </c:pt>
                <c:pt idx="6">
                  <c:v>0.80244213861429081</c:v>
                </c:pt>
                <c:pt idx="7">
                  <c:v>0.70915004924438985</c:v>
                </c:pt>
                <c:pt idx="8">
                  <c:v>0.61447302083661659</c:v>
                </c:pt>
                <c:pt idx="9">
                  <c:v>0.65926264956886993</c:v>
                </c:pt>
                <c:pt idx="10">
                  <c:v>0.66862877346293403</c:v>
                </c:pt>
                <c:pt idx="11">
                  <c:v>0.76273120666036731</c:v>
                </c:pt>
                <c:pt idx="12">
                  <c:v>0.92424757342314157</c:v>
                </c:pt>
                <c:pt idx="13">
                  <c:v>1.1104464221111061</c:v>
                </c:pt>
                <c:pt idx="14">
                  <c:v>0.81308754705342612</c:v>
                </c:pt>
                <c:pt idx="15">
                  <c:v>0.74208476591991268</c:v>
                </c:pt>
                <c:pt idx="16">
                  <c:v>0.74722397228139459</c:v>
                </c:pt>
                <c:pt idx="17">
                  <c:v>0.62211156961898917</c:v>
                </c:pt>
                <c:pt idx="18">
                  <c:v>0.83192881159409882</c:v>
                </c:pt>
                <c:pt idx="19">
                  <c:v>0.85225847494772067</c:v>
                </c:pt>
                <c:pt idx="20">
                  <c:v>0.74896510953789841</c:v>
                </c:pt>
                <c:pt idx="21">
                  <c:v>0.71705450427240769</c:v>
                </c:pt>
                <c:pt idx="22">
                  <c:v>0.76505547652308881</c:v>
                </c:pt>
              </c:numCache>
            </c:numRef>
          </c:val>
          <c:smooth val="0"/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kommuner!$B$325:$B$347</c:f>
              <c:strCache>
                <c:ptCount val="23"/>
                <c:pt idx="0">
                  <c:v>Steinkjer</c:v>
                </c:pt>
                <c:pt idx="1">
                  <c:v>Namsos</c:v>
                </c:pt>
                <c:pt idx="2">
                  <c:v>Meråker</c:v>
                </c:pt>
                <c:pt idx="3">
                  <c:v>Stjørdal</c:v>
                </c:pt>
                <c:pt idx="4">
                  <c:v>Frosta</c:v>
                </c:pt>
                <c:pt idx="5">
                  <c:v>Leksvik</c:v>
                </c:pt>
                <c:pt idx="6">
                  <c:v>Levanger</c:v>
                </c:pt>
                <c:pt idx="7">
                  <c:v>Verdal</c:v>
                </c:pt>
                <c:pt idx="8">
                  <c:v>Verran</c:v>
                </c:pt>
                <c:pt idx="9">
                  <c:v>Namdalseid</c:v>
                </c:pt>
                <c:pt idx="10">
                  <c:v>Snåsa</c:v>
                </c:pt>
                <c:pt idx="11">
                  <c:v>Lierne</c:v>
                </c:pt>
                <c:pt idx="12">
                  <c:v>Røyrvik</c:v>
                </c:pt>
                <c:pt idx="13">
                  <c:v>Namsskogan</c:v>
                </c:pt>
                <c:pt idx="14">
                  <c:v>Grong</c:v>
                </c:pt>
                <c:pt idx="15">
                  <c:v>Høylandet</c:v>
                </c:pt>
                <c:pt idx="16">
                  <c:v>Overhalla</c:v>
                </c:pt>
                <c:pt idx="17">
                  <c:v>Fosnes</c:v>
                </c:pt>
                <c:pt idx="18">
                  <c:v>Flatanger</c:v>
                </c:pt>
                <c:pt idx="19">
                  <c:v>Vikna</c:v>
                </c:pt>
                <c:pt idx="20">
                  <c:v>Nærøy</c:v>
                </c:pt>
                <c:pt idx="21">
                  <c:v>Leka</c:v>
                </c:pt>
                <c:pt idx="22">
                  <c:v>Inderøy</c:v>
                </c:pt>
              </c:strCache>
            </c:strRef>
          </c:cat>
          <c:val>
            <c:numRef>
              <c:f>kommuner!$O$325:$O$347</c:f>
              <c:numCache>
                <c:formatCode>0.0\ %</c:formatCode>
                <c:ptCount val="23"/>
                <c:pt idx="0">
                  <c:v>0.93957363073864708</c:v>
                </c:pt>
                <c:pt idx="1">
                  <c:v>0.9417916367424557</c:v>
                </c:pt>
                <c:pt idx="2">
                  <c:v>0.93915492798896694</c:v>
                </c:pt>
                <c:pt idx="3">
                  <c:v>0.94248445313701046</c:v>
                </c:pt>
                <c:pt idx="4">
                  <c:v>0.93450791696667401</c:v>
                </c:pt>
                <c:pt idx="5">
                  <c:v>0.93740515940267299</c:v>
                </c:pt>
                <c:pt idx="6">
                  <c:v>0.94231516445136088</c:v>
                </c:pt>
                <c:pt idx="7">
                  <c:v>0.93765055998286573</c:v>
                </c:pt>
                <c:pt idx="8">
                  <c:v>0.93291670856247721</c:v>
                </c:pt>
                <c:pt idx="9">
                  <c:v>0.93515618999908978</c:v>
                </c:pt>
                <c:pt idx="10">
                  <c:v>0.93562449619379295</c:v>
                </c:pt>
                <c:pt idx="11">
                  <c:v>0.94032961785366476</c:v>
                </c:pt>
                <c:pt idx="12">
                  <c:v>0.95689208688990302</c:v>
                </c:pt>
                <c:pt idx="13">
                  <c:v>1.0313716263650887</c:v>
                </c:pt>
                <c:pt idx="14">
                  <c:v>0.94284743487331757</c:v>
                </c:pt>
                <c:pt idx="15">
                  <c:v>0.93929729581664179</c:v>
                </c:pt>
                <c:pt idx="16">
                  <c:v>0.93955425613471599</c:v>
                </c:pt>
                <c:pt idx="17">
                  <c:v>0.93329863600159602</c:v>
                </c:pt>
                <c:pt idx="18">
                  <c:v>0.94378949810035129</c:v>
                </c:pt>
                <c:pt idx="19">
                  <c:v>0.94480598126803239</c:v>
                </c:pt>
                <c:pt idx="20">
                  <c:v>0.93964131299754117</c:v>
                </c:pt>
                <c:pt idx="21">
                  <c:v>0.93804578273426664</c:v>
                </c:pt>
                <c:pt idx="22">
                  <c:v>0.94044583134680082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643072"/>
        <c:axId val="280644992"/>
      </c:lineChart>
      <c:catAx>
        <c:axId val="28064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80644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0644992"/>
        <c:scaling>
          <c:orientation val="minMax"/>
          <c:max val="1.2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8064307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366640753483516"/>
          <c:y val="7.476635514018691E-2"/>
          <c:w val="0.24144693057062883"/>
          <c:h val="0.149532710280373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kommuner!$B$441</c:f>
          <c:strCache>
            <c:ptCount val="1"/>
            <c:pt idx="0">
              <c:v>Skatt og inntektsutjevning - pst av landsgjennomsnittet (januar-desember 2016)</c:v>
            </c:pt>
          </c:strCache>
        </c:strRef>
      </c:tx>
      <c:layout>
        <c:manualLayout>
          <c:xMode val="edge"/>
          <c:yMode val="edge"/>
          <c:x val="0.20332376341520358"/>
          <c:y val="3.29411764705882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669604630228027E-2"/>
          <c:y val="0.15529411764705883"/>
          <c:w val="0.928642137709763"/>
          <c:h val="0.57882352941176474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kommuner!$B$442</c:f>
              <c:strCache>
                <c:ptCount val="1"/>
                <c:pt idx="0">
                  <c:v>Skatt januar-desember 2016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kommuner!$B$348:$B$391</c:f>
              <c:strCache>
                <c:ptCount val="44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Hamarøy</c:v>
                </c:pt>
                <c:pt idx="28">
                  <c:v>Tysfjord</c:v>
                </c:pt>
                <c:pt idx="29">
                  <c:v>Lødingen</c:v>
                </c:pt>
                <c:pt idx="30">
                  <c:v>Tjeldsund</c:v>
                </c:pt>
                <c:pt idx="31">
                  <c:v>Evenes</c:v>
                </c:pt>
                <c:pt idx="32">
                  <c:v>Ballangen</c:v>
                </c:pt>
                <c:pt idx="33">
                  <c:v>Røst</c:v>
                </c:pt>
                <c:pt idx="34">
                  <c:v>Værøy</c:v>
                </c:pt>
                <c:pt idx="35">
                  <c:v>Flakstad</c:v>
                </c:pt>
                <c:pt idx="36">
                  <c:v>Vestvågøy</c:v>
                </c:pt>
                <c:pt idx="37">
                  <c:v>Vågan</c:v>
                </c:pt>
                <c:pt idx="38">
                  <c:v>Hadsel</c:v>
                </c:pt>
                <c:pt idx="39">
                  <c:v>Bø</c:v>
                </c:pt>
                <c:pt idx="40">
                  <c:v>Øksnes</c:v>
                </c:pt>
                <c:pt idx="41">
                  <c:v>Sortland</c:v>
                </c:pt>
                <c:pt idx="42">
                  <c:v>Andøy</c:v>
                </c:pt>
                <c:pt idx="43">
                  <c:v>Moskenes</c:v>
                </c:pt>
              </c:strCache>
            </c:strRef>
          </c:cat>
          <c:val>
            <c:numRef>
              <c:f>kommuner!$E$348:$E$391</c:f>
              <c:numCache>
                <c:formatCode>0.0\ %</c:formatCode>
                <c:ptCount val="44"/>
                <c:pt idx="0">
                  <c:v>0.92725531836295227</c:v>
                </c:pt>
                <c:pt idx="1">
                  <c:v>0.89343847240346652</c:v>
                </c:pt>
                <c:pt idx="2">
                  <c:v>0.84161638606353839</c:v>
                </c:pt>
                <c:pt idx="3">
                  <c:v>0.67950789762647135</c:v>
                </c:pt>
                <c:pt idx="4">
                  <c:v>0.79312248384693151</c:v>
                </c:pt>
                <c:pt idx="5">
                  <c:v>0.6714416714610465</c:v>
                </c:pt>
                <c:pt idx="6">
                  <c:v>0.69983667929309978</c:v>
                </c:pt>
                <c:pt idx="7">
                  <c:v>0.82325310533174711</c:v>
                </c:pt>
                <c:pt idx="8">
                  <c:v>0.80924952958969787</c:v>
                </c:pt>
                <c:pt idx="9">
                  <c:v>0.66645661094673547</c:v>
                </c:pt>
                <c:pt idx="10">
                  <c:v>0.82080737258892111</c:v>
                </c:pt>
                <c:pt idx="11">
                  <c:v>0.74407609131678243</c:v>
                </c:pt>
                <c:pt idx="12">
                  <c:v>0.69945835816944024</c:v>
                </c:pt>
                <c:pt idx="13">
                  <c:v>0.72696691244140843</c:v>
                </c:pt>
                <c:pt idx="14">
                  <c:v>0.66970327804396668</c:v>
                </c:pt>
                <c:pt idx="15">
                  <c:v>0.94449267208130228</c:v>
                </c:pt>
                <c:pt idx="16">
                  <c:v>0.85275048573470436</c:v>
                </c:pt>
                <c:pt idx="17">
                  <c:v>1.052217942609633</c:v>
                </c:pt>
                <c:pt idx="18">
                  <c:v>0.85442240325633301</c:v>
                </c:pt>
                <c:pt idx="19">
                  <c:v>0.73212683096157427</c:v>
                </c:pt>
                <c:pt idx="20">
                  <c:v>0.91833071871772365</c:v>
                </c:pt>
                <c:pt idx="21">
                  <c:v>0.85530691875205933</c:v>
                </c:pt>
                <c:pt idx="22">
                  <c:v>0.84193785503661778</c:v>
                </c:pt>
                <c:pt idx="23">
                  <c:v>0.80382480191547911</c:v>
                </c:pt>
                <c:pt idx="24">
                  <c:v>0.75980399667463017</c:v>
                </c:pt>
                <c:pt idx="25">
                  <c:v>0.98932529262697666</c:v>
                </c:pt>
                <c:pt idx="26">
                  <c:v>0.76536623114555846</c:v>
                </c:pt>
                <c:pt idx="27">
                  <c:v>0.88058992363443089</c:v>
                </c:pt>
                <c:pt idx="28">
                  <c:v>0.7630050792063432</c:v>
                </c:pt>
                <c:pt idx="29">
                  <c:v>0.80326241585431346</c:v>
                </c:pt>
                <c:pt idx="30">
                  <c:v>0.71000412445355476</c:v>
                </c:pt>
                <c:pt idx="31">
                  <c:v>0.69387357850217224</c:v>
                </c:pt>
                <c:pt idx="32">
                  <c:v>0.67946302644735634</c:v>
                </c:pt>
                <c:pt idx="33">
                  <c:v>1.0210371405206262</c:v>
                </c:pt>
                <c:pt idx="34">
                  <c:v>0.94596081826327805</c:v>
                </c:pt>
                <c:pt idx="35">
                  <c:v>0.84222884125277009</c:v>
                </c:pt>
                <c:pt idx="36">
                  <c:v>0.78784890883733605</c:v>
                </c:pt>
                <c:pt idx="37">
                  <c:v>0.83532182857878445</c:v>
                </c:pt>
                <c:pt idx="38">
                  <c:v>0.82216954032563694</c:v>
                </c:pt>
                <c:pt idx="39">
                  <c:v>0.68868273913206945</c:v>
                </c:pt>
                <c:pt idx="40">
                  <c:v>0.81291925482969973</c:v>
                </c:pt>
                <c:pt idx="41">
                  <c:v>0.80599034771848732</c:v>
                </c:pt>
                <c:pt idx="42">
                  <c:v>0.77232742300108115</c:v>
                </c:pt>
                <c:pt idx="43">
                  <c:v>0.83956647211878999</c:v>
                </c:pt>
              </c:numCache>
            </c:numRef>
          </c:val>
          <c:smooth val="0"/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kommuner!$B$348:$B$391</c:f>
              <c:strCache>
                <c:ptCount val="44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Hamarøy</c:v>
                </c:pt>
                <c:pt idx="28">
                  <c:v>Tysfjord</c:v>
                </c:pt>
                <c:pt idx="29">
                  <c:v>Lødingen</c:v>
                </c:pt>
                <c:pt idx="30">
                  <c:v>Tjeldsund</c:v>
                </c:pt>
                <c:pt idx="31">
                  <c:v>Evenes</c:v>
                </c:pt>
                <c:pt idx="32">
                  <c:v>Ballangen</c:v>
                </c:pt>
                <c:pt idx="33">
                  <c:v>Røst</c:v>
                </c:pt>
                <c:pt idx="34">
                  <c:v>Værøy</c:v>
                </c:pt>
                <c:pt idx="35">
                  <c:v>Flakstad</c:v>
                </c:pt>
                <c:pt idx="36">
                  <c:v>Vestvågøy</c:v>
                </c:pt>
                <c:pt idx="37">
                  <c:v>Vågan</c:v>
                </c:pt>
                <c:pt idx="38">
                  <c:v>Hadsel</c:v>
                </c:pt>
                <c:pt idx="39">
                  <c:v>Bø</c:v>
                </c:pt>
                <c:pt idx="40">
                  <c:v>Øksnes</c:v>
                </c:pt>
                <c:pt idx="41">
                  <c:v>Sortland</c:v>
                </c:pt>
                <c:pt idx="42">
                  <c:v>Andøy</c:v>
                </c:pt>
                <c:pt idx="43">
                  <c:v>Moskenes</c:v>
                </c:pt>
              </c:strCache>
            </c:strRef>
          </c:cat>
          <c:val>
            <c:numRef>
              <c:f>kommuner!$O$348:$O$391</c:f>
              <c:numCache>
                <c:formatCode>0.0\ %</c:formatCode>
                <c:ptCount val="44"/>
                <c:pt idx="0">
                  <c:v>0.95809518486582712</c:v>
                </c:pt>
                <c:pt idx="1">
                  <c:v>0.94686498114081974</c:v>
                </c:pt>
                <c:pt idx="2">
                  <c:v>0.94427387682382313</c:v>
                </c:pt>
                <c:pt idx="3">
                  <c:v>0.93616845240196989</c:v>
                </c:pt>
                <c:pt idx="4">
                  <c:v>0.94184918171299281</c:v>
                </c:pt>
                <c:pt idx="5">
                  <c:v>0.93576514109369857</c:v>
                </c:pt>
                <c:pt idx="6">
                  <c:v>0.93718489148530137</c:v>
                </c:pt>
                <c:pt idx="7">
                  <c:v>0.94335571278723362</c:v>
                </c:pt>
                <c:pt idx="8">
                  <c:v>0.94265553400013125</c:v>
                </c:pt>
                <c:pt idx="9">
                  <c:v>0.93551588806798303</c:v>
                </c:pt>
                <c:pt idx="10">
                  <c:v>0.94323342615009242</c:v>
                </c:pt>
                <c:pt idx="11">
                  <c:v>0.93939686208648554</c:v>
                </c:pt>
                <c:pt idx="12">
                  <c:v>0.93716597542911839</c:v>
                </c:pt>
                <c:pt idx="13">
                  <c:v>0.93854140314271672</c:v>
                </c:pt>
                <c:pt idx="14">
                  <c:v>0.93567822142284462</c:v>
                </c:pt>
                <c:pt idx="15">
                  <c:v>0.96499012635316717</c:v>
                </c:pt>
                <c:pt idx="16">
                  <c:v>0.94483058180738155</c:v>
                </c:pt>
                <c:pt idx="17">
                  <c:v>1.0080802345644995</c:v>
                </c:pt>
                <c:pt idx="18">
                  <c:v>0.94491417768346297</c:v>
                </c:pt>
                <c:pt idx="19">
                  <c:v>0.93879939906872512</c:v>
                </c:pt>
                <c:pt idx="20">
                  <c:v>0.95452534500773578</c:v>
                </c:pt>
                <c:pt idx="21">
                  <c:v>0.94495840345824933</c:v>
                </c:pt>
                <c:pt idx="22">
                  <c:v>0.9442899502724772</c:v>
                </c:pt>
                <c:pt idx="23">
                  <c:v>0.94238429761642017</c:v>
                </c:pt>
                <c:pt idx="24">
                  <c:v>0.94018325735437769</c:v>
                </c:pt>
                <c:pt idx="25">
                  <c:v>0.98292317457143707</c:v>
                </c:pt>
                <c:pt idx="26">
                  <c:v>0.94046136907792421</c:v>
                </c:pt>
                <c:pt idx="27">
                  <c:v>0.94622255370236796</c:v>
                </c:pt>
                <c:pt idx="28">
                  <c:v>0.94034331148096351</c:v>
                </c:pt>
                <c:pt idx="29">
                  <c:v>0.94235617831336194</c:v>
                </c:pt>
                <c:pt idx="30">
                  <c:v>0.93769326374332407</c:v>
                </c:pt>
                <c:pt idx="31">
                  <c:v>0.93688673644575482</c:v>
                </c:pt>
                <c:pt idx="32">
                  <c:v>0.93616620884301427</c:v>
                </c:pt>
                <c:pt idx="33">
                  <c:v>0.99560791372889679</c:v>
                </c:pt>
                <c:pt idx="34">
                  <c:v>0.96557738482595756</c:v>
                </c:pt>
                <c:pt idx="35">
                  <c:v>0.94430449958328477</c:v>
                </c:pt>
                <c:pt idx="36">
                  <c:v>0.9415855029625132</c:v>
                </c:pt>
                <c:pt idx="37">
                  <c:v>0.94395914894958555</c:v>
                </c:pt>
                <c:pt idx="38">
                  <c:v>0.94330153453692822</c:v>
                </c:pt>
                <c:pt idx="39">
                  <c:v>0.93662719447724974</c:v>
                </c:pt>
                <c:pt idx="40">
                  <c:v>0.94283902026213118</c:v>
                </c:pt>
                <c:pt idx="41">
                  <c:v>0.94249257490657068</c:v>
                </c:pt>
                <c:pt idx="42">
                  <c:v>0.94080942867070039</c:v>
                </c:pt>
                <c:pt idx="43">
                  <c:v>0.94417138112658583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670208"/>
        <c:axId val="280672512"/>
      </c:lineChart>
      <c:catAx>
        <c:axId val="28067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80672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0672512"/>
        <c:scaling>
          <c:orientation val="minMax"/>
          <c:max val="1.1000000000000001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8067020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27146139442853"/>
          <c:y val="0.10113657082220044"/>
          <c:w val="0.28543530299181807"/>
          <c:h val="0.150588235294117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kommuner!$B$441</c:f>
          <c:strCache>
            <c:ptCount val="1"/>
            <c:pt idx="0">
              <c:v>Skatt og inntektsutjevning - pst av landsgjennomsnittet (januar-desember 2016)</c:v>
            </c:pt>
          </c:strCache>
        </c:strRef>
      </c:tx>
      <c:layout>
        <c:manualLayout>
          <c:xMode val="edge"/>
          <c:yMode val="edge"/>
          <c:x val="0.18963852392351249"/>
          <c:y val="3.44036697247706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9178961215253488E-2"/>
          <c:y val="0.16972496071907334"/>
          <c:w val="0.90615922279678984"/>
          <c:h val="0.62156032911984971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kommuner!$B$442</c:f>
              <c:strCache>
                <c:ptCount val="1"/>
                <c:pt idx="0">
                  <c:v>Skatt januar-desember 2016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kommuner!$B$392:$B$415</c:f>
              <c:strCache>
                <c:ptCount val="24"/>
                <c:pt idx="0">
                  <c:v>Tromsø</c:v>
                </c:pt>
                <c:pt idx="1">
                  <c:v>Harstad</c:v>
                </c:pt>
                <c:pt idx="2">
                  <c:v>Kvæfjord</c:v>
                </c:pt>
                <c:pt idx="3">
                  <c:v>Skånland</c:v>
                </c:pt>
                <c:pt idx="4">
                  <c:v>Ibestad</c:v>
                </c:pt>
                <c:pt idx="5">
                  <c:v>Gratangen</c:v>
                </c:pt>
                <c:pt idx="6">
                  <c:v>Lavangen</c:v>
                </c:pt>
                <c:pt idx="7">
                  <c:v>Bardu</c:v>
                </c:pt>
                <c:pt idx="8">
                  <c:v>Salangen</c:v>
                </c:pt>
                <c:pt idx="9">
                  <c:v>Målselv</c:v>
                </c:pt>
                <c:pt idx="10">
                  <c:v>Sørreisa</c:v>
                </c:pt>
                <c:pt idx="11">
                  <c:v>Dyrøy</c:v>
                </c:pt>
                <c:pt idx="12">
                  <c:v>Tranøy</c:v>
                </c:pt>
                <c:pt idx="13">
                  <c:v>Torsken</c:v>
                </c:pt>
                <c:pt idx="14">
                  <c:v>Berg</c:v>
                </c:pt>
                <c:pt idx="15">
                  <c:v>Lenvik</c:v>
                </c:pt>
                <c:pt idx="16">
                  <c:v>Balsfjord</c:v>
                </c:pt>
                <c:pt idx="17">
                  <c:v>Karlsøy</c:v>
                </c:pt>
                <c:pt idx="18">
                  <c:v>Lyngen</c:v>
                </c:pt>
                <c:pt idx="19">
                  <c:v>Storfjord</c:v>
                </c:pt>
                <c:pt idx="20">
                  <c:v>Kåfjord</c:v>
                </c:pt>
                <c:pt idx="21">
                  <c:v>Skjervøy</c:v>
                </c:pt>
                <c:pt idx="22">
                  <c:v>Nordreisa</c:v>
                </c:pt>
                <c:pt idx="23">
                  <c:v>Kvænangen</c:v>
                </c:pt>
              </c:strCache>
            </c:strRef>
          </c:cat>
          <c:val>
            <c:numRef>
              <c:f>kommuner!$E$392:$E$415</c:f>
              <c:numCache>
                <c:formatCode>0.0\ %</c:formatCode>
                <c:ptCount val="24"/>
                <c:pt idx="0">
                  <c:v>0.96361090703936603</c:v>
                </c:pt>
                <c:pt idx="1">
                  <c:v>0.87939489702192608</c:v>
                </c:pt>
                <c:pt idx="2">
                  <c:v>0.6952224330303779</c:v>
                </c:pt>
                <c:pt idx="3">
                  <c:v>0.75707241700881955</c:v>
                </c:pt>
                <c:pt idx="4">
                  <c:v>0.78526419560474525</c:v>
                </c:pt>
                <c:pt idx="5">
                  <c:v>0.68944953630672201</c:v>
                </c:pt>
                <c:pt idx="6">
                  <c:v>0.640793542810289</c:v>
                </c:pt>
                <c:pt idx="7">
                  <c:v>0.94402975434417247</c:v>
                </c:pt>
                <c:pt idx="8">
                  <c:v>0.73228447394020846</c:v>
                </c:pt>
                <c:pt idx="9">
                  <c:v>0.92586671823336952</c:v>
                </c:pt>
                <c:pt idx="10">
                  <c:v>0.81821469727249052</c:v>
                </c:pt>
                <c:pt idx="11">
                  <c:v>0.6822962585971788</c:v>
                </c:pt>
                <c:pt idx="12">
                  <c:v>0.68994867235559798</c:v>
                </c:pt>
                <c:pt idx="13">
                  <c:v>0.70791634908701384</c:v>
                </c:pt>
                <c:pt idx="14">
                  <c:v>0.81325051938163651</c:v>
                </c:pt>
                <c:pt idx="15">
                  <c:v>0.82148761712631568</c:v>
                </c:pt>
                <c:pt idx="16">
                  <c:v>0.71514458223666766</c:v>
                </c:pt>
                <c:pt idx="17">
                  <c:v>0.76223581694879927</c:v>
                </c:pt>
                <c:pt idx="18">
                  <c:v>0.75099675300700564</c:v>
                </c:pt>
                <c:pt idx="19">
                  <c:v>0.81797454568206318</c:v>
                </c:pt>
                <c:pt idx="20">
                  <c:v>0.715874662393304</c:v>
                </c:pt>
                <c:pt idx="21">
                  <c:v>0.74604888212600351</c:v>
                </c:pt>
                <c:pt idx="22">
                  <c:v>0.74241787990678676</c:v>
                </c:pt>
                <c:pt idx="23">
                  <c:v>0.86705137545278255</c:v>
                </c:pt>
              </c:numCache>
            </c:numRef>
          </c:val>
          <c:smooth val="0"/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kommuner!$B$392:$B$415</c:f>
              <c:strCache>
                <c:ptCount val="24"/>
                <c:pt idx="0">
                  <c:v>Tromsø</c:v>
                </c:pt>
                <c:pt idx="1">
                  <c:v>Harstad</c:v>
                </c:pt>
                <c:pt idx="2">
                  <c:v>Kvæfjord</c:v>
                </c:pt>
                <c:pt idx="3">
                  <c:v>Skånland</c:v>
                </c:pt>
                <c:pt idx="4">
                  <c:v>Ibestad</c:v>
                </c:pt>
                <c:pt idx="5">
                  <c:v>Gratangen</c:v>
                </c:pt>
                <c:pt idx="6">
                  <c:v>Lavangen</c:v>
                </c:pt>
                <c:pt idx="7">
                  <c:v>Bardu</c:v>
                </c:pt>
                <c:pt idx="8">
                  <c:v>Salangen</c:v>
                </c:pt>
                <c:pt idx="9">
                  <c:v>Målselv</c:v>
                </c:pt>
                <c:pt idx="10">
                  <c:v>Sørreisa</c:v>
                </c:pt>
                <c:pt idx="11">
                  <c:v>Dyrøy</c:v>
                </c:pt>
                <c:pt idx="12">
                  <c:v>Tranøy</c:v>
                </c:pt>
                <c:pt idx="13">
                  <c:v>Torsken</c:v>
                </c:pt>
                <c:pt idx="14">
                  <c:v>Berg</c:v>
                </c:pt>
                <c:pt idx="15">
                  <c:v>Lenvik</c:v>
                </c:pt>
                <c:pt idx="16">
                  <c:v>Balsfjord</c:v>
                </c:pt>
                <c:pt idx="17">
                  <c:v>Karlsøy</c:v>
                </c:pt>
                <c:pt idx="18">
                  <c:v>Lyngen</c:v>
                </c:pt>
                <c:pt idx="19">
                  <c:v>Storfjord</c:v>
                </c:pt>
                <c:pt idx="20">
                  <c:v>Kåfjord</c:v>
                </c:pt>
                <c:pt idx="21">
                  <c:v>Skjervøy</c:v>
                </c:pt>
                <c:pt idx="22">
                  <c:v>Nordreisa</c:v>
                </c:pt>
                <c:pt idx="23">
                  <c:v>Kvænangen</c:v>
                </c:pt>
              </c:strCache>
            </c:strRef>
          </c:cat>
          <c:val>
            <c:numRef>
              <c:f>kommuner!$O$392:$O$415</c:f>
              <c:numCache>
                <c:formatCode>0.0\ %</c:formatCode>
                <c:ptCount val="24"/>
                <c:pt idx="0">
                  <c:v>0.97263742033639278</c:v>
                </c:pt>
                <c:pt idx="1">
                  <c:v>0.94616280237174266</c:v>
                </c:pt>
                <c:pt idx="2">
                  <c:v>0.93695417917216539</c:v>
                </c:pt>
                <c:pt idx="3">
                  <c:v>0.94004667837108713</c:v>
                </c:pt>
                <c:pt idx="4">
                  <c:v>0.9414562673008835</c:v>
                </c:pt>
                <c:pt idx="5">
                  <c:v>0.93666553433598243</c:v>
                </c:pt>
                <c:pt idx="6">
                  <c:v>0.93423273466116075</c:v>
                </c:pt>
                <c:pt idx="7">
                  <c:v>0.96480495925831555</c:v>
                </c:pt>
                <c:pt idx="8">
                  <c:v>0.93880728121765666</c:v>
                </c:pt>
                <c:pt idx="9">
                  <c:v>0.95753974481399418</c:v>
                </c:pt>
                <c:pt idx="10">
                  <c:v>0.94310379238427078</c:v>
                </c:pt>
                <c:pt idx="11">
                  <c:v>0.93630787045050534</c:v>
                </c:pt>
                <c:pt idx="12">
                  <c:v>0.93669049113842617</c:v>
                </c:pt>
                <c:pt idx="13">
                  <c:v>0.93758887497499699</c:v>
                </c:pt>
                <c:pt idx="14">
                  <c:v>0.9428555834897282</c:v>
                </c:pt>
                <c:pt idx="15">
                  <c:v>0.94326743837696214</c:v>
                </c:pt>
                <c:pt idx="16">
                  <c:v>0.9379502866324797</c:v>
                </c:pt>
                <c:pt idx="17">
                  <c:v>0.94030484836808625</c:v>
                </c:pt>
                <c:pt idx="18">
                  <c:v>0.93974289517099652</c:v>
                </c:pt>
                <c:pt idx="19">
                  <c:v>0.94309178480474942</c:v>
                </c:pt>
                <c:pt idx="20">
                  <c:v>0.93798679064031154</c:v>
                </c:pt>
                <c:pt idx="21">
                  <c:v>0.93949550162694651</c:v>
                </c:pt>
                <c:pt idx="22">
                  <c:v>0.93931395151598562</c:v>
                </c:pt>
                <c:pt idx="23">
                  <c:v>0.94554562629328542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727552"/>
        <c:axId val="280729472"/>
      </c:lineChart>
      <c:catAx>
        <c:axId val="28072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80729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0729472"/>
        <c:scaling>
          <c:orientation val="minMax"/>
          <c:max val="1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8072755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810433519856936"/>
          <c:y val="5.5045871559633031E-2"/>
          <c:w val="0.2179865200134441"/>
          <c:h val="0.146789231621276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kommuner!$B$441</c:f>
          <c:strCache>
            <c:ptCount val="1"/>
            <c:pt idx="0">
              <c:v>Skatt og inntektsutjevning - pst av landsgjennomsnittet (januar-desember 2016)</c:v>
            </c:pt>
          </c:strCache>
        </c:strRef>
      </c:tx>
      <c:layout>
        <c:manualLayout>
          <c:xMode val="edge"/>
          <c:yMode val="edge"/>
          <c:x val="0.18963852392351249"/>
          <c:y val="3.40909090909090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6246407096170019E-2"/>
          <c:y val="0.16590909090909092"/>
          <c:w val="0.90127163259831744"/>
          <c:h val="0.59090909090909094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kommuner!$B$442</c:f>
              <c:strCache>
                <c:ptCount val="1"/>
                <c:pt idx="0">
                  <c:v>Skatt januar-desember 2016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kommuner!$B$416:$B$434</c:f>
              <c:strCache>
                <c:ptCount val="19"/>
                <c:pt idx="0">
                  <c:v>Vardø</c:v>
                </c:pt>
                <c:pt idx="1">
                  <c:v>Vadsø</c:v>
                </c:pt>
                <c:pt idx="2">
                  <c:v>Hammerfest</c:v>
                </c:pt>
                <c:pt idx="3">
                  <c:v>Kautokeino</c:v>
                </c:pt>
                <c:pt idx="4">
                  <c:v>Alta</c:v>
                </c:pt>
                <c:pt idx="5">
                  <c:v>Loppa</c:v>
                </c:pt>
                <c:pt idx="6">
                  <c:v>Hasvik</c:v>
                </c:pt>
                <c:pt idx="7">
                  <c:v>Kvalsund</c:v>
                </c:pt>
                <c:pt idx="8">
                  <c:v>Måsøy</c:v>
                </c:pt>
                <c:pt idx="9">
                  <c:v>Nordkapp</c:v>
                </c:pt>
                <c:pt idx="10">
                  <c:v>Porsanger</c:v>
                </c:pt>
                <c:pt idx="11">
                  <c:v>Karasjok</c:v>
                </c:pt>
                <c:pt idx="12">
                  <c:v>Lebesby</c:v>
                </c:pt>
                <c:pt idx="13">
                  <c:v>Gamvik</c:v>
                </c:pt>
                <c:pt idx="14">
                  <c:v>Berlevåg</c:v>
                </c:pt>
                <c:pt idx="15">
                  <c:v>Deatnu-Tana</c:v>
                </c:pt>
                <c:pt idx="16">
                  <c:v>Nesseby</c:v>
                </c:pt>
                <c:pt idx="17">
                  <c:v>Båtsfjord</c:v>
                </c:pt>
                <c:pt idx="18">
                  <c:v>Sør-Varanger</c:v>
                </c:pt>
              </c:strCache>
            </c:strRef>
          </c:cat>
          <c:val>
            <c:numRef>
              <c:f>kommuner!$E$416:$E$434</c:f>
              <c:numCache>
                <c:formatCode>0.0\ %</c:formatCode>
                <c:ptCount val="19"/>
                <c:pt idx="0">
                  <c:v>0.75630290219034746</c:v>
                </c:pt>
                <c:pt idx="1">
                  <c:v>0.80884910301781632</c:v>
                </c:pt>
                <c:pt idx="2">
                  <c:v>0.932735322590039</c:v>
                </c:pt>
                <c:pt idx="3">
                  <c:v>0.57989009226603838</c:v>
                </c:pt>
                <c:pt idx="4">
                  <c:v>0.81512448160438078</c:v>
                </c:pt>
                <c:pt idx="5">
                  <c:v>0.73485325364066933</c:v>
                </c:pt>
                <c:pt idx="6">
                  <c:v>0.66865461518719238</c:v>
                </c:pt>
                <c:pt idx="7">
                  <c:v>0.75426805623523185</c:v>
                </c:pt>
                <c:pt idx="8">
                  <c:v>0.81399058040186023</c:v>
                </c:pt>
                <c:pt idx="9">
                  <c:v>0.82228072185425605</c:v>
                </c:pt>
                <c:pt idx="10">
                  <c:v>0.7953260356207299</c:v>
                </c:pt>
                <c:pt idx="11">
                  <c:v>0.70464456278071297</c:v>
                </c:pt>
                <c:pt idx="12">
                  <c:v>0.77036758086957768</c:v>
                </c:pt>
                <c:pt idx="13">
                  <c:v>0.73877821244278474</c:v>
                </c:pt>
                <c:pt idx="14">
                  <c:v>0.7929877214331037</c:v>
                </c:pt>
                <c:pt idx="15">
                  <c:v>0.78454577591104524</c:v>
                </c:pt>
                <c:pt idx="16">
                  <c:v>0.63396731452418997</c:v>
                </c:pt>
                <c:pt idx="17">
                  <c:v>0.80076945582588088</c:v>
                </c:pt>
                <c:pt idx="18">
                  <c:v>0.85779486795563276</c:v>
                </c:pt>
              </c:numCache>
            </c:numRef>
          </c:val>
          <c:smooth val="0"/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kommuner!$B$416:$B$434</c:f>
              <c:strCache>
                <c:ptCount val="19"/>
                <c:pt idx="0">
                  <c:v>Vardø</c:v>
                </c:pt>
                <c:pt idx="1">
                  <c:v>Vadsø</c:v>
                </c:pt>
                <c:pt idx="2">
                  <c:v>Hammerfest</c:v>
                </c:pt>
                <c:pt idx="3">
                  <c:v>Kautokeino</c:v>
                </c:pt>
                <c:pt idx="4">
                  <c:v>Alta</c:v>
                </c:pt>
                <c:pt idx="5">
                  <c:v>Loppa</c:v>
                </c:pt>
                <c:pt idx="6">
                  <c:v>Hasvik</c:v>
                </c:pt>
                <c:pt idx="7">
                  <c:v>Kvalsund</c:v>
                </c:pt>
                <c:pt idx="8">
                  <c:v>Måsøy</c:v>
                </c:pt>
                <c:pt idx="9">
                  <c:v>Nordkapp</c:v>
                </c:pt>
                <c:pt idx="10">
                  <c:v>Porsanger</c:v>
                </c:pt>
                <c:pt idx="11">
                  <c:v>Karasjok</c:v>
                </c:pt>
                <c:pt idx="12">
                  <c:v>Lebesby</c:v>
                </c:pt>
                <c:pt idx="13">
                  <c:v>Gamvik</c:v>
                </c:pt>
                <c:pt idx="14">
                  <c:v>Berlevåg</c:v>
                </c:pt>
                <c:pt idx="15">
                  <c:v>Deatnu-Tana</c:v>
                </c:pt>
                <c:pt idx="16">
                  <c:v>Nesseby</c:v>
                </c:pt>
                <c:pt idx="17">
                  <c:v>Båtsfjord</c:v>
                </c:pt>
                <c:pt idx="18">
                  <c:v>Sør-Varanger</c:v>
                </c:pt>
              </c:strCache>
            </c:strRef>
          </c:cat>
          <c:val>
            <c:numRef>
              <c:f>kommuner!$O$416:$O$434</c:f>
              <c:numCache>
                <c:formatCode>0.0\ %</c:formatCode>
                <c:ptCount val="19"/>
                <c:pt idx="0">
                  <c:v>0.94000820263016371</c:v>
                </c:pt>
                <c:pt idx="1">
                  <c:v>0.94263551267153711</c:v>
                </c:pt>
                <c:pt idx="2">
                  <c:v>0.96028718655666179</c:v>
                </c:pt>
                <c:pt idx="3">
                  <c:v>0.93118756213394827</c:v>
                </c:pt>
                <c:pt idx="4">
                  <c:v>0.94294928160086533</c:v>
                </c:pt>
                <c:pt idx="5">
                  <c:v>0.93893572020267968</c:v>
                </c:pt>
                <c:pt idx="6">
                  <c:v>0.93562578828000587</c:v>
                </c:pt>
                <c:pt idx="7">
                  <c:v>0.93990646033240777</c:v>
                </c:pt>
                <c:pt idx="8">
                  <c:v>0.94289258654073926</c:v>
                </c:pt>
                <c:pt idx="9">
                  <c:v>0.94330709361335907</c:v>
                </c:pt>
                <c:pt idx="10">
                  <c:v>0.94195935930168295</c:v>
                </c:pt>
                <c:pt idx="11">
                  <c:v>0.93742528565968186</c:v>
                </c:pt>
                <c:pt idx="12">
                  <c:v>0.94071143656412515</c:v>
                </c:pt>
                <c:pt idx="13">
                  <c:v>0.93913196814278554</c:v>
                </c:pt>
                <c:pt idx="14">
                  <c:v>0.94184244359230151</c:v>
                </c:pt>
                <c:pt idx="15">
                  <c:v>0.94142034631619864</c:v>
                </c:pt>
                <c:pt idx="16">
                  <c:v>0.9338914232468557</c:v>
                </c:pt>
                <c:pt idx="17">
                  <c:v>0.94223153031194051</c:v>
                </c:pt>
                <c:pt idx="18">
                  <c:v>0.94508280091842789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749952"/>
        <c:axId val="280768512"/>
      </c:lineChart>
      <c:catAx>
        <c:axId val="28074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80768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0768512"/>
        <c:scaling>
          <c:orientation val="minMax"/>
          <c:max val="1"/>
          <c:min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8074995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953151017413134"/>
          <c:y val="4.3181818181818182E-2"/>
          <c:w val="0.22776169107893773"/>
          <c:h val="0.145454545454545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 sz="1200" b="0"/>
              <a:t>Skatt</a:t>
            </a:r>
            <a:r>
              <a:rPr lang="nb-NO" sz="1200" b="0" baseline="0"/>
              <a:t> og skatteutjevning januar-desember 2016</a:t>
            </a:r>
            <a:endParaRPr lang="nb-NO" sz="1200" b="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</c:v>
          </c:tx>
          <c:cat>
            <c:strRef>
              <c:f>fylker!$B$7:$B$25</c:f>
              <c:strCache>
                <c:ptCount val="19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Sør-Trøndelag</c:v>
                </c:pt>
                <c:pt idx="15">
                  <c:v>Nord-Trøndelag</c:v>
                </c:pt>
                <c:pt idx="16">
                  <c:v>Nordland</c:v>
                </c:pt>
                <c:pt idx="17">
                  <c:v>Troms</c:v>
                </c:pt>
                <c:pt idx="18">
                  <c:v>Finnmark</c:v>
                </c:pt>
              </c:strCache>
            </c:strRef>
          </c:cat>
          <c:val>
            <c:numRef>
              <c:f>fylker!$E$7:$E$25</c:f>
              <c:numCache>
                <c:formatCode>0.0\ %</c:formatCode>
                <c:ptCount val="19"/>
                <c:pt idx="0">
                  <c:v>0.85335956547522218</c:v>
                </c:pt>
                <c:pt idx="1">
                  <c:v>1.1791718583599597</c:v>
                </c:pt>
                <c:pt idx="2">
                  <c:v>1.2782176321329703</c:v>
                </c:pt>
                <c:pt idx="3">
                  <c:v>0.80833584638154643</c:v>
                </c:pt>
                <c:pt idx="4">
                  <c:v>0.83478693951535166</c:v>
                </c:pt>
                <c:pt idx="5">
                  <c:v>0.97538325788811298</c:v>
                </c:pt>
                <c:pt idx="6">
                  <c:v>0.91257638862457402</c:v>
                </c:pt>
                <c:pt idx="7">
                  <c:v>0.87824656873359164</c:v>
                </c:pt>
                <c:pt idx="8">
                  <c:v>0.86842945447688225</c:v>
                </c:pt>
                <c:pt idx="9">
                  <c:v>0.87407125347406145</c:v>
                </c:pt>
                <c:pt idx="10">
                  <c:v>1.09776415007997</c:v>
                </c:pt>
                <c:pt idx="11">
                  <c:v>1.0090977979323854</c:v>
                </c:pt>
                <c:pt idx="12">
                  <c:v>0.92490044697417639</c:v>
                </c:pt>
                <c:pt idx="13">
                  <c:v>0.89815374918624447</c:v>
                </c:pt>
                <c:pt idx="14">
                  <c:v>0.94060593112101931</c:v>
                </c:pt>
                <c:pt idx="15">
                  <c:v>0.78913060620478037</c:v>
                </c:pt>
                <c:pt idx="16">
                  <c:v>0.86866850621725566</c:v>
                </c:pt>
                <c:pt idx="17">
                  <c:v>0.90489310104710952</c:v>
                </c:pt>
                <c:pt idx="18">
                  <c:v>0.84575071487329156</c:v>
                </c:pt>
              </c:numCache>
            </c:numRef>
          </c:val>
          <c:smooth val="0"/>
        </c:ser>
        <c:ser>
          <c:idx val="1"/>
          <c:order val="1"/>
          <c:tx>
            <c:v>skatt + skatteutjevning</c:v>
          </c:tx>
          <c:cat>
            <c:strRef>
              <c:f>fylker!$B$7:$B$25</c:f>
              <c:strCache>
                <c:ptCount val="19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Sør-Trøndelag</c:v>
                </c:pt>
                <c:pt idx="15">
                  <c:v>Nord-Trøndelag</c:v>
                </c:pt>
                <c:pt idx="16">
                  <c:v>Nordland</c:v>
                </c:pt>
                <c:pt idx="17">
                  <c:v>Troms</c:v>
                </c:pt>
                <c:pt idx="18">
                  <c:v>Finnmark</c:v>
                </c:pt>
              </c:strCache>
            </c:strRef>
          </c:cat>
          <c:val>
            <c:numRef>
              <c:f>fylker!$K$7:$K$25</c:f>
              <c:numCache>
                <c:formatCode>0.0\ %</c:formatCode>
                <c:ptCount val="19"/>
                <c:pt idx="0">
                  <c:v>0.98166994568440291</c:v>
                </c:pt>
                <c:pt idx="1">
                  <c:v>1.0223964822949949</c:v>
                </c:pt>
                <c:pt idx="2">
                  <c:v>1.0347772040166212</c:v>
                </c:pt>
                <c:pt idx="3">
                  <c:v>0.97604198079769322</c:v>
                </c:pt>
                <c:pt idx="4">
                  <c:v>0.97934836743941889</c:v>
                </c:pt>
                <c:pt idx="5">
                  <c:v>0.99692290723601418</c:v>
                </c:pt>
                <c:pt idx="6">
                  <c:v>0.98907204857807174</c:v>
                </c:pt>
                <c:pt idx="7">
                  <c:v>0.98478082109169907</c:v>
                </c:pt>
                <c:pt idx="8">
                  <c:v>0.98355368180961011</c:v>
                </c:pt>
                <c:pt idx="9">
                  <c:v>0.98425890668425764</c:v>
                </c:pt>
                <c:pt idx="10">
                  <c:v>1.0122205187599964</c:v>
                </c:pt>
                <c:pt idx="11">
                  <c:v>1.0011372247415482</c:v>
                </c:pt>
                <c:pt idx="12">
                  <c:v>0.9906125558717721</c:v>
                </c:pt>
                <c:pt idx="13">
                  <c:v>0.98726921864828043</c:v>
                </c:pt>
                <c:pt idx="14">
                  <c:v>0.99257574139012739</c:v>
                </c:pt>
                <c:pt idx="15">
                  <c:v>0.97364132577559748</c:v>
                </c:pt>
                <c:pt idx="16">
                  <c:v>0.98358356327715679</c:v>
                </c:pt>
                <c:pt idx="17">
                  <c:v>0.98811163763088872</c:v>
                </c:pt>
                <c:pt idx="18">
                  <c:v>0.98071883935916138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56416"/>
        <c:axId val="259424256"/>
      </c:lineChart>
      <c:catAx>
        <c:axId val="12655641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nb-NO"/>
          </a:p>
        </c:txPr>
        <c:crossAx val="259424256"/>
        <c:crosses val="autoZero"/>
        <c:auto val="1"/>
        <c:lblAlgn val="ctr"/>
        <c:lblOffset val="100"/>
        <c:noMultiLvlLbl val="0"/>
      </c:catAx>
      <c:valAx>
        <c:axId val="259424256"/>
        <c:scaling>
          <c:orientation val="minMax"/>
          <c:max val="1.3"/>
          <c:min val="0.70000000000000007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26556416"/>
        <c:crosses val="autoZero"/>
        <c:crossBetween val="between"/>
        <c:majorUnit val="0.1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kommuner!$B$441</c:f>
          <c:strCache>
            <c:ptCount val="1"/>
            <c:pt idx="0">
              <c:v>Skatt og inntektsutjevning - pst av landsgjennomsnittet (januar-desember 2016)</c:v>
            </c:pt>
          </c:strCache>
        </c:strRef>
      </c:tx>
      <c:layout>
        <c:manualLayout>
          <c:xMode val="edge"/>
          <c:yMode val="edge"/>
          <c:x val="0.20332376341520358"/>
          <c:y val="3.3096926713947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6246407096170019E-2"/>
          <c:y val="0.11583951093267705"/>
          <c:w val="0.84262055021664817"/>
          <c:h val="0.65721191916906574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kommuner!$B$442</c:f>
              <c:strCache>
                <c:ptCount val="1"/>
                <c:pt idx="0">
                  <c:v>Skatt januar-desember 2016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kommuner!$B$25:$B$47</c:f>
              <c:strCache>
                <c:ptCount val="23"/>
                <c:pt idx="0">
                  <c:v>Vestby</c:v>
                </c:pt>
                <c:pt idx="1">
                  <c:v>Ski</c:v>
                </c:pt>
                <c:pt idx="2">
                  <c:v>Ås</c:v>
                </c:pt>
                <c:pt idx="3">
                  <c:v>Frogn</c:v>
                </c:pt>
                <c:pt idx="4">
                  <c:v>Nesodden</c:v>
                </c:pt>
                <c:pt idx="5">
                  <c:v>Oppegård</c:v>
                </c:pt>
                <c:pt idx="6">
                  <c:v>Bærum</c:v>
                </c:pt>
                <c:pt idx="7">
                  <c:v>Asker</c:v>
                </c:pt>
                <c:pt idx="8">
                  <c:v>Aurskog-Høland</c:v>
                </c:pt>
                <c:pt idx="9">
                  <c:v>Sørum</c:v>
                </c:pt>
                <c:pt idx="10">
                  <c:v>Fet</c:v>
                </c:pt>
                <c:pt idx="11">
                  <c:v>Rælingen</c:v>
                </c:pt>
                <c:pt idx="12">
                  <c:v>Enebakk</c:v>
                </c:pt>
                <c:pt idx="13">
                  <c:v>Lørenskog</c:v>
                </c:pt>
                <c:pt idx="14">
                  <c:v>Skedsmo</c:v>
                </c:pt>
                <c:pt idx="15">
                  <c:v>Nittedal</c:v>
                </c:pt>
                <c:pt idx="16">
                  <c:v>Gjerdrum</c:v>
                </c:pt>
                <c:pt idx="17">
                  <c:v>Ullensaker</c:v>
                </c:pt>
                <c:pt idx="18">
                  <c:v>Nes</c:v>
                </c:pt>
                <c:pt idx="19">
                  <c:v>Eidsvoll</c:v>
                </c:pt>
                <c:pt idx="20">
                  <c:v>Nannestad</c:v>
                </c:pt>
                <c:pt idx="21">
                  <c:v>Hurdal</c:v>
                </c:pt>
                <c:pt idx="22">
                  <c:v>Oslo</c:v>
                </c:pt>
              </c:strCache>
            </c:strRef>
          </c:cat>
          <c:val>
            <c:numRef>
              <c:f>kommuner!$E$25:$E$47</c:f>
              <c:numCache>
                <c:formatCode>0.0\ %</c:formatCode>
                <c:ptCount val="23"/>
                <c:pt idx="0">
                  <c:v>1.0014449464695308</c:v>
                </c:pt>
                <c:pt idx="1">
                  <c:v>1.0337995885645077</c:v>
                </c:pt>
                <c:pt idx="2">
                  <c:v>0.92462853656127431</c:v>
                </c:pt>
                <c:pt idx="3">
                  <c:v>1.2249280108882907</c:v>
                </c:pt>
                <c:pt idx="4">
                  <c:v>1.0391693236903154</c:v>
                </c:pt>
                <c:pt idx="5">
                  <c:v>1.2450680391701368</c:v>
                </c:pt>
                <c:pt idx="6">
                  <c:v>1.6547050404544519</c:v>
                </c:pt>
                <c:pt idx="7">
                  <c:v>1.5645442134894083</c:v>
                </c:pt>
                <c:pt idx="8">
                  <c:v>0.7674606151444423</c:v>
                </c:pt>
                <c:pt idx="9">
                  <c:v>0.97150278778241206</c:v>
                </c:pt>
                <c:pt idx="10">
                  <c:v>0.99690541018148038</c:v>
                </c:pt>
                <c:pt idx="11">
                  <c:v>0.97669856741916439</c:v>
                </c:pt>
                <c:pt idx="12">
                  <c:v>0.89436820267194661</c:v>
                </c:pt>
                <c:pt idx="13">
                  <c:v>1.0591382276283008</c:v>
                </c:pt>
                <c:pt idx="14">
                  <c:v>1.017446472506736</c:v>
                </c:pt>
                <c:pt idx="15">
                  <c:v>1.0712024646851623</c:v>
                </c:pt>
                <c:pt idx="16">
                  <c:v>1.1191470775911485</c:v>
                </c:pt>
                <c:pt idx="17">
                  <c:v>0.93432305587808107</c:v>
                </c:pt>
                <c:pt idx="18">
                  <c:v>0.83397730455196384</c:v>
                </c:pt>
                <c:pt idx="19">
                  <c:v>0.80057707889330798</c:v>
                </c:pt>
                <c:pt idx="20">
                  <c:v>0.87010487055707242</c:v>
                </c:pt>
                <c:pt idx="21">
                  <c:v>0.73694896779052443</c:v>
                </c:pt>
                <c:pt idx="22">
                  <c:v>1.3491193511993678</c:v>
                </c:pt>
              </c:numCache>
            </c:numRef>
          </c:val>
          <c:smooth val="0"/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kommuner!$B$25:$B$47</c:f>
              <c:strCache>
                <c:ptCount val="23"/>
                <c:pt idx="0">
                  <c:v>Vestby</c:v>
                </c:pt>
                <c:pt idx="1">
                  <c:v>Ski</c:v>
                </c:pt>
                <c:pt idx="2">
                  <c:v>Ås</c:v>
                </c:pt>
                <c:pt idx="3">
                  <c:v>Frogn</c:v>
                </c:pt>
                <c:pt idx="4">
                  <c:v>Nesodden</c:v>
                </c:pt>
                <c:pt idx="5">
                  <c:v>Oppegård</c:v>
                </c:pt>
                <c:pt idx="6">
                  <c:v>Bærum</c:v>
                </c:pt>
                <c:pt idx="7">
                  <c:v>Asker</c:v>
                </c:pt>
                <c:pt idx="8">
                  <c:v>Aurskog-Høland</c:v>
                </c:pt>
                <c:pt idx="9">
                  <c:v>Sørum</c:v>
                </c:pt>
                <c:pt idx="10">
                  <c:v>Fet</c:v>
                </c:pt>
                <c:pt idx="11">
                  <c:v>Rælingen</c:v>
                </c:pt>
                <c:pt idx="12">
                  <c:v>Enebakk</c:v>
                </c:pt>
                <c:pt idx="13">
                  <c:v>Lørenskog</c:v>
                </c:pt>
                <c:pt idx="14">
                  <c:v>Skedsmo</c:v>
                </c:pt>
                <c:pt idx="15">
                  <c:v>Nittedal</c:v>
                </c:pt>
                <c:pt idx="16">
                  <c:v>Gjerdrum</c:v>
                </c:pt>
                <c:pt idx="17">
                  <c:v>Ullensaker</c:v>
                </c:pt>
                <c:pt idx="18">
                  <c:v>Nes</c:v>
                </c:pt>
                <c:pt idx="19">
                  <c:v>Eidsvoll</c:v>
                </c:pt>
                <c:pt idx="20">
                  <c:v>Nannestad</c:v>
                </c:pt>
                <c:pt idx="21">
                  <c:v>Hurdal</c:v>
                </c:pt>
                <c:pt idx="22">
                  <c:v>Oslo</c:v>
                </c:pt>
              </c:strCache>
            </c:strRef>
          </c:cat>
          <c:val>
            <c:numRef>
              <c:f>kommuner!$O$25:$O$47</c:f>
              <c:numCache>
                <c:formatCode>0.0\ %</c:formatCode>
                <c:ptCount val="23"/>
                <c:pt idx="0">
                  <c:v>0.98777103610845862</c:v>
                </c:pt>
                <c:pt idx="1">
                  <c:v>1.0007128929464493</c:v>
                </c:pt>
                <c:pt idx="2">
                  <c:v>0.95704447214515598</c:v>
                </c:pt>
                <c:pt idx="3">
                  <c:v>1.0771642618759625</c:v>
                </c:pt>
                <c:pt idx="4">
                  <c:v>1.0028607869967725</c:v>
                </c:pt>
                <c:pt idx="5">
                  <c:v>1.0852202731887011</c:v>
                </c:pt>
                <c:pt idx="6">
                  <c:v>1.2490750737024272</c:v>
                </c:pt>
                <c:pt idx="7">
                  <c:v>1.2130107429164096</c:v>
                </c:pt>
                <c:pt idx="8">
                  <c:v>0.94056608827786847</c:v>
                </c:pt>
                <c:pt idx="9">
                  <c:v>0.97579417263361123</c:v>
                </c:pt>
                <c:pt idx="10">
                  <c:v>0.98595522159323845</c:v>
                </c:pt>
                <c:pt idx="11">
                  <c:v>0.97787248448831221</c:v>
                </c:pt>
                <c:pt idx="12">
                  <c:v>0.94691146765424372</c:v>
                </c:pt>
                <c:pt idx="13">
                  <c:v>1.0108483485719666</c:v>
                </c:pt>
                <c:pt idx="14">
                  <c:v>0.99417164652334078</c:v>
                </c:pt>
                <c:pt idx="15">
                  <c:v>1.0156740433947111</c:v>
                </c:pt>
                <c:pt idx="16">
                  <c:v>1.0348518885571059</c:v>
                </c:pt>
                <c:pt idx="17">
                  <c:v>0.96092227987187873</c:v>
                </c:pt>
                <c:pt idx="18">
                  <c:v>0.94389192274824463</c:v>
                </c:pt>
                <c:pt idx="19">
                  <c:v>0.94222191146531176</c:v>
                </c:pt>
                <c:pt idx="20">
                  <c:v>0.94569830104849995</c:v>
                </c:pt>
                <c:pt idx="21">
                  <c:v>0.93904050591017263</c:v>
                </c:pt>
                <c:pt idx="22">
                  <c:v>1.1268407980003932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680960"/>
        <c:axId val="222687232"/>
      </c:lineChart>
      <c:catAx>
        <c:axId val="22268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22687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2687232"/>
        <c:scaling>
          <c:orientation val="minMax"/>
          <c:max val="1.6"/>
          <c:min val="0.70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2268096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313854829729852"/>
          <c:y val="6.3830035429968415E-2"/>
          <c:w val="0.17106569889907453"/>
          <c:h val="0.170213262349298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'fylker gml'!$B$32</c:f>
          <c:strCache>
            <c:ptCount val="1"/>
            <c:pt idx="0">
              <c:v>Skatt og inntektsutjevning  - pst av landsgjennomsnittet (januar 2015)</c:v>
            </c:pt>
          </c:strCache>
        </c:strRef>
      </c:tx>
      <c:layout>
        <c:manualLayout>
          <c:xMode val="edge"/>
          <c:yMode val="edge"/>
          <c:x val="0.17303833499685778"/>
          <c:y val="2.85132382892057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9.4567450880797918E-2"/>
          <c:y val="0.11608961303462322"/>
          <c:w val="0.85211309463867901"/>
          <c:h val="0.61303462321792257"/>
        </c:manualLayout>
      </c:layout>
      <c:lineChart>
        <c:grouping val="standard"/>
        <c:varyColors val="0"/>
        <c:ser>
          <c:idx val="0"/>
          <c:order val="0"/>
          <c:tx>
            <c:strRef>
              <c:f>'fylker gml'!$B$33</c:f>
              <c:strCache>
                <c:ptCount val="1"/>
                <c:pt idx="0">
                  <c:v>Skatt januar 2015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'fylker gml'!$B$7:$B$25</c:f>
              <c:strCache>
                <c:ptCount val="19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SØR-TRØNDELAG</c:v>
                </c:pt>
                <c:pt idx="15">
                  <c:v>NORD-TRØNDELAG</c:v>
                </c:pt>
                <c:pt idx="16">
                  <c:v>NORDLAND</c:v>
                </c:pt>
                <c:pt idx="17">
                  <c:v>TROMS</c:v>
                </c:pt>
                <c:pt idx="18">
                  <c:v>FINNMARK</c:v>
                </c:pt>
              </c:strCache>
            </c:strRef>
          </c:cat>
          <c:val>
            <c:numRef>
              <c:f>'fylker gml'!$E$7:$E$25</c:f>
              <c:numCache>
                <c:formatCode>0.0\ %</c:formatCode>
                <c:ptCount val="19"/>
                <c:pt idx="0">
                  <c:v>0.82670302020816766</c:v>
                </c:pt>
                <c:pt idx="1">
                  <c:v>1.1322920696035814</c:v>
                </c:pt>
                <c:pt idx="2">
                  <c:v>1.2021668216502228</c:v>
                </c:pt>
                <c:pt idx="3">
                  <c:v>0.7953932344879695</c:v>
                </c:pt>
                <c:pt idx="4">
                  <c:v>0.80892164957880042</c:v>
                </c:pt>
                <c:pt idx="5">
                  <c:v>0.96634509735664254</c:v>
                </c:pt>
                <c:pt idx="6">
                  <c:v>0.88728290369523954</c:v>
                </c:pt>
                <c:pt idx="7">
                  <c:v>0.86756615130423409</c:v>
                </c:pt>
                <c:pt idx="8">
                  <c:v>0.85923092399283874</c:v>
                </c:pt>
                <c:pt idx="9">
                  <c:v>0.88600833785783806</c:v>
                </c:pt>
                <c:pt idx="10">
                  <c:v>1.1568870526357697</c:v>
                </c:pt>
                <c:pt idx="11">
                  <c:v>1.0427411341171327</c:v>
                </c:pt>
                <c:pt idx="12">
                  <c:v>0.91865659246538978</c:v>
                </c:pt>
                <c:pt idx="13">
                  <c:v>0.98495368478415601</c:v>
                </c:pt>
                <c:pt idx="14">
                  <c:v>0.97156111802689105</c:v>
                </c:pt>
                <c:pt idx="15">
                  <c:v>0.81314560729279406</c:v>
                </c:pt>
                <c:pt idx="16">
                  <c:v>0.90470300941205994</c:v>
                </c:pt>
                <c:pt idx="17">
                  <c:v>0.95481708308979252</c:v>
                </c:pt>
                <c:pt idx="18">
                  <c:v>0.94760841606626922</c:v>
                </c:pt>
              </c:numCache>
            </c:numRef>
          </c:val>
          <c:smooth val="0"/>
        </c:ser>
        <c:ser>
          <c:idx val="1"/>
          <c:order val="1"/>
          <c:tx>
            <c:v>Skatt og netto utjevning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'fylker gml'!$B$7:$B$25</c:f>
              <c:strCache>
                <c:ptCount val="19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SØR-TRØNDELAG</c:v>
                </c:pt>
                <c:pt idx="15">
                  <c:v>NORD-TRØNDELAG</c:v>
                </c:pt>
                <c:pt idx="16">
                  <c:v>NORDLAND</c:v>
                </c:pt>
                <c:pt idx="17">
                  <c:v>TROMS</c:v>
                </c:pt>
                <c:pt idx="18">
                  <c:v>FINNMARK</c:v>
                </c:pt>
              </c:strCache>
            </c:strRef>
          </c:cat>
          <c:val>
            <c:numRef>
              <c:f>'fylker gml'!$M$7:$M$25</c:f>
              <c:numCache>
                <c:formatCode>0.0\ %</c:formatCode>
                <c:ptCount val="19"/>
                <c:pt idx="0">
                  <c:v>0.98242579815845088</c:v>
                </c:pt>
                <c:pt idx="1">
                  <c:v>1.0129847030979924</c:v>
                </c:pt>
                <c:pt idx="2">
                  <c:v>1.0219223177878571</c:v>
                </c:pt>
                <c:pt idx="3">
                  <c:v>0.97929481958643128</c:v>
                </c:pt>
                <c:pt idx="4">
                  <c:v>0.98064766109551438</c:v>
                </c:pt>
                <c:pt idx="5">
                  <c:v>0.99639000587329851</c:v>
                </c:pt>
                <c:pt idx="6">
                  <c:v>0.98848378650715818</c:v>
                </c:pt>
                <c:pt idx="7">
                  <c:v>0.9865121112680576</c:v>
                </c:pt>
                <c:pt idx="8">
                  <c:v>0.98567858853691814</c:v>
                </c:pt>
                <c:pt idx="9">
                  <c:v>0.98835632992341804</c:v>
                </c:pt>
                <c:pt idx="10">
                  <c:v>1.0154442014012113</c:v>
                </c:pt>
                <c:pt idx="11">
                  <c:v>1.0040296095493475</c:v>
                </c:pt>
                <c:pt idx="12">
                  <c:v>0.99162115538417328</c:v>
                </c:pt>
                <c:pt idx="13">
                  <c:v>0.99825086461604973</c:v>
                </c:pt>
                <c:pt idx="14">
                  <c:v>0.99691160794032352</c:v>
                </c:pt>
                <c:pt idx="15">
                  <c:v>0.98107005686691373</c:v>
                </c:pt>
                <c:pt idx="16">
                  <c:v>0.99022579707884029</c:v>
                </c:pt>
                <c:pt idx="17">
                  <c:v>0.99523720444661368</c:v>
                </c:pt>
                <c:pt idx="18">
                  <c:v>0.99451633774426118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461888"/>
        <c:axId val="259463808"/>
      </c:lineChart>
      <c:catAx>
        <c:axId val="25946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59463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463808"/>
        <c:scaling>
          <c:orientation val="minMax"/>
          <c:max val="1.4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59461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</c:legendEntry>
      <c:layout>
        <c:manualLayout>
          <c:xMode val="edge"/>
          <c:yMode val="edge"/>
          <c:x val="0.84607688123491609"/>
          <c:y val="0.10590631364562118"/>
          <c:w val="0.10865201708941308"/>
          <c:h val="0.203665987780040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550" b="1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Skatteinngang, akkumulert - kommunene - pst-endring fra året før
</a:t>
            </a:r>
          </a:p>
        </c:rich>
      </c:tx>
      <c:layout>
        <c:manualLayout>
          <c:xMode val="edge"/>
          <c:yMode val="edge"/>
          <c:x val="0.15930113185563799"/>
          <c:y val="2.43055846411533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99813110078376E-2"/>
          <c:y val="0.14402277330331451"/>
          <c:w val="0.84358995786836943"/>
          <c:h val="0.67887018526449638"/>
        </c:manualLayout>
      </c:layout>
      <c:barChart>
        <c:barDir val="col"/>
        <c:grouping val="clustered"/>
        <c:varyColors val="0"/>
        <c:ser>
          <c:idx val="0"/>
          <c:order val="0"/>
          <c:tx>
            <c:v>2014-2015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tabellalle!$A$23:$A$38</c:f>
              <c:strCache>
                <c:ptCount val="15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  <c:pt idx="12">
                  <c:v>Anslag NB2016</c:v>
                </c:pt>
                <c:pt idx="13">
                  <c:v>Anslag RNB2016</c:v>
                </c:pt>
                <c:pt idx="14">
                  <c:v>Anslag NB2017</c:v>
                </c:pt>
              </c:strCache>
            </c:strRef>
          </c:cat>
          <c:val>
            <c:numRef>
              <c:f>tabellalle!$C$23:$C$38</c:f>
              <c:numCache>
                <c:formatCode>0.0\ %</c:formatCode>
                <c:ptCount val="16"/>
                <c:pt idx="0">
                  <c:v>1.7206852284756557E-2</c:v>
                </c:pt>
                <c:pt idx="1">
                  <c:v>1.4768500290394679E-2</c:v>
                </c:pt>
                <c:pt idx="2">
                  <c:v>3.2609377290110993E-2</c:v>
                </c:pt>
                <c:pt idx="3">
                  <c:v>3.3798701623576427E-2</c:v>
                </c:pt>
                <c:pt idx="4">
                  <c:v>3.4423902481064528E-2</c:v>
                </c:pt>
                <c:pt idx="5">
                  <c:v>4.0990064043222307E-2</c:v>
                </c:pt>
                <c:pt idx="6">
                  <c:v>4.2272690478046875E-2</c:v>
                </c:pt>
                <c:pt idx="7">
                  <c:v>4.756032217060778E-2</c:v>
                </c:pt>
                <c:pt idx="8">
                  <c:v>5.2241385078575071E-2</c:v>
                </c:pt>
                <c:pt idx="9">
                  <c:v>5.2857640679056309E-2</c:v>
                </c:pt>
                <c:pt idx="10">
                  <c:v>5.5709885771809416E-2</c:v>
                </c:pt>
                <c:pt idx="11">
                  <c:v>5.9857421455197228E-2</c:v>
                </c:pt>
              </c:numCache>
            </c:numRef>
          </c:val>
        </c:ser>
        <c:ser>
          <c:idx val="1"/>
          <c:order val="1"/>
          <c:tx>
            <c:v>2015-2016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tabellalle!$A$23:$A$38</c:f>
              <c:strCache>
                <c:ptCount val="15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  <c:pt idx="12">
                  <c:v>Anslag NB2016</c:v>
                </c:pt>
                <c:pt idx="13">
                  <c:v>Anslag RNB2016</c:v>
                </c:pt>
                <c:pt idx="14">
                  <c:v>Anslag NB2017</c:v>
                </c:pt>
              </c:strCache>
            </c:strRef>
          </c:cat>
          <c:val>
            <c:numRef>
              <c:f>tabellalle!$D$23:$D$38</c:f>
              <c:numCache>
                <c:formatCode>0.0\ %</c:formatCode>
                <c:ptCount val="16"/>
                <c:pt idx="0">
                  <c:v>3.4095584569075361E-2</c:v>
                </c:pt>
                <c:pt idx="1">
                  <c:v>3.2146172817667726E-2</c:v>
                </c:pt>
                <c:pt idx="2">
                  <c:v>5.4111939659848944E-2</c:v>
                </c:pt>
                <c:pt idx="3">
                  <c:v>5.3487165807354076E-2</c:v>
                </c:pt>
                <c:pt idx="4">
                  <c:v>9.0308433207730493E-2</c:v>
                </c:pt>
                <c:pt idx="5">
                  <c:v>8.1116657993456437E-2</c:v>
                </c:pt>
                <c:pt idx="6">
                  <c:v>7.605441441740203E-2</c:v>
                </c:pt>
                <c:pt idx="7">
                  <c:v>8.1580894482220292E-2</c:v>
                </c:pt>
                <c:pt idx="8">
                  <c:v>8.1921763835824724E-2</c:v>
                </c:pt>
                <c:pt idx="9">
                  <c:v>8.3755337230078192E-2</c:v>
                </c:pt>
                <c:pt idx="10">
                  <c:v>0.10093532325372265</c:v>
                </c:pt>
                <c:pt idx="11">
                  <c:v>9.6753536227856998E-2</c:v>
                </c:pt>
                <c:pt idx="12">
                  <c:v>6.0003408257156707E-2</c:v>
                </c:pt>
                <c:pt idx="13">
                  <c:v>6.4256774972610439E-2</c:v>
                </c:pt>
                <c:pt idx="14">
                  <c:v>8.6951158480194912E-2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561728"/>
        <c:axId val="259563520"/>
      </c:barChart>
      <c:catAx>
        <c:axId val="25956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5956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563520"/>
        <c:scaling>
          <c:orientation val="minMax"/>
          <c:max val="0.1100000000000000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59561728"/>
        <c:crossesAt val="1"/>
        <c:crossBetween val="between"/>
        <c:majorUnit val="1.0000000000000002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325164586856073"/>
          <c:y val="8.181930810711513E-2"/>
          <c:w val="0.13724763891391126"/>
          <c:h val="0.105902735413972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Skatteinngang, akkumulert - fylkeskommunene - pst-vis endring </a:t>
            </a:r>
          </a:p>
        </c:rich>
      </c:tx>
      <c:layout>
        <c:manualLayout>
          <c:xMode val="edge"/>
          <c:yMode val="edge"/>
          <c:x val="0.16443987456190648"/>
          <c:y val="2.0833280220502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48201438848921E-2"/>
          <c:y val="0.14409722222222221"/>
          <c:w val="0.92805755395683454"/>
          <c:h val="0.67881944444444442"/>
        </c:manualLayout>
      </c:layout>
      <c:barChart>
        <c:barDir val="col"/>
        <c:grouping val="clustered"/>
        <c:varyColors val="0"/>
        <c:ser>
          <c:idx val="0"/>
          <c:order val="0"/>
          <c:tx>
            <c:v>2014-2015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tabellalle!$A$23:$A$38</c:f>
              <c:strCache>
                <c:ptCount val="15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  <c:pt idx="12">
                  <c:v>Anslag NB2016</c:v>
                </c:pt>
                <c:pt idx="13">
                  <c:v>Anslag RNB2016</c:v>
                </c:pt>
                <c:pt idx="14">
                  <c:v>Anslag NB2017</c:v>
                </c:pt>
              </c:strCache>
            </c:strRef>
          </c:cat>
          <c:val>
            <c:numRef>
              <c:f>tabellalle!$G$23:$G$38</c:f>
              <c:numCache>
                <c:formatCode>0.0\ %</c:formatCode>
                <c:ptCount val="16"/>
                <c:pt idx="0">
                  <c:v>3.297059821879763E-2</c:v>
                </c:pt>
                <c:pt idx="1">
                  <c:v>3.0531238416490095E-2</c:v>
                </c:pt>
                <c:pt idx="2">
                  <c:v>3.599019860585749E-2</c:v>
                </c:pt>
                <c:pt idx="3">
                  <c:v>3.610378970714162E-2</c:v>
                </c:pt>
                <c:pt idx="4">
                  <c:v>3.3526735048719732E-2</c:v>
                </c:pt>
                <c:pt idx="5">
                  <c:v>4.0174316855904238E-2</c:v>
                </c:pt>
                <c:pt idx="6">
                  <c:v>4.0044632103173085E-2</c:v>
                </c:pt>
                <c:pt idx="7">
                  <c:v>4.5618276577569269E-2</c:v>
                </c:pt>
                <c:pt idx="8">
                  <c:v>4.9091985436913572E-2</c:v>
                </c:pt>
                <c:pt idx="9">
                  <c:v>4.9692816679137511E-2</c:v>
                </c:pt>
                <c:pt idx="10">
                  <c:v>5.1244784765609661E-2</c:v>
                </c:pt>
                <c:pt idx="11">
                  <c:v>5.5460716291470764E-2</c:v>
                </c:pt>
              </c:numCache>
            </c:numRef>
          </c:val>
        </c:ser>
        <c:ser>
          <c:idx val="1"/>
          <c:order val="1"/>
          <c:tx>
            <c:v>2015-2016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tabellalle!$A$23:$A$38</c:f>
              <c:strCache>
                <c:ptCount val="15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  <c:pt idx="12">
                  <c:v>Anslag NB2016</c:v>
                </c:pt>
                <c:pt idx="13">
                  <c:v>Anslag RNB2016</c:v>
                </c:pt>
                <c:pt idx="14">
                  <c:v>Anslag NB2017</c:v>
                </c:pt>
              </c:strCache>
            </c:strRef>
          </c:cat>
          <c:val>
            <c:numRef>
              <c:f>tabellalle!$H$23:$H$38</c:f>
              <c:numCache>
                <c:formatCode>0.0\ %</c:formatCode>
                <c:ptCount val="16"/>
                <c:pt idx="0">
                  <c:v>2.6386055993236551E-2</c:v>
                </c:pt>
                <c:pt idx="1">
                  <c:v>2.4436762265676783E-2</c:v>
                </c:pt>
                <c:pt idx="2">
                  <c:v>3.9462511491521718E-2</c:v>
                </c:pt>
                <c:pt idx="3">
                  <c:v>3.9321862210312294E-2</c:v>
                </c:pt>
                <c:pt idx="4">
                  <c:v>7.4372900771108863E-2</c:v>
                </c:pt>
                <c:pt idx="5">
                  <c:v>6.5375895251491914E-2</c:v>
                </c:pt>
                <c:pt idx="6">
                  <c:v>6.0000819488891341E-2</c:v>
                </c:pt>
                <c:pt idx="7">
                  <c:v>6.5599926403708181E-2</c:v>
                </c:pt>
                <c:pt idx="8">
                  <c:v>6.555853646207678E-2</c:v>
                </c:pt>
                <c:pt idx="9">
                  <c:v>6.7334820988149691E-2</c:v>
                </c:pt>
                <c:pt idx="10">
                  <c:v>7.5667064831867831E-2</c:v>
                </c:pt>
                <c:pt idx="11">
                  <c:v>7.1598840563162638E-2</c:v>
                </c:pt>
                <c:pt idx="12">
                  <c:v>3.6238222730407305E-2</c:v>
                </c:pt>
                <c:pt idx="13">
                  <c:v>4.0540374895685613E-2</c:v>
                </c:pt>
                <c:pt idx="14">
                  <c:v>6.4441220258342868E-2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652608"/>
        <c:axId val="230167296"/>
      </c:barChart>
      <c:catAx>
        <c:axId val="25965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30167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167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59652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299097675488768"/>
          <c:y val="7.9318331747304904E-2"/>
          <c:w val="0.17574515170022342"/>
          <c:h val="0.126736197735608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kommuner!$B$441</c:f>
          <c:strCache>
            <c:ptCount val="1"/>
            <c:pt idx="0">
              <c:v>Skatt og inntektsutjevning - pst av landsgjennomsnittet (januar-desember 2016)</c:v>
            </c:pt>
          </c:strCache>
        </c:strRef>
      </c:tx>
      <c:layout>
        <c:manualLayout>
          <c:xMode val="edge"/>
          <c:yMode val="edge"/>
          <c:x val="0.20078740157480315"/>
          <c:y val="3.34128878281622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3818897637795269E-2"/>
          <c:y val="0.11694510739856802"/>
          <c:w val="0.82086614173228345"/>
          <c:h val="0.61575178997613367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kommuner!$B$442</c:f>
              <c:strCache>
                <c:ptCount val="1"/>
                <c:pt idx="0">
                  <c:v>Skatt januar-desember 2016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kommuner!$B$48:$B$69</c:f>
              <c:strCache>
                <c:ptCount val="22"/>
                <c:pt idx="0">
                  <c:v>Kongsvinger</c:v>
                </c:pt>
                <c:pt idx="1">
                  <c:v>Hamar</c:v>
                </c:pt>
                <c:pt idx="2">
                  <c:v>Ringsaker</c:v>
                </c:pt>
                <c:pt idx="3">
                  <c:v>Løten</c:v>
                </c:pt>
                <c:pt idx="4">
                  <c:v>Stange</c:v>
                </c:pt>
                <c:pt idx="5">
                  <c:v>Nord-Odal</c:v>
                </c:pt>
                <c:pt idx="6">
                  <c:v>Sør-Odal</c:v>
                </c:pt>
                <c:pt idx="7">
                  <c:v>Eidskog</c:v>
                </c:pt>
                <c:pt idx="8">
                  <c:v>Grue</c:v>
                </c:pt>
                <c:pt idx="9">
                  <c:v>Åsnes</c:v>
                </c:pt>
                <c:pt idx="10">
                  <c:v>Våler</c:v>
                </c:pt>
                <c:pt idx="11">
                  <c:v>Elverum</c:v>
                </c:pt>
                <c:pt idx="12">
                  <c:v>Trysil</c:v>
                </c:pt>
                <c:pt idx="13">
                  <c:v>Åmot</c:v>
                </c:pt>
                <c:pt idx="14">
                  <c:v>Stor-Elvdal</c:v>
                </c:pt>
                <c:pt idx="15">
                  <c:v>Rendalen</c:v>
                </c:pt>
                <c:pt idx="16">
                  <c:v>Engerdal</c:v>
                </c:pt>
                <c:pt idx="17">
                  <c:v>Tolga</c:v>
                </c:pt>
                <c:pt idx="18">
                  <c:v>Tynset</c:v>
                </c:pt>
                <c:pt idx="19">
                  <c:v>Alvdal</c:v>
                </c:pt>
                <c:pt idx="20">
                  <c:v>Folldal</c:v>
                </c:pt>
                <c:pt idx="21">
                  <c:v>Os</c:v>
                </c:pt>
              </c:strCache>
            </c:strRef>
          </c:cat>
          <c:val>
            <c:numRef>
              <c:f>kommuner!$E$48:$E$69</c:f>
              <c:numCache>
                <c:formatCode>0.0\ %</c:formatCode>
                <c:ptCount val="22"/>
                <c:pt idx="0">
                  <c:v>0.81681913382273363</c:v>
                </c:pt>
                <c:pt idx="1">
                  <c:v>0.92337532885890683</c:v>
                </c:pt>
                <c:pt idx="2">
                  <c:v>0.77958667872824738</c:v>
                </c:pt>
                <c:pt idx="3">
                  <c:v>0.71036677981112695</c:v>
                </c:pt>
                <c:pt idx="4">
                  <c:v>0.78069807575976213</c:v>
                </c:pt>
                <c:pt idx="5">
                  <c:v>0.678649495079232</c:v>
                </c:pt>
                <c:pt idx="6">
                  <c:v>0.79945725392581501</c:v>
                </c:pt>
                <c:pt idx="7">
                  <c:v>0.69314300080098634</c:v>
                </c:pt>
                <c:pt idx="8">
                  <c:v>0.73535073404880247</c:v>
                </c:pt>
                <c:pt idx="9">
                  <c:v>0.70230203782406919</c:v>
                </c:pt>
                <c:pt idx="10">
                  <c:v>0.73837098322478067</c:v>
                </c:pt>
                <c:pt idx="11">
                  <c:v>0.77769034506636803</c:v>
                </c:pt>
                <c:pt idx="12">
                  <c:v>0.76552330669413204</c:v>
                </c:pt>
                <c:pt idx="13">
                  <c:v>0.7666495687343462</c:v>
                </c:pt>
                <c:pt idx="14">
                  <c:v>0.6885919273132074</c:v>
                </c:pt>
                <c:pt idx="15">
                  <c:v>0.76061615754214607</c:v>
                </c:pt>
                <c:pt idx="16">
                  <c:v>0.66027138601942958</c:v>
                </c:pt>
                <c:pt idx="17">
                  <c:v>0.65406121037586562</c:v>
                </c:pt>
                <c:pt idx="18">
                  <c:v>0.76109551954272037</c:v>
                </c:pt>
                <c:pt idx="19">
                  <c:v>0.75908256893292847</c:v>
                </c:pt>
                <c:pt idx="20">
                  <c:v>0.69127359254678511</c:v>
                </c:pt>
                <c:pt idx="21">
                  <c:v>0.71657650010288632</c:v>
                </c:pt>
              </c:numCache>
            </c:numRef>
          </c:val>
          <c:smooth val="0"/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kommuner!$B$48:$B$69</c:f>
              <c:strCache>
                <c:ptCount val="22"/>
                <c:pt idx="0">
                  <c:v>Kongsvinger</c:v>
                </c:pt>
                <c:pt idx="1">
                  <c:v>Hamar</c:v>
                </c:pt>
                <c:pt idx="2">
                  <c:v>Ringsaker</c:v>
                </c:pt>
                <c:pt idx="3">
                  <c:v>Løten</c:v>
                </c:pt>
                <c:pt idx="4">
                  <c:v>Stange</c:v>
                </c:pt>
                <c:pt idx="5">
                  <c:v>Nord-Odal</c:v>
                </c:pt>
                <c:pt idx="6">
                  <c:v>Sør-Odal</c:v>
                </c:pt>
                <c:pt idx="7">
                  <c:v>Eidskog</c:v>
                </c:pt>
                <c:pt idx="8">
                  <c:v>Grue</c:v>
                </c:pt>
                <c:pt idx="9">
                  <c:v>Åsnes</c:v>
                </c:pt>
                <c:pt idx="10">
                  <c:v>Våler</c:v>
                </c:pt>
                <c:pt idx="11">
                  <c:v>Elverum</c:v>
                </c:pt>
                <c:pt idx="12">
                  <c:v>Trysil</c:v>
                </c:pt>
                <c:pt idx="13">
                  <c:v>Åmot</c:v>
                </c:pt>
                <c:pt idx="14">
                  <c:v>Stor-Elvdal</c:v>
                </c:pt>
                <c:pt idx="15">
                  <c:v>Rendalen</c:v>
                </c:pt>
                <c:pt idx="16">
                  <c:v>Engerdal</c:v>
                </c:pt>
                <c:pt idx="17">
                  <c:v>Tolga</c:v>
                </c:pt>
                <c:pt idx="18">
                  <c:v>Tynset</c:v>
                </c:pt>
                <c:pt idx="19">
                  <c:v>Alvdal</c:v>
                </c:pt>
                <c:pt idx="20">
                  <c:v>Folldal</c:v>
                </c:pt>
                <c:pt idx="21">
                  <c:v>Os</c:v>
                </c:pt>
              </c:strCache>
            </c:strRef>
          </c:cat>
          <c:val>
            <c:numRef>
              <c:f>kommuner!$O$48:$O$69</c:f>
              <c:numCache>
                <c:formatCode>0.0\ %</c:formatCode>
                <c:ptCount val="22"/>
                <c:pt idx="0">
                  <c:v>0.9430340142117829</c:v>
                </c:pt>
                <c:pt idx="1">
                  <c:v>0.9565431890642091</c:v>
                </c:pt>
                <c:pt idx="2">
                  <c:v>0.94117239145705878</c:v>
                </c:pt>
                <c:pt idx="3">
                  <c:v>0.93771139651120261</c:v>
                </c:pt>
                <c:pt idx="4">
                  <c:v>0.9412279613086344</c:v>
                </c:pt>
                <c:pt idx="5">
                  <c:v>0.93612553227460804</c:v>
                </c:pt>
                <c:pt idx="6">
                  <c:v>0.94216592021693701</c:v>
                </c:pt>
                <c:pt idx="7">
                  <c:v>0.9368502075606957</c:v>
                </c:pt>
                <c:pt idx="8">
                  <c:v>0.93896059422308642</c:v>
                </c:pt>
                <c:pt idx="9">
                  <c:v>0.93730815941184975</c:v>
                </c:pt>
                <c:pt idx="10">
                  <c:v>0.93911160668188531</c:v>
                </c:pt>
                <c:pt idx="11">
                  <c:v>0.9410775747739647</c:v>
                </c:pt>
                <c:pt idx="12">
                  <c:v>0.94046922285535295</c:v>
                </c:pt>
                <c:pt idx="13">
                  <c:v>0.94052553595736366</c:v>
                </c:pt>
                <c:pt idx="14">
                  <c:v>0.93662265388630661</c:v>
                </c:pt>
                <c:pt idx="15">
                  <c:v>0.9402238653977536</c:v>
                </c:pt>
                <c:pt idx="16">
                  <c:v>0.9352066268216177</c:v>
                </c:pt>
                <c:pt idx="17">
                  <c:v>0.93489611803943973</c:v>
                </c:pt>
                <c:pt idx="18">
                  <c:v>0.94024783349778229</c:v>
                </c:pt>
                <c:pt idx="19">
                  <c:v>0.94014718596729263</c:v>
                </c:pt>
                <c:pt idx="20">
                  <c:v>0.93675673714798569</c:v>
                </c:pt>
                <c:pt idx="21">
                  <c:v>0.93802188252579066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900992"/>
        <c:axId val="222902912"/>
      </c:lineChart>
      <c:catAx>
        <c:axId val="22290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22902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2902912"/>
        <c:scaling>
          <c:orientation val="minMax"/>
          <c:max val="1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2290099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504790596827573"/>
          <c:y val="6.3724110435562684E-2"/>
          <c:w val="0.11318897637795278"/>
          <c:h val="0.152744630071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4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kommuner!$B$441</c:f>
          <c:strCache>
            <c:ptCount val="1"/>
            <c:pt idx="0">
              <c:v>Skatt og inntektsutjevning - pst av landsgjennomsnittet (januar-desember 2016)</c:v>
            </c:pt>
          </c:strCache>
        </c:strRef>
      </c:tx>
      <c:layout>
        <c:manualLayout>
          <c:xMode val="edge"/>
          <c:yMode val="edge"/>
          <c:x val="0.20137534871009494"/>
          <c:y val="3.29411764705882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6620861898359746E-2"/>
          <c:y val="0.16705882352941176"/>
          <c:w val="0.79273122502533744"/>
          <c:h val="0.57411764705882351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kommuner!$B$442</c:f>
              <c:strCache>
                <c:ptCount val="1"/>
                <c:pt idx="0">
                  <c:v>Skatt januar-desember 2016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kommuner!$B$96:$B$116</c:f>
              <c:strCache>
                <c:ptCount val="21"/>
                <c:pt idx="0">
                  <c:v>Drammen</c:v>
                </c:pt>
                <c:pt idx="1">
                  <c:v>Kongsberg</c:v>
                </c:pt>
                <c:pt idx="2">
                  <c:v>Ringerike</c:v>
                </c:pt>
                <c:pt idx="3">
                  <c:v>Hole</c:v>
                </c:pt>
                <c:pt idx="4">
                  <c:v>Flå</c:v>
                </c:pt>
                <c:pt idx="5">
                  <c:v>Nes</c:v>
                </c:pt>
                <c:pt idx="6">
                  <c:v>Gol</c:v>
                </c:pt>
                <c:pt idx="7">
                  <c:v>Hemsedal</c:v>
                </c:pt>
                <c:pt idx="8">
                  <c:v>Ål</c:v>
                </c:pt>
                <c:pt idx="9">
                  <c:v>Hol</c:v>
                </c:pt>
                <c:pt idx="10">
                  <c:v>Sigdal</c:v>
                </c:pt>
                <c:pt idx="11">
                  <c:v>Krødsherad</c:v>
                </c:pt>
                <c:pt idx="12">
                  <c:v>Modum</c:v>
                </c:pt>
                <c:pt idx="13">
                  <c:v>Øvre Eiker</c:v>
                </c:pt>
                <c:pt idx="14">
                  <c:v>Nedre Eiker</c:v>
                </c:pt>
                <c:pt idx="15">
                  <c:v>Lier</c:v>
                </c:pt>
                <c:pt idx="16">
                  <c:v>Røyken</c:v>
                </c:pt>
                <c:pt idx="17">
                  <c:v>Hurum</c:v>
                </c:pt>
                <c:pt idx="18">
                  <c:v>Flesberg</c:v>
                </c:pt>
                <c:pt idx="19">
                  <c:v>Rollag</c:v>
                </c:pt>
                <c:pt idx="20">
                  <c:v>Nore og Uvdal</c:v>
                </c:pt>
              </c:strCache>
            </c:strRef>
          </c:cat>
          <c:val>
            <c:numRef>
              <c:f>kommuner!$E$96:$E$116</c:f>
              <c:numCache>
                <c:formatCode>0.0\ %</c:formatCode>
                <c:ptCount val="21"/>
                <c:pt idx="0">
                  <c:v>0.97057299405259745</c:v>
                </c:pt>
                <c:pt idx="1">
                  <c:v>1.0572178338082561</c:v>
                </c:pt>
                <c:pt idx="2">
                  <c:v>0.8658208585000654</c:v>
                </c:pt>
                <c:pt idx="3">
                  <c:v>1.1166911776569999</c:v>
                </c:pt>
                <c:pt idx="4">
                  <c:v>0.87620106010111076</c:v>
                </c:pt>
                <c:pt idx="5">
                  <c:v>0.91481602609797608</c:v>
                </c:pt>
                <c:pt idx="6">
                  <c:v>0.93953057438679555</c:v>
                </c:pt>
                <c:pt idx="7">
                  <c:v>1.0018309405860397</c:v>
                </c:pt>
                <c:pt idx="8">
                  <c:v>0.95556599406370835</c:v>
                </c:pt>
                <c:pt idx="9">
                  <c:v>1.2679473716488099</c:v>
                </c:pt>
                <c:pt idx="10">
                  <c:v>1.056181700364607</c:v>
                </c:pt>
                <c:pt idx="11">
                  <c:v>1.0325723687228237</c:v>
                </c:pt>
                <c:pt idx="12">
                  <c:v>0.86067306266461052</c:v>
                </c:pt>
                <c:pt idx="13">
                  <c:v>0.90898404535584831</c:v>
                </c:pt>
                <c:pt idx="14">
                  <c:v>0.83232035742126464</c:v>
                </c:pt>
                <c:pt idx="15">
                  <c:v>1.1057096219825473</c:v>
                </c:pt>
                <c:pt idx="16">
                  <c:v>1.0045019419581251</c:v>
                </c:pt>
                <c:pt idx="17">
                  <c:v>0.8973184992538612</c:v>
                </c:pt>
                <c:pt idx="18">
                  <c:v>0.90685246334256842</c:v>
                </c:pt>
                <c:pt idx="19">
                  <c:v>0.88311525250517042</c:v>
                </c:pt>
                <c:pt idx="20">
                  <c:v>1.1255402475542144</c:v>
                </c:pt>
              </c:numCache>
            </c:numRef>
          </c:val>
          <c:smooth val="0"/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kommuner!$B$96:$B$116</c:f>
              <c:strCache>
                <c:ptCount val="21"/>
                <c:pt idx="0">
                  <c:v>Drammen</c:v>
                </c:pt>
                <c:pt idx="1">
                  <c:v>Kongsberg</c:v>
                </c:pt>
                <c:pt idx="2">
                  <c:v>Ringerike</c:v>
                </c:pt>
                <c:pt idx="3">
                  <c:v>Hole</c:v>
                </c:pt>
                <c:pt idx="4">
                  <c:v>Flå</c:v>
                </c:pt>
                <c:pt idx="5">
                  <c:v>Nes</c:v>
                </c:pt>
                <c:pt idx="6">
                  <c:v>Gol</c:v>
                </c:pt>
                <c:pt idx="7">
                  <c:v>Hemsedal</c:v>
                </c:pt>
                <c:pt idx="8">
                  <c:v>Ål</c:v>
                </c:pt>
                <c:pt idx="9">
                  <c:v>Hol</c:v>
                </c:pt>
                <c:pt idx="10">
                  <c:v>Sigdal</c:v>
                </c:pt>
                <c:pt idx="11">
                  <c:v>Krødsherad</c:v>
                </c:pt>
                <c:pt idx="12">
                  <c:v>Modum</c:v>
                </c:pt>
                <c:pt idx="13">
                  <c:v>Øvre Eiker</c:v>
                </c:pt>
                <c:pt idx="14">
                  <c:v>Nedre Eiker</c:v>
                </c:pt>
                <c:pt idx="15">
                  <c:v>Lier</c:v>
                </c:pt>
                <c:pt idx="16">
                  <c:v>Røyken</c:v>
                </c:pt>
                <c:pt idx="17">
                  <c:v>Hurum</c:v>
                </c:pt>
                <c:pt idx="18">
                  <c:v>Flesberg</c:v>
                </c:pt>
                <c:pt idx="19">
                  <c:v>Rollag</c:v>
                </c:pt>
                <c:pt idx="20">
                  <c:v>Nore og Uvdal</c:v>
                </c:pt>
              </c:strCache>
            </c:strRef>
          </c:cat>
          <c:val>
            <c:numRef>
              <c:f>kommuner!$O$96:$O$116</c:f>
              <c:numCache>
                <c:formatCode>0.0\ %</c:formatCode>
                <c:ptCount val="21"/>
                <c:pt idx="0">
                  <c:v>0.97542225514168546</c:v>
                </c:pt>
                <c:pt idx="1">
                  <c:v>1.0100801910439487</c:v>
                </c:pt>
                <c:pt idx="2">
                  <c:v>0.94548410044564968</c:v>
                </c:pt>
                <c:pt idx="3">
                  <c:v>1.0338695285834463</c:v>
                </c:pt>
                <c:pt idx="4">
                  <c:v>0.94600311052570174</c:v>
                </c:pt>
                <c:pt idx="5">
                  <c:v>0.95311946795983671</c:v>
                </c:pt>
                <c:pt idx="6">
                  <c:v>0.96300528727536439</c:v>
                </c:pt>
                <c:pt idx="7">
                  <c:v>0.98792543375506214</c:v>
                </c:pt>
                <c:pt idx="8">
                  <c:v>0.96941945514612959</c:v>
                </c:pt>
                <c:pt idx="9">
                  <c:v>1.0943720061801703</c:v>
                </c:pt>
                <c:pt idx="10">
                  <c:v>1.0096657376664893</c:v>
                </c:pt>
                <c:pt idx="11">
                  <c:v>1.0002220050097759</c:v>
                </c:pt>
                <c:pt idx="12">
                  <c:v>0.94522671065387698</c:v>
                </c:pt>
                <c:pt idx="13">
                  <c:v>0.95078667566298569</c:v>
                </c:pt>
                <c:pt idx="14">
                  <c:v>0.94380907539170944</c:v>
                </c:pt>
                <c:pt idx="15">
                  <c:v>1.0294769063136653</c:v>
                </c:pt>
                <c:pt idx="16">
                  <c:v>0.98899383430389631</c:v>
                </c:pt>
                <c:pt idx="17">
                  <c:v>0.94705898248333931</c:v>
                </c:pt>
                <c:pt idx="18">
                  <c:v>0.94993404285767369</c:v>
                </c:pt>
                <c:pt idx="19">
                  <c:v>0.94634882014590471</c:v>
                </c:pt>
                <c:pt idx="20">
                  <c:v>1.037409156542332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878080"/>
        <c:axId val="278888448"/>
      </c:lineChart>
      <c:catAx>
        <c:axId val="27887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7888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8888448"/>
        <c:scaling>
          <c:orientation val="minMax"/>
          <c:max val="1.3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7887808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665805553833331"/>
          <c:y val="8.8235170603674556E-2"/>
          <c:w val="0.11296670430930911"/>
          <c:h val="0.150588235294117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kommuner!$B$441</c:f>
          <c:strCache>
            <c:ptCount val="1"/>
            <c:pt idx="0">
              <c:v>Skatt og inntektsutjevning - pst av landsgjennomsnittet (januar-desember 2016)</c:v>
            </c:pt>
          </c:strCache>
        </c:strRef>
      </c:tx>
      <c:layout>
        <c:manualLayout>
          <c:xMode val="edge"/>
          <c:yMode val="edge"/>
          <c:x val="0.20332376341520358"/>
          <c:y val="3.3254156769596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2336334937392069E-2"/>
          <c:y val="0.11401438401683123"/>
          <c:w val="0.82991281570061981"/>
          <c:h val="0.62707911209257172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kommuner!$B$442</c:f>
              <c:strCache>
                <c:ptCount val="1"/>
                <c:pt idx="0">
                  <c:v>Skatt januar-desember 2016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kommuner!$B$70:$B$95</c:f>
              <c:strCache>
                <c:ptCount val="26"/>
                <c:pt idx="0">
                  <c:v>Lillehammer</c:v>
                </c:pt>
                <c:pt idx="1">
                  <c:v>Gjøvik</c:v>
                </c:pt>
                <c:pt idx="2">
                  <c:v>Dovre</c:v>
                </c:pt>
                <c:pt idx="3">
                  <c:v>Lesja</c:v>
                </c:pt>
                <c:pt idx="4">
                  <c:v>Skjåk</c:v>
                </c:pt>
                <c:pt idx="5">
                  <c:v>Lom</c:v>
                </c:pt>
                <c:pt idx="6">
                  <c:v>Vågå</c:v>
                </c:pt>
                <c:pt idx="7">
                  <c:v>Nord-Fron</c:v>
                </c:pt>
                <c:pt idx="8">
                  <c:v>Sel</c:v>
                </c:pt>
                <c:pt idx="9">
                  <c:v>Sør-Fron</c:v>
                </c:pt>
                <c:pt idx="10">
                  <c:v>Ringebu</c:v>
                </c:pt>
                <c:pt idx="11">
                  <c:v>Øyer</c:v>
                </c:pt>
                <c:pt idx="12">
                  <c:v>Gausdal</c:v>
                </c:pt>
                <c:pt idx="13">
                  <c:v>Østre Toten</c:v>
                </c:pt>
                <c:pt idx="14">
                  <c:v>Vestre Toten</c:v>
                </c:pt>
                <c:pt idx="15">
                  <c:v>Jevnaker</c:v>
                </c:pt>
                <c:pt idx="16">
                  <c:v>Lunner</c:v>
                </c:pt>
                <c:pt idx="17">
                  <c:v>Gran</c:v>
                </c:pt>
                <c:pt idx="18">
                  <c:v>Søndre Land</c:v>
                </c:pt>
                <c:pt idx="19">
                  <c:v>Nordre Land</c:v>
                </c:pt>
                <c:pt idx="20">
                  <c:v>Sør-Aurdal</c:v>
                </c:pt>
                <c:pt idx="21">
                  <c:v>Etnedal</c:v>
                </c:pt>
                <c:pt idx="22">
                  <c:v>Nord-Aurdal</c:v>
                </c:pt>
                <c:pt idx="23">
                  <c:v>Vestre Slidre</c:v>
                </c:pt>
                <c:pt idx="24">
                  <c:v>Øystre Slidre</c:v>
                </c:pt>
                <c:pt idx="25">
                  <c:v>Vang</c:v>
                </c:pt>
              </c:strCache>
            </c:strRef>
          </c:cat>
          <c:val>
            <c:numRef>
              <c:f>kommuner!$E$70:$E$95</c:f>
              <c:numCache>
                <c:formatCode>0.0\ %</c:formatCode>
                <c:ptCount val="26"/>
                <c:pt idx="0">
                  <c:v>0.92430142990908704</c:v>
                </c:pt>
                <c:pt idx="1">
                  <c:v>0.82128153981831764</c:v>
                </c:pt>
                <c:pt idx="2">
                  <c:v>0.76637600810039319</c:v>
                </c:pt>
                <c:pt idx="3">
                  <c:v>0.79560980598783282</c:v>
                </c:pt>
                <c:pt idx="4">
                  <c:v>0.88976770425171248</c:v>
                </c:pt>
                <c:pt idx="5">
                  <c:v>0.75244008054317313</c:v>
                </c:pt>
                <c:pt idx="6">
                  <c:v>0.71252236287784865</c:v>
                </c:pt>
                <c:pt idx="7">
                  <c:v>0.94982467100054313</c:v>
                </c:pt>
                <c:pt idx="8">
                  <c:v>0.66342783315731102</c:v>
                </c:pt>
                <c:pt idx="9">
                  <c:v>0.88551387431553086</c:v>
                </c:pt>
                <c:pt idx="10">
                  <c:v>0.80770086713337008</c:v>
                </c:pt>
                <c:pt idx="11">
                  <c:v>0.9010781209062384</c:v>
                </c:pt>
                <c:pt idx="12">
                  <c:v>0.7880570830051481</c:v>
                </c:pt>
                <c:pt idx="13">
                  <c:v>0.77338395112873959</c:v>
                </c:pt>
                <c:pt idx="14">
                  <c:v>0.76390076039398436</c:v>
                </c:pt>
                <c:pt idx="15">
                  <c:v>0.77563730138721843</c:v>
                </c:pt>
                <c:pt idx="16">
                  <c:v>0.88244459245114837</c:v>
                </c:pt>
                <c:pt idx="17">
                  <c:v>0.84039161109608507</c:v>
                </c:pt>
                <c:pt idx="18">
                  <c:v>0.67250053116767317</c:v>
                </c:pt>
                <c:pt idx="19">
                  <c:v>0.72300766578508324</c:v>
                </c:pt>
                <c:pt idx="20">
                  <c:v>0.76010201643728093</c:v>
                </c:pt>
                <c:pt idx="21">
                  <c:v>0.7428780333040873</c:v>
                </c:pt>
                <c:pt idx="22">
                  <c:v>0.86663822855577244</c:v>
                </c:pt>
                <c:pt idx="23">
                  <c:v>0.87086309979344134</c:v>
                </c:pt>
                <c:pt idx="24">
                  <c:v>0.88453814344244586</c:v>
                </c:pt>
                <c:pt idx="25">
                  <c:v>0.97516422940630976</c:v>
                </c:pt>
              </c:numCache>
            </c:numRef>
          </c:val>
          <c:smooth val="0"/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kommuner!$B$70:$B$95</c:f>
              <c:strCache>
                <c:ptCount val="26"/>
                <c:pt idx="0">
                  <c:v>Lillehammer</c:v>
                </c:pt>
                <c:pt idx="1">
                  <c:v>Gjøvik</c:v>
                </c:pt>
                <c:pt idx="2">
                  <c:v>Dovre</c:v>
                </c:pt>
                <c:pt idx="3">
                  <c:v>Lesja</c:v>
                </c:pt>
                <c:pt idx="4">
                  <c:v>Skjåk</c:v>
                </c:pt>
                <c:pt idx="5">
                  <c:v>Lom</c:v>
                </c:pt>
                <c:pt idx="6">
                  <c:v>Vågå</c:v>
                </c:pt>
                <c:pt idx="7">
                  <c:v>Nord-Fron</c:v>
                </c:pt>
                <c:pt idx="8">
                  <c:v>Sel</c:v>
                </c:pt>
                <c:pt idx="9">
                  <c:v>Sør-Fron</c:v>
                </c:pt>
                <c:pt idx="10">
                  <c:v>Ringebu</c:v>
                </c:pt>
                <c:pt idx="11">
                  <c:v>Øyer</c:v>
                </c:pt>
                <c:pt idx="12">
                  <c:v>Gausdal</c:v>
                </c:pt>
                <c:pt idx="13">
                  <c:v>Østre Toten</c:v>
                </c:pt>
                <c:pt idx="14">
                  <c:v>Vestre Toten</c:v>
                </c:pt>
                <c:pt idx="15">
                  <c:v>Jevnaker</c:v>
                </c:pt>
                <c:pt idx="16">
                  <c:v>Lunner</c:v>
                </c:pt>
                <c:pt idx="17">
                  <c:v>Gran</c:v>
                </c:pt>
                <c:pt idx="18">
                  <c:v>Søndre Land</c:v>
                </c:pt>
                <c:pt idx="19">
                  <c:v>Nordre Land</c:v>
                </c:pt>
                <c:pt idx="20">
                  <c:v>Sør-Aurdal</c:v>
                </c:pt>
                <c:pt idx="21">
                  <c:v>Etnedal</c:v>
                </c:pt>
                <c:pt idx="22">
                  <c:v>Nord-Aurdal</c:v>
                </c:pt>
                <c:pt idx="23">
                  <c:v>Vestre Slidre</c:v>
                </c:pt>
                <c:pt idx="24">
                  <c:v>Øystre Slidre</c:v>
                </c:pt>
                <c:pt idx="25">
                  <c:v>Vang</c:v>
                </c:pt>
              </c:strCache>
            </c:strRef>
          </c:cat>
          <c:val>
            <c:numRef>
              <c:f>kommuner!$O$70:$O$95</c:f>
              <c:numCache>
                <c:formatCode>0.0\ %</c:formatCode>
                <c:ptCount val="26"/>
                <c:pt idx="0">
                  <c:v>0.95691362948428116</c:v>
                </c:pt>
                <c:pt idx="1">
                  <c:v>0.94325713451156223</c:v>
                </c:pt>
                <c:pt idx="2">
                  <c:v>0.94051185792566605</c:v>
                </c:pt>
                <c:pt idx="3">
                  <c:v>0.94197354782003795</c:v>
                </c:pt>
                <c:pt idx="4">
                  <c:v>0.94668144273323207</c:v>
                </c:pt>
                <c:pt idx="5">
                  <c:v>0.93981506154780492</c:v>
                </c:pt>
                <c:pt idx="6">
                  <c:v>0.93781917566453865</c:v>
                </c:pt>
                <c:pt idx="7">
                  <c:v>0.96712292592086346</c:v>
                </c:pt>
                <c:pt idx="8">
                  <c:v>0.9353644491785118</c:v>
                </c:pt>
                <c:pt idx="9">
                  <c:v>0.94646875123642293</c:v>
                </c:pt>
                <c:pt idx="10">
                  <c:v>0.94257810087731464</c:v>
                </c:pt>
                <c:pt idx="11">
                  <c:v>0.94762430588314162</c:v>
                </c:pt>
                <c:pt idx="12">
                  <c:v>0.94159591167090362</c:v>
                </c:pt>
                <c:pt idx="13">
                  <c:v>0.94086225507708332</c:v>
                </c:pt>
                <c:pt idx="14">
                  <c:v>0.94038809554034553</c:v>
                </c:pt>
                <c:pt idx="15">
                  <c:v>0.94097492259000737</c:v>
                </c:pt>
                <c:pt idx="16">
                  <c:v>0.94631528714320368</c:v>
                </c:pt>
                <c:pt idx="17">
                  <c:v>0.94421263807545053</c:v>
                </c:pt>
                <c:pt idx="18">
                  <c:v>0.93581808407902978</c:v>
                </c:pt>
                <c:pt idx="19">
                  <c:v>0.93834344080990062</c:v>
                </c:pt>
                <c:pt idx="20">
                  <c:v>0.9401981583425103</c:v>
                </c:pt>
                <c:pt idx="21">
                  <c:v>0.9393369591858507</c:v>
                </c:pt>
                <c:pt idx="22">
                  <c:v>0.94552496894843474</c:v>
                </c:pt>
                <c:pt idx="23">
                  <c:v>0.94573621251031836</c:v>
                </c:pt>
                <c:pt idx="24">
                  <c:v>0.94641996469276857</c:v>
                </c:pt>
                <c:pt idx="25">
                  <c:v>0.97725874928317036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933504"/>
        <c:axId val="278935424"/>
      </c:lineChart>
      <c:catAx>
        <c:axId val="27893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78935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8935424"/>
        <c:scaling>
          <c:orientation val="minMax"/>
          <c:max val="1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78933504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848414976165368"/>
          <c:y val="0.26319019946184308"/>
          <c:w val="0.11241456987964482"/>
          <c:h val="0.152019251750300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4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kommuner!$B$441</c:f>
          <c:strCache>
            <c:ptCount val="1"/>
            <c:pt idx="0">
              <c:v>Skatt og inntektsutjevning - pst av landsgjennomsnittet (januar-desember 2016)</c:v>
            </c:pt>
          </c:strCache>
        </c:strRef>
      </c:tx>
      <c:layout>
        <c:manualLayout>
          <c:xMode val="edge"/>
          <c:yMode val="edge"/>
          <c:x val="0.20332376341520358"/>
          <c:y val="3.3096926713947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4066551413725918E-2"/>
          <c:y val="0.16312094396642279"/>
          <c:w val="0.77908187763650649"/>
          <c:h val="0.57919755466338529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kommuner!$B$442</c:f>
              <c:strCache>
                <c:ptCount val="1"/>
                <c:pt idx="0">
                  <c:v>Skatt januar-desember 2016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kommuner!$B$117:$B$130</c:f>
              <c:strCache>
                <c:ptCount val="14"/>
                <c:pt idx="0">
                  <c:v>Horten</c:v>
                </c:pt>
                <c:pt idx="1">
                  <c:v>Holmestrand</c:v>
                </c:pt>
                <c:pt idx="2">
                  <c:v>Tønsberg</c:v>
                </c:pt>
                <c:pt idx="3">
                  <c:v>Sandefjord</c:v>
                </c:pt>
                <c:pt idx="4">
                  <c:v>Larvik</c:v>
                </c:pt>
                <c:pt idx="5">
                  <c:v>Svelvik</c:v>
                </c:pt>
                <c:pt idx="6">
                  <c:v>Sande</c:v>
                </c:pt>
                <c:pt idx="7">
                  <c:v>Hof</c:v>
                </c:pt>
                <c:pt idx="8">
                  <c:v>Re</c:v>
                </c:pt>
                <c:pt idx="9">
                  <c:v>Andebu</c:v>
                </c:pt>
                <c:pt idx="10">
                  <c:v>Stokke</c:v>
                </c:pt>
                <c:pt idx="11">
                  <c:v>Nøtterøy</c:v>
                </c:pt>
                <c:pt idx="12">
                  <c:v>Tjøme</c:v>
                </c:pt>
                <c:pt idx="13">
                  <c:v>Lardal</c:v>
                </c:pt>
              </c:strCache>
            </c:strRef>
          </c:cat>
          <c:val>
            <c:numRef>
              <c:f>kommuner!$E$117:$E$130</c:f>
              <c:numCache>
                <c:formatCode>0.0\ %</c:formatCode>
                <c:ptCount val="14"/>
                <c:pt idx="0">
                  <c:v>0.81613290881764933</c:v>
                </c:pt>
                <c:pt idx="1">
                  <c:v>0.86029755550217402</c:v>
                </c:pt>
                <c:pt idx="2">
                  <c:v>0.96295216441582487</c:v>
                </c:pt>
                <c:pt idx="3">
                  <c:v>0.91485410711188953</c:v>
                </c:pt>
                <c:pt idx="4">
                  <c:v>0.86065356304577345</c:v>
                </c:pt>
                <c:pt idx="5">
                  <c:v>0.84431675409308604</c:v>
                </c:pt>
                <c:pt idx="6">
                  <c:v>0.92705214439621975</c:v>
                </c:pt>
                <c:pt idx="7">
                  <c:v>0.8052567628510815</c:v>
                </c:pt>
                <c:pt idx="8">
                  <c:v>0.84941996671861109</c:v>
                </c:pt>
                <c:pt idx="9">
                  <c:v>0.76854559162248193</c:v>
                </c:pt>
                <c:pt idx="10">
                  <c:v>0.84481240958204762</c:v>
                </c:pt>
                <c:pt idx="11">
                  <c:v>1.0388973365843226</c:v>
                </c:pt>
                <c:pt idx="12">
                  <c:v>0.9944251510767923</c:v>
                </c:pt>
                <c:pt idx="13">
                  <c:v>0.82684699106695647</c:v>
                </c:pt>
              </c:numCache>
            </c:numRef>
          </c:val>
          <c:smooth val="0"/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kommuner!$B$117:$B$130</c:f>
              <c:strCache>
                <c:ptCount val="14"/>
                <c:pt idx="0">
                  <c:v>Horten</c:v>
                </c:pt>
                <c:pt idx="1">
                  <c:v>Holmestrand</c:v>
                </c:pt>
                <c:pt idx="2">
                  <c:v>Tønsberg</c:v>
                </c:pt>
                <c:pt idx="3">
                  <c:v>Sandefjord</c:v>
                </c:pt>
                <c:pt idx="4">
                  <c:v>Larvik</c:v>
                </c:pt>
                <c:pt idx="5">
                  <c:v>Svelvik</c:v>
                </c:pt>
                <c:pt idx="6">
                  <c:v>Sande</c:v>
                </c:pt>
                <c:pt idx="7">
                  <c:v>Hof</c:v>
                </c:pt>
                <c:pt idx="8">
                  <c:v>Re</c:v>
                </c:pt>
                <c:pt idx="9">
                  <c:v>Andebu</c:v>
                </c:pt>
                <c:pt idx="10">
                  <c:v>Stokke</c:v>
                </c:pt>
                <c:pt idx="11">
                  <c:v>Nøtterøy</c:v>
                </c:pt>
                <c:pt idx="12">
                  <c:v>Tjøme</c:v>
                </c:pt>
                <c:pt idx="13">
                  <c:v>Lardal</c:v>
                </c:pt>
              </c:strCache>
            </c:strRef>
          </c:cat>
          <c:val>
            <c:numRef>
              <c:f>kommuner!$O$117:$O$130</c:f>
              <c:numCache>
                <c:formatCode>0.0\ %</c:formatCode>
                <c:ptCount val="14"/>
                <c:pt idx="0">
                  <c:v>0.9429997029615288</c:v>
                </c:pt>
                <c:pt idx="1">
                  <c:v>0.94520793529575509</c:v>
                </c:pt>
                <c:pt idx="2">
                  <c:v>0.97237392328697614</c:v>
                </c:pt>
                <c:pt idx="3">
                  <c:v>0.95313470036540227</c:v>
                </c:pt>
                <c:pt idx="4">
                  <c:v>0.94522573567293511</c:v>
                </c:pt>
                <c:pt idx="5">
                  <c:v>0.94440889522530069</c:v>
                </c:pt>
                <c:pt idx="6">
                  <c:v>0.95801391527913426</c:v>
                </c:pt>
                <c:pt idx="7">
                  <c:v>0.94245589566320043</c:v>
                </c:pt>
                <c:pt idx="8">
                  <c:v>0.94466405585657687</c:v>
                </c:pt>
                <c:pt idx="9">
                  <c:v>0.94062033710177051</c:v>
                </c:pt>
                <c:pt idx="10">
                  <c:v>0.94443367799974853</c:v>
                </c:pt>
                <c:pt idx="11">
                  <c:v>1.0027519921543753</c:v>
                </c:pt>
                <c:pt idx="12">
                  <c:v>0.98496311795136338</c:v>
                </c:pt>
                <c:pt idx="13">
                  <c:v>0.94353540707399408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948864"/>
        <c:axId val="278975616"/>
      </c:lineChart>
      <c:catAx>
        <c:axId val="27894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78975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8975616"/>
        <c:scaling>
          <c:orientation val="minMax"/>
          <c:max val="1.1000000000000001"/>
          <c:min val="0.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78948864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368999606756469"/>
          <c:y val="0.10990389359224838"/>
          <c:w val="0.11241456987964482"/>
          <c:h val="0.15130048460254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kommuner!$B$441</c:f>
          <c:strCache>
            <c:ptCount val="1"/>
            <c:pt idx="0">
              <c:v>Skatt og inntektsutjevning - pst av landsgjennomsnittet (januar-desember 2016)</c:v>
            </c:pt>
          </c:strCache>
        </c:strRef>
      </c:tx>
      <c:layout>
        <c:manualLayout>
          <c:xMode val="edge"/>
          <c:yMode val="edge"/>
          <c:x val="0.20332376341520358"/>
          <c:y val="3.29411764705882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5044069453420412E-2"/>
          <c:y val="0.1976470588235294"/>
          <c:w val="0.80156479254947965"/>
          <c:h val="0.53647058823529414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kommuner!$B$442</c:f>
              <c:strCache>
                <c:ptCount val="1"/>
                <c:pt idx="0">
                  <c:v>Skatt januar-desember 2016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kommuner!$B$131:$B$148</c:f>
              <c:strCache>
                <c:ptCount val="18"/>
                <c:pt idx="0">
                  <c:v>Porsgrunn</c:v>
                </c:pt>
                <c:pt idx="1">
                  <c:v>Skien</c:v>
                </c:pt>
                <c:pt idx="2">
                  <c:v>Notodden</c:v>
                </c:pt>
                <c:pt idx="3">
                  <c:v>Siljan</c:v>
                </c:pt>
                <c:pt idx="4">
                  <c:v>Bamble</c:v>
                </c:pt>
                <c:pt idx="5">
                  <c:v>Kragerø</c:v>
                </c:pt>
                <c:pt idx="6">
                  <c:v>Drangedal</c:v>
                </c:pt>
                <c:pt idx="7">
                  <c:v>Nome</c:v>
                </c:pt>
                <c:pt idx="8">
                  <c:v>Bø</c:v>
                </c:pt>
                <c:pt idx="9">
                  <c:v>Sauherad</c:v>
                </c:pt>
                <c:pt idx="10">
                  <c:v>Tinn</c:v>
                </c:pt>
                <c:pt idx="11">
                  <c:v>Hjartdal</c:v>
                </c:pt>
                <c:pt idx="12">
                  <c:v>Seljord</c:v>
                </c:pt>
                <c:pt idx="13">
                  <c:v>Kviteseid</c:v>
                </c:pt>
                <c:pt idx="14">
                  <c:v>Nissedal</c:v>
                </c:pt>
                <c:pt idx="15">
                  <c:v>Fyresdal</c:v>
                </c:pt>
                <c:pt idx="16">
                  <c:v>Tokke</c:v>
                </c:pt>
                <c:pt idx="17">
                  <c:v>Vinje</c:v>
                </c:pt>
              </c:strCache>
            </c:strRef>
          </c:cat>
          <c:val>
            <c:numRef>
              <c:f>kommuner!$E$131:$E$148</c:f>
              <c:numCache>
                <c:formatCode>0.0\ %</c:formatCode>
                <c:ptCount val="18"/>
                <c:pt idx="0">
                  <c:v>0.87057499950147865</c:v>
                </c:pt>
                <c:pt idx="1">
                  <c:v>0.83720027685931098</c:v>
                </c:pt>
                <c:pt idx="2">
                  <c:v>0.82429639490479167</c:v>
                </c:pt>
                <c:pt idx="3">
                  <c:v>0.80915996560644088</c:v>
                </c:pt>
                <c:pt idx="4">
                  <c:v>0.87726043583804025</c:v>
                </c:pt>
                <c:pt idx="5">
                  <c:v>0.78388749395940494</c:v>
                </c:pt>
                <c:pt idx="6">
                  <c:v>0.70161487919718157</c:v>
                </c:pt>
                <c:pt idx="7">
                  <c:v>0.7603195580749943</c:v>
                </c:pt>
                <c:pt idx="8">
                  <c:v>0.75586701497487752</c:v>
                </c:pt>
                <c:pt idx="9">
                  <c:v>0.77408327369201746</c:v>
                </c:pt>
                <c:pt idx="10">
                  <c:v>1.0954233830282527</c:v>
                </c:pt>
                <c:pt idx="11">
                  <c:v>0.87693785889052456</c:v>
                </c:pt>
                <c:pt idx="12">
                  <c:v>0.9042163113559103</c:v>
                </c:pt>
                <c:pt idx="13">
                  <c:v>0.84117346784650138</c:v>
                </c:pt>
                <c:pt idx="14">
                  <c:v>0.95695149719936945</c:v>
                </c:pt>
                <c:pt idx="15">
                  <c:v>0.8253823202128896</c:v>
                </c:pt>
                <c:pt idx="16">
                  <c:v>1.1726895705810081</c:v>
                </c:pt>
                <c:pt idx="17">
                  <c:v>1.3048579514381762</c:v>
                </c:pt>
              </c:numCache>
            </c:numRef>
          </c:val>
          <c:smooth val="0"/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kommuner!$B$131:$B$148</c:f>
              <c:strCache>
                <c:ptCount val="18"/>
                <c:pt idx="0">
                  <c:v>Porsgrunn</c:v>
                </c:pt>
                <c:pt idx="1">
                  <c:v>Skien</c:v>
                </c:pt>
                <c:pt idx="2">
                  <c:v>Notodden</c:v>
                </c:pt>
                <c:pt idx="3">
                  <c:v>Siljan</c:v>
                </c:pt>
                <c:pt idx="4">
                  <c:v>Bamble</c:v>
                </c:pt>
                <c:pt idx="5">
                  <c:v>Kragerø</c:v>
                </c:pt>
                <c:pt idx="6">
                  <c:v>Drangedal</c:v>
                </c:pt>
                <c:pt idx="7">
                  <c:v>Nome</c:v>
                </c:pt>
                <c:pt idx="8">
                  <c:v>Bø</c:v>
                </c:pt>
                <c:pt idx="9">
                  <c:v>Sauherad</c:v>
                </c:pt>
                <c:pt idx="10">
                  <c:v>Tinn</c:v>
                </c:pt>
                <c:pt idx="11">
                  <c:v>Hjartdal</c:v>
                </c:pt>
                <c:pt idx="12">
                  <c:v>Seljord</c:v>
                </c:pt>
                <c:pt idx="13">
                  <c:v>Kviteseid</c:v>
                </c:pt>
                <c:pt idx="14">
                  <c:v>Nissedal</c:v>
                </c:pt>
                <c:pt idx="15">
                  <c:v>Fyresdal</c:v>
                </c:pt>
                <c:pt idx="16">
                  <c:v>Tokke</c:v>
                </c:pt>
                <c:pt idx="17">
                  <c:v>Vinje</c:v>
                </c:pt>
              </c:strCache>
            </c:strRef>
          </c:cat>
          <c:val>
            <c:numRef>
              <c:f>kommuner!$O$131:$O$148</c:f>
              <c:numCache>
                <c:formatCode>0.0\ %</c:formatCode>
                <c:ptCount val="18"/>
                <c:pt idx="0">
                  <c:v>0.94572180749572043</c:v>
                </c:pt>
                <c:pt idx="1">
                  <c:v>0.94405307136361172</c:v>
                </c:pt>
                <c:pt idx="2">
                  <c:v>0.94340787726588593</c:v>
                </c:pt>
                <c:pt idx="3">
                  <c:v>0.94265105580096842</c:v>
                </c:pt>
                <c:pt idx="4">
                  <c:v>0.94605607931254831</c:v>
                </c:pt>
                <c:pt idx="5">
                  <c:v>0.94138743221861676</c:v>
                </c:pt>
                <c:pt idx="6">
                  <c:v>0.93727380148050543</c:v>
                </c:pt>
                <c:pt idx="7">
                  <c:v>0.94020903542439604</c:v>
                </c:pt>
                <c:pt idx="8">
                  <c:v>0.93998640826939017</c:v>
                </c:pt>
                <c:pt idx="9">
                  <c:v>0.9408972212052471</c:v>
                </c:pt>
                <c:pt idx="10">
                  <c:v>1.0253624107319474</c:v>
                </c:pt>
                <c:pt idx="11">
                  <c:v>0.94603995046517253</c:v>
                </c:pt>
                <c:pt idx="12">
                  <c:v>0.94887958206301048</c:v>
                </c:pt>
                <c:pt idx="13">
                  <c:v>0.94425173091297132</c:v>
                </c:pt>
                <c:pt idx="14">
                  <c:v>0.96997365640039412</c:v>
                </c:pt>
                <c:pt idx="15">
                  <c:v>0.9434621735312908</c:v>
                </c:pt>
                <c:pt idx="16">
                  <c:v>1.0562688857530496</c:v>
                </c:pt>
                <c:pt idx="17">
                  <c:v>1.1091362380959169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005056"/>
        <c:axId val="279011328"/>
      </c:lineChart>
      <c:catAx>
        <c:axId val="27900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79011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9011328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79005056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66003639788932"/>
          <c:y val="0.51588241469816276"/>
          <c:w val="0.1494990260363796"/>
          <c:h val="0.145882352941176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kommuner!$B$441</c:f>
          <c:strCache>
            <c:ptCount val="1"/>
            <c:pt idx="0">
              <c:v>Skatt og inntektsutjevning - pst av landsgjennomsnittet (januar-desember 2016)</c:v>
            </c:pt>
          </c:strCache>
        </c:strRef>
      </c:tx>
      <c:layout>
        <c:manualLayout>
          <c:xMode val="edge"/>
          <c:yMode val="edge"/>
          <c:x val="0.18963852392351249"/>
          <c:y val="3.27102803738317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4369515183508966"/>
          <c:y val="0.17757009345794392"/>
          <c:w val="0.84164303217695369"/>
          <c:h val="0.55373831775700932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kommuner!$B$442</c:f>
              <c:strCache>
                <c:ptCount val="1"/>
                <c:pt idx="0">
                  <c:v>Skatt januar-desember 2016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kommuner!$B$149:$B$163</c:f>
              <c:strCache>
                <c:ptCount val="1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Gjerstad</c:v>
                </c:pt>
                <c:pt idx="4">
                  <c:v>Vegårshei</c:v>
                </c:pt>
                <c:pt idx="5">
                  <c:v>Tvedestrand</c:v>
                </c:pt>
                <c:pt idx="6">
                  <c:v>Froland</c:v>
                </c:pt>
                <c:pt idx="7">
                  <c:v>Lillesand</c:v>
                </c:pt>
                <c:pt idx="8">
                  <c:v>Birkenes</c:v>
                </c:pt>
                <c:pt idx="9">
                  <c:v>Åmli</c:v>
                </c:pt>
                <c:pt idx="10">
                  <c:v>Iveland</c:v>
                </c:pt>
                <c:pt idx="11">
                  <c:v>Evje og Hornnes</c:v>
                </c:pt>
                <c:pt idx="12">
                  <c:v>Bygland</c:v>
                </c:pt>
                <c:pt idx="13">
                  <c:v>Valle</c:v>
                </c:pt>
                <c:pt idx="14">
                  <c:v>Bykle</c:v>
                </c:pt>
              </c:strCache>
            </c:strRef>
          </c:cat>
          <c:val>
            <c:numRef>
              <c:f>kommuner!$E$149:$E$163</c:f>
              <c:numCache>
                <c:formatCode>0.0\ %</c:formatCode>
                <c:ptCount val="15"/>
                <c:pt idx="0">
                  <c:v>0.84178643968223765</c:v>
                </c:pt>
                <c:pt idx="1">
                  <c:v>0.93273281082622217</c:v>
                </c:pt>
                <c:pt idx="2">
                  <c:v>0.84844995492791997</c:v>
                </c:pt>
                <c:pt idx="3">
                  <c:v>0.71649550716936994</c:v>
                </c:pt>
                <c:pt idx="4">
                  <c:v>0.66132651480728755</c:v>
                </c:pt>
                <c:pt idx="5">
                  <c:v>0.80916825081600419</c:v>
                </c:pt>
                <c:pt idx="6">
                  <c:v>0.73615472097577339</c:v>
                </c:pt>
                <c:pt idx="7">
                  <c:v>0.91514246403702848</c:v>
                </c:pt>
                <c:pt idx="8">
                  <c:v>0.67824381782866983</c:v>
                </c:pt>
                <c:pt idx="9">
                  <c:v>0.83139177695104971</c:v>
                </c:pt>
                <c:pt idx="10">
                  <c:v>0.72885588234831367</c:v>
                </c:pt>
                <c:pt idx="11">
                  <c:v>0.72695838833335735</c:v>
                </c:pt>
                <c:pt idx="12">
                  <c:v>0.83761484117264906</c:v>
                </c:pt>
                <c:pt idx="13">
                  <c:v>1.2389272870257049</c:v>
                </c:pt>
                <c:pt idx="14">
                  <c:v>2.5634203028600568</c:v>
                </c:pt>
              </c:numCache>
            </c:numRef>
          </c:val>
          <c:smooth val="0"/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kommuner!$B$149:$B$163</c:f>
              <c:strCache>
                <c:ptCount val="1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Gjerstad</c:v>
                </c:pt>
                <c:pt idx="4">
                  <c:v>Vegårshei</c:v>
                </c:pt>
                <c:pt idx="5">
                  <c:v>Tvedestrand</c:v>
                </c:pt>
                <c:pt idx="6">
                  <c:v>Froland</c:v>
                </c:pt>
                <c:pt idx="7">
                  <c:v>Lillesand</c:v>
                </c:pt>
                <c:pt idx="8">
                  <c:v>Birkenes</c:v>
                </c:pt>
                <c:pt idx="9">
                  <c:v>Åmli</c:v>
                </c:pt>
                <c:pt idx="10">
                  <c:v>Iveland</c:v>
                </c:pt>
                <c:pt idx="11">
                  <c:v>Evje og Hornnes</c:v>
                </c:pt>
                <c:pt idx="12">
                  <c:v>Bygland</c:v>
                </c:pt>
                <c:pt idx="13">
                  <c:v>Valle</c:v>
                </c:pt>
                <c:pt idx="14">
                  <c:v>Bykle</c:v>
                </c:pt>
              </c:strCache>
            </c:strRef>
          </c:cat>
          <c:val>
            <c:numRef>
              <c:f>kommuner!$O$149:$O$163</c:f>
              <c:numCache>
                <c:formatCode>0.0\ %</c:formatCode>
                <c:ptCount val="15"/>
                <c:pt idx="0">
                  <c:v>0.94428237950475824</c:v>
                </c:pt>
                <c:pt idx="1">
                  <c:v>0.96028618185113512</c:v>
                </c:pt>
                <c:pt idx="2">
                  <c:v>0.94461555526704233</c:v>
                </c:pt>
                <c:pt idx="3">
                  <c:v>0.93801783287911467</c:v>
                </c:pt>
                <c:pt idx="4">
                  <c:v>0.93525938326101077</c:v>
                </c:pt>
                <c:pt idx="5">
                  <c:v>0.94265147006144634</c:v>
                </c:pt>
                <c:pt idx="6">
                  <c:v>0.939000793569435</c:v>
                </c:pt>
                <c:pt idx="7">
                  <c:v>0.95325004313545769</c:v>
                </c:pt>
                <c:pt idx="8">
                  <c:v>0.93610524841207987</c:v>
                </c:pt>
                <c:pt idx="9">
                  <c:v>0.94376264636819884</c:v>
                </c:pt>
                <c:pt idx="10">
                  <c:v>0.93863585163806207</c:v>
                </c:pt>
                <c:pt idx="11">
                  <c:v>0.9385409769373142</c:v>
                </c:pt>
                <c:pt idx="12">
                  <c:v>0.94407379957927884</c:v>
                </c:pt>
                <c:pt idx="13">
                  <c:v>1.0827639723309284</c:v>
                </c:pt>
                <c:pt idx="14">
                  <c:v>1.6125611786646694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036672"/>
        <c:axId val="279038592"/>
      </c:lineChart>
      <c:catAx>
        <c:axId val="27903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79038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9038592"/>
        <c:scaling>
          <c:orientation val="minMax"/>
          <c:max val="1.3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7903667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36358564935481"/>
          <c:y val="6.8729150791634927E-2"/>
          <c:w val="0.12817754488006072"/>
          <c:h val="0.149532710280373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kommuner!$B$441</c:f>
          <c:strCache>
            <c:ptCount val="1"/>
            <c:pt idx="0">
              <c:v>Skatt og inntektsutjevning - pst av landsgjennomsnittet (januar-desember 2016)</c:v>
            </c:pt>
          </c:strCache>
        </c:strRef>
      </c:tx>
      <c:layout>
        <c:manualLayout>
          <c:xMode val="edge"/>
          <c:yMode val="edge"/>
          <c:x val="0.18963852392351249"/>
          <c:y val="3.24074074074074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7448744738919639E-2"/>
          <c:y val="0.20138934414185505"/>
          <c:w val="0.81916011726398041"/>
          <c:h val="0.5324086109497318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kommuner!$B$442</c:f>
              <c:strCache>
                <c:ptCount val="1"/>
                <c:pt idx="0">
                  <c:v>Skatt januar-desember 2016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kommuner!$B$164:$B$178</c:f>
              <c:strCache>
                <c:ptCount val="15"/>
                <c:pt idx="0">
                  <c:v>Kristiansand</c:v>
                </c:pt>
                <c:pt idx="1">
                  <c:v>Mandal</c:v>
                </c:pt>
                <c:pt idx="2">
                  <c:v>Farsund</c:v>
                </c:pt>
                <c:pt idx="3">
                  <c:v>Flekkefjord</c:v>
                </c:pt>
                <c:pt idx="4">
                  <c:v>Vennesla</c:v>
                </c:pt>
                <c:pt idx="5">
                  <c:v>Songdalen</c:v>
                </c:pt>
                <c:pt idx="6">
                  <c:v>Søgne</c:v>
                </c:pt>
                <c:pt idx="7">
                  <c:v>Marnardal</c:v>
                </c:pt>
                <c:pt idx="8">
                  <c:v>Åseral</c:v>
                </c:pt>
                <c:pt idx="9">
                  <c:v>Audnedal</c:v>
                </c:pt>
                <c:pt idx="10">
                  <c:v>Lindesnes</c:v>
                </c:pt>
                <c:pt idx="11">
                  <c:v>Lyngdal</c:v>
                </c:pt>
                <c:pt idx="12">
                  <c:v>Hægebostad</c:v>
                </c:pt>
                <c:pt idx="13">
                  <c:v>Kvinesdal</c:v>
                </c:pt>
                <c:pt idx="14">
                  <c:v>Sirdal</c:v>
                </c:pt>
              </c:strCache>
            </c:strRef>
          </c:cat>
          <c:val>
            <c:numRef>
              <c:f>kommuner!$E$164:$E$178</c:f>
              <c:numCache>
                <c:formatCode>0.0\ %</c:formatCode>
                <c:ptCount val="15"/>
                <c:pt idx="0">
                  <c:v>0.9177848692875078</c:v>
                </c:pt>
                <c:pt idx="1">
                  <c:v>0.81917514708492278</c:v>
                </c:pt>
                <c:pt idx="2">
                  <c:v>0.83492917409844947</c:v>
                </c:pt>
                <c:pt idx="3">
                  <c:v>0.89903313491674353</c:v>
                </c:pt>
                <c:pt idx="4">
                  <c:v>0.7035457545956314</c:v>
                </c:pt>
                <c:pt idx="5">
                  <c:v>0.71245154842404634</c:v>
                </c:pt>
                <c:pt idx="6">
                  <c:v>0.87072248856968315</c:v>
                </c:pt>
                <c:pt idx="7">
                  <c:v>0.7459557172678537</c:v>
                </c:pt>
                <c:pt idx="8">
                  <c:v>1.2591170741003284</c:v>
                </c:pt>
                <c:pt idx="9">
                  <c:v>0.73333030477756078</c:v>
                </c:pt>
                <c:pt idx="10">
                  <c:v>0.7881910880889077</c:v>
                </c:pt>
                <c:pt idx="11">
                  <c:v>0.73928138169202806</c:v>
                </c:pt>
                <c:pt idx="12">
                  <c:v>0.78133074117604462</c:v>
                </c:pt>
                <c:pt idx="13">
                  <c:v>0.90455951772447574</c:v>
                </c:pt>
                <c:pt idx="14">
                  <c:v>1.7408369014617342</c:v>
                </c:pt>
              </c:numCache>
            </c:numRef>
          </c:val>
          <c:smooth val="0"/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kommuner!$B$164:$B$178</c:f>
              <c:strCache>
                <c:ptCount val="15"/>
                <c:pt idx="0">
                  <c:v>Kristiansand</c:v>
                </c:pt>
                <c:pt idx="1">
                  <c:v>Mandal</c:v>
                </c:pt>
                <c:pt idx="2">
                  <c:v>Farsund</c:v>
                </c:pt>
                <c:pt idx="3">
                  <c:v>Flekkefjord</c:v>
                </c:pt>
                <c:pt idx="4">
                  <c:v>Vennesla</c:v>
                </c:pt>
                <c:pt idx="5">
                  <c:v>Songdalen</c:v>
                </c:pt>
                <c:pt idx="6">
                  <c:v>Søgne</c:v>
                </c:pt>
                <c:pt idx="7">
                  <c:v>Marnardal</c:v>
                </c:pt>
                <c:pt idx="8">
                  <c:v>Åseral</c:v>
                </c:pt>
                <c:pt idx="9">
                  <c:v>Audnedal</c:v>
                </c:pt>
                <c:pt idx="10">
                  <c:v>Lindesnes</c:v>
                </c:pt>
                <c:pt idx="11">
                  <c:v>Lyngdal</c:v>
                </c:pt>
                <c:pt idx="12">
                  <c:v>Hægebostad</c:v>
                </c:pt>
                <c:pt idx="13">
                  <c:v>Kvinesdal</c:v>
                </c:pt>
                <c:pt idx="14">
                  <c:v>Sirdal</c:v>
                </c:pt>
              </c:strCache>
            </c:strRef>
          </c:cat>
          <c:val>
            <c:numRef>
              <c:f>kommuner!$O$164:$O$178</c:f>
              <c:numCache>
                <c:formatCode>0.0\ %</c:formatCode>
                <c:ptCount val="15"/>
                <c:pt idx="0">
                  <c:v>0.95430700523564949</c:v>
                </c:pt>
                <c:pt idx="1">
                  <c:v>0.94315181487489241</c:v>
                </c:pt>
                <c:pt idx="2">
                  <c:v>0.94393951622556871</c:v>
                </c:pt>
                <c:pt idx="3">
                  <c:v>0.94714471426648361</c:v>
                </c:pt>
                <c:pt idx="4">
                  <c:v>0.93737034525042784</c:v>
                </c:pt>
                <c:pt idx="5">
                  <c:v>0.93781563494184861</c:v>
                </c:pt>
                <c:pt idx="6">
                  <c:v>0.94572918194913047</c:v>
                </c:pt>
                <c:pt idx="7">
                  <c:v>0.93949084338403899</c:v>
                </c:pt>
                <c:pt idx="8">
                  <c:v>1.0908398871607776</c:v>
                </c:pt>
                <c:pt idx="9">
                  <c:v>0.93885957275952425</c:v>
                </c:pt>
                <c:pt idx="10">
                  <c:v>0.94160261192509176</c:v>
                </c:pt>
                <c:pt idx="11">
                  <c:v>0.93915712660524775</c:v>
                </c:pt>
                <c:pt idx="12">
                  <c:v>0.94125959457944852</c:v>
                </c:pt>
                <c:pt idx="13">
                  <c:v>0.94901686461043655</c:v>
                </c:pt>
                <c:pt idx="14">
                  <c:v>1.28352781810534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395328"/>
        <c:axId val="279422080"/>
      </c:lineChart>
      <c:catAx>
        <c:axId val="27939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79422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9422080"/>
        <c:scaling>
          <c:orientation val="minMax"/>
          <c:max val="1.4"/>
          <c:min val="0.70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7939532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756804932093766"/>
          <c:y val="0.45679790026246714"/>
          <c:w val="0.14090574044098148"/>
          <c:h val="0.200467926767139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sheetProtection content="1" objects="1"/>
  <pageMargins left="0.75" right="0.75" top="1" bottom="1" header="0.5" footer="0.5"/>
  <pageSetup paperSize="9" orientation="landscape" verticalDpi="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sheetProtection content="1" objects="1"/>
  <pageMargins left="0.75" right="0.75" top="1" bottom="1" header="0.5" footer="0.5"/>
  <pageSetup paperSize="9" orientation="landscape" verticalDpi="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444</xdr:row>
      <xdr:rowOff>76200</xdr:rowOff>
    </xdr:from>
    <xdr:to>
      <xdr:col>19</xdr:col>
      <xdr:colOff>0</xdr:colOff>
      <xdr:row>469</xdr:row>
      <xdr:rowOff>114300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471</xdr:row>
      <xdr:rowOff>0</xdr:rowOff>
    </xdr:from>
    <xdr:to>
      <xdr:col>19</xdr:col>
      <xdr:colOff>0</xdr:colOff>
      <xdr:row>495</xdr:row>
      <xdr:rowOff>142875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497</xdr:row>
      <xdr:rowOff>0</xdr:rowOff>
    </xdr:from>
    <xdr:to>
      <xdr:col>19</xdr:col>
      <xdr:colOff>0</xdr:colOff>
      <xdr:row>521</xdr:row>
      <xdr:rowOff>104775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548</xdr:row>
      <xdr:rowOff>66675</xdr:rowOff>
    </xdr:from>
    <xdr:to>
      <xdr:col>19</xdr:col>
      <xdr:colOff>0</xdr:colOff>
      <xdr:row>573</xdr:row>
      <xdr:rowOff>66675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523</xdr:row>
      <xdr:rowOff>38100</xdr:rowOff>
    </xdr:from>
    <xdr:to>
      <xdr:col>19</xdr:col>
      <xdr:colOff>0</xdr:colOff>
      <xdr:row>548</xdr:row>
      <xdr:rowOff>9525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</xdr:colOff>
      <xdr:row>574</xdr:row>
      <xdr:rowOff>114300</xdr:rowOff>
    </xdr:from>
    <xdr:to>
      <xdr:col>19</xdr:col>
      <xdr:colOff>19050</xdr:colOff>
      <xdr:row>599</xdr:row>
      <xdr:rowOff>104775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600</xdr:row>
      <xdr:rowOff>0</xdr:rowOff>
    </xdr:from>
    <xdr:to>
      <xdr:col>19</xdr:col>
      <xdr:colOff>0</xdr:colOff>
      <xdr:row>624</xdr:row>
      <xdr:rowOff>180975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626</xdr:row>
      <xdr:rowOff>0</xdr:rowOff>
    </xdr:from>
    <xdr:to>
      <xdr:col>19</xdr:col>
      <xdr:colOff>0</xdr:colOff>
      <xdr:row>651</xdr:row>
      <xdr:rowOff>28575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652</xdr:row>
      <xdr:rowOff>0</xdr:rowOff>
    </xdr:from>
    <xdr:to>
      <xdr:col>19</xdr:col>
      <xdr:colOff>0</xdr:colOff>
      <xdr:row>677</xdr:row>
      <xdr:rowOff>66675</xdr:rowOff>
    </xdr:to>
    <xdr:graphicFrame macro="">
      <xdr:nvGraphicFramePr>
        <xdr:cNvPr id="10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678</xdr:row>
      <xdr:rowOff>0</xdr:rowOff>
    </xdr:from>
    <xdr:to>
      <xdr:col>19</xdr:col>
      <xdr:colOff>0</xdr:colOff>
      <xdr:row>703</xdr:row>
      <xdr:rowOff>28575</xdr:rowOff>
    </xdr:to>
    <xdr:graphicFrame macro="">
      <xdr:nvGraphicFramePr>
        <xdr:cNvPr id="11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66675</xdr:colOff>
      <xdr:row>703</xdr:row>
      <xdr:rowOff>142875</xdr:rowOff>
    </xdr:from>
    <xdr:to>
      <xdr:col>19</xdr:col>
      <xdr:colOff>0</xdr:colOff>
      <xdr:row>729</xdr:row>
      <xdr:rowOff>85725</xdr:rowOff>
    </xdr:to>
    <xdr:graphicFrame macro="">
      <xdr:nvGraphicFramePr>
        <xdr:cNvPr id="12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730</xdr:row>
      <xdr:rowOff>0</xdr:rowOff>
    </xdr:from>
    <xdr:to>
      <xdr:col>19</xdr:col>
      <xdr:colOff>0</xdr:colOff>
      <xdr:row>754</xdr:row>
      <xdr:rowOff>142875</xdr:rowOff>
    </xdr:to>
    <xdr:graphicFrame macro="">
      <xdr:nvGraphicFramePr>
        <xdr:cNvPr id="13" name="Diagra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756</xdr:row>
      <xdr:rowOff>0</xdr:rowOff>
    </xdr:from>
    <xdr:to>
      <xdr:col>19</xdr:col>
      <xdr:colOff>0</xdr:colOff>
      <xdr:row>781</xdr:row>
      <xdr:rowOff>114300</xdr:rowOff>
    </xdr:to>
    <xdr:graphicFrame macro="">
      <xdr:nvGraphicFramePr>
        <xdr:cNvPr id="14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38100</xdr:colOff>
      <xdr:row>782</xdr:row>
      <xdr:rowOff>28575</xdr:rowOff>
    </xdr:from>
    <xdr:to>
      <xdr:col>19</xdr:col>
      <xdr:colOff>0</xdr:colOff>
      <xdr:row>807</xdr:row>
      <xdr:rowOff>104775</xdr:rowOff>
    </xdr:to>
    <xdr:graphicFrame macro="">
      <xdr:nvGraphicFramePr>
        <xdr:cNvPr id="15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808</xdr:row>
      <xdr:rowOff>0</xdr:rowOff>
    </xdr:from>
    <xdr:to>
      <xdr:col>19</xdr:col>
      <xdr:colOff>0</xdr:colOff>
      <xdr:row>833</xdr:row>
      <xdr:rowOff>28575</xdr:rowOff>
    </xdr:to>
    <xdr:graphicFrame macro="">
      <xdr:nvGraphicFramePr>
        <xdr:cNvPr id="16" name="Diagra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834</xdr:row>
      <xdr:rowOff>0</xdr:rowOff>
    </xdr:from>
    <xdr:to>
      <xdr:col>19</xdr:col>
      <xdr:colOff>0</xdr:colOff>
      <xdr:row>858</xdr:row>
      <xdr:rowOff>161925</xdr:rowOff>
    </xdr:to>
    <xdr:graphicFrame macro="">
      <xdr:nvGraphicFramePr>
        <xdr:cNvPr id="17" name="Diagra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860</xdr:row>
      <xdr:rowOff>0</xdr:rowOff>
    </xdr:from>
    <xdr:to>
      <xdr:col>19</xdr:col>
      <xdr:colOff>0</xdr:colOff>
      <xdr:row>885</xdr:row>
      <xdr:rowOff>104775</xdr:rowOff>
    </xdr:to>
    <xdr:graphicFrame macro="">
      <xdr:nvGraphicFramePr>
        <xdr:cNvPr id="18" name="Diagra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886</xdr:row>
      <xdr:rowOff>0</xdr:rowOff>
    </xdr:from>
    <xdr:to>
      <xdr:col>19</xdr:col>
      <xdr:colOff>0</xdr:colOff>
      <xdr:row>911</xdr:row>
      <xdr:rowOff>142875</xdr:rowOff>
    </xdr:to>
    <xdr:graphicFrame macro="">
      <xdr:nvGraphicFramePr>
        <xdr:cNvPr id="19" name="Diagra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0.74162</cdr:x>
      <cdr:y>0.85908</cdr:y>
    </cdr:from>
    <cdr:to>
      <cdr:x>0.9867</cdr:x>
      <cdr:y>1</cdr:y>
    </cdr:to>
    <cdr:sp macro="" textlink="">
      <cdr:nvSpPr>
        <cdr:cNvPr id="10242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6612" y="3690062"/>
          <a:ext cx="2390442" cy="5811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Vest-Agder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0.70968</cdr:x>
      <cdr:y>0.85789</cdr:y>
    </cdr:from>
    <cdr:to>
      <cdr:x>0.97828</cdr:x>
      <cdr:y>1</cdr:y>
    </cdr:to>
    <cdr:sp macro="" textlink="">
      <cdr:nvSpPr>
        <cdr:cNvPr id="11266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5131" y="3994881"/>
          <a:ext cx="2619827" cy="5806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7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Rogaland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0.72176</cdr:x>
      <cdr:y>0.86052</cdr:y>
    </cdr:from>
    <cdr:to>
      <cdr:x>1</cdr:x>
      <cdr:y>1</cdr:y>
    </cdr:to>
    <cdr:sp macro="" textlink="">
      <cdr:nvSpPr>
        <cdr:cNvPr id="12290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3539" y="4030531"/>
          <a:ext cx="2695261" cy="580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Hordaland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0.68164</cdr:x>
      <cdr:y>0.85622</cdr:y>
    </cdr:from>
    <cdr:to>
      <cdr:x>1</cdr:x>
      <cdr:y>1</cdr:y>
    </cdr:to>
    <cdr:sp macro="" textlink="">
      <cdr:nvSpPr>
        <cdr:cNvPr id="13314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36793" y="3889651"/>
          <a:ext cx="3105159" cy="580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Sogn og Fjordane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0.671</cdr:x>
      <cdr:y>0.89715</cdr:y>
    </cdr:from>
    <cdr:to>
      <cdr:x>1</cdr:x>
      <cdr:y>1</cdr:y>
    </cdr:to>
    <cdr:sp macro="" textlink="">
      <cdr:nvSpPr>
        <cdr:cNvPr id="14338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3676" y="4118327"/>
          <a:ext cx="3199493" cy="429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Møre og Romsdal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0.76953</cdr:x>
      <cdr:y>0.8962</cdr:y>
    </cdr:from>
    <cdr:to>
      <cdr:x>1</cdr:x>
      <cdr:y>1</cdr:y>
    </cdr:to>
    <cdr:sp macro="" textlink="">
      <cdr:nvSpPr>
        <cdr:cNvPr id="15362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20924" y="4068197"/>
          <a:ext cx="2239113" cy="429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Sør-Trøndelag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0.76556</cdr:x>
      <cdr:y>0.89745</cdr:y>
    </cdr:from>
    <cdr:to>
      <cdr:x>1</cdr:x>
      <cdr:y>1</cdr:y>
    </cdr:to>
    <cdr:sp macro="" textlink="">
      <cdr:nvSpPr>
        <cdr:cNvPr id="16386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14290" y="3998872"/>
          <a:ext cx="2286614" cy="4190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7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Nord-Trøndelag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0.77108</cdr:x>
      <cdr:y>0.89429</cdr:y>
    </cdr:from>
    <cdr:to>
      <cdr:x>0.98398</cdr:x>
      <cdr:y>1</cdr:y>
    </cdr:to>
    <cdr:sp macro="" textlink="">
      <cdr:nvSpPr>
        <cdr:cNvPr id="17410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23948" y="3952773"/>
          <a:ext cx="2076546" cy="4289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Nordland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0.84874</cdr:x>
      <cdr:y>0.89691</cdr:y>
    </cdr:from>
    <cdr:to>
      <cdr:x>1</cdr:x>
      <cdr:y>1</cdr:y>
    </cdr:to>
    <cdr:sp macro="" textlink="">
      <cdr:nvSpPr>
        <cdr:cNvPr id="18434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48735" y="4102723"/>
          <a:ext cx="1475313" cy="429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Troms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0.84874</cdr:x>
      <cdr:y>0.90031</cdr:y>
    </cdr:from>
    <cdr:to>
      <cdr:x>1</cdr:x>
      <cdr:y>1</cdr:y>
    </cdr:to>
    <cdr:sp macro="" textlink="">
      <cdr:nvSpPr>
        <cdr:cNvPr id="19458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82540" y="4128364"/>
          <a:ext cx="1475313" cy="418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Finnmark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0.84703</cdr:x>
      <cdr:y>0.89524</cdr:y>
    </cdr:from>
    <cdr:to>
      <cdr:x>1</cdr:x>
      <cdr:y>1</cdr:y>
    </cdr:to>
    <cdr:sp macro="" textlink="">
      <cdr:nvSpPr>
        <cdr:cNvPr id="2051" name="Teks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3593" y="4040299"/>
          <a:ext cx="1476028" cy="429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7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Østfold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333374</xdr:colOff>
      <xdr:row>30</xdr:row>
      <xdr:rowOff>66674</xdr:rowOff>
    </xdr:from>
    <xdr:to>
      <xdr:col>12</xdr:col>
      <xdr:colOff>152399</xdr:colOff>
      <xdr:row>50</xdr:row>
      <xdr:rowOff>57149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36</xdr:row>
      <xdr:rowOff>0</xdr:rowOff>
    </xdr:from>
    <xdr:to>
      <xdr:col>15</xdr:col>
      <xdr:colOff>295275</xdr:colOff>
      <xdr:row>64</xdr:row>
      <xdr:rowOff>142875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198429" cy="560614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198429" cy="560614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0.8446</cdr:x>
      <cdr:y>0.91969</cdr:y>
    </cdr:from>
    <cdr:to>
      <cdr:x>0.99685</cdr:x>
      <cdr:y>1</cdr:y>
    </cdr:to>
    <cdr:sp macro="" textlink="">
      <cdr:nvSpPr>
        <cdr:cNvPr id="3074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41081" y="3967532"/>
          <a:ext cx="1484971" cy="3243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Akershus og Oslo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0.71016</cdr:x>
      <cdr:y>0.87627</cdr:y>
    </cdr:from>
    <cdr:to>
      <cdr:x>0.8822</cdr:x>
      <cdr:y>1</cdr:y>
    </cdr:to>
    <cdr:sp macro="" textlink="">
      <cdr:nvSpPr>
        <cdr:cNvPr id="4098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82471" y="3948240"/>
          <a:ext cx="1666553" cy="4949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Hedmark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0.77899</cdr:x>
      <cdr:y>0.89429</cdr:y>
    </cdr:from>
    <cdr:to>
      <cdr:x>0.98593</cdr:x>
      <cdr:y>1</cdr:y>
    </cdr:to>
    <cdr:sp macro="" textlink="">
      <cdr:nvSpPr>
        <cdr:cNvPr id="5122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63984" y="3992397"/>
          <a:ext cx="2008642" cy="4289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Buskerud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0.76931</cdr:x>
      <cdr:y>0.90527</cdr:y>
    </cdr:from>
    <cdr:to>
      <cdr:x>0.93842</cdr:x>
      <cdr:y>0.98337</cdr:y>
    </cdr:to>
    <cdr:sp macro="" textlink="">
      <cdr:nvSpPr>
        <cdr:cNvPr id="6146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96175" y="3630167"/>
          <a:ext cx="1647825" cy="3131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Oppland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0.76588</cdr:x>
      <cdr:y>0.85622</cdr:y>
    </cdr:from>
    <cdr:to>
      <cdr:x>0.9914</cdr:x>
      <cdr:y>1</cdr:y>
    </cdr:to>
    <cdr:sp macro="" textlink="">
      <cdr:nvSpPr>
        <cdr:cNvPr id="7170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73242" y="3938943"/>
          <a:ext cx="2199689" cy="580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Vestfold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0.76241</cdr:x>
      <cdr:y>0.85669</cdr:y>
    </cdr:from>
    <cdr:to>
      <cdr:x>0.96566</cdr:x>
      <cdr:y>1</cdr:y>
    </cdr:to>
    <cdr:sp macro="" textlink="">
      <cdr:nvSpPr>
        <cdr:cNvPr id="8194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39438" y="3895319"/>
          <a:ext cx="1982376" cy="5814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Telemark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0.75888</cdr:x>
      <cdr:y>0.85789</cdr:y>
    </cdr:from>
    <cdr:to>
      <cdr:x>1</cdr:x>
      <cdr:y>1</cdr:y>
    </cdr:to>
    <cdr:sp macro="" textlink="">
      <cdr:nvSpPr>
        <cdr:cNvPr id="9218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35019" y="3911071"/>
          <a:ext cx="2351809" cy="5806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7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Aust-Agder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2"/>
  <sheetViews>
    <sheetView tabSelected="1" workbookViewId="0">
      <pane xSplit="2" ySplit="5" topLeftCell="G415" activePane="bottomRight" state="frozenSplit"/>
      <selection activeCell="F7" sqref="F7"/>
      <selection pane="topRight" activeCell="F7" sqref="F7"/>
      <selection pane="bottomLeft" activeCell="F7" sqref="F7"/>
      <selection pane="bottomRight" activeCell="V436" sqref="V436"/>
    </sheetView>
  </sheetViews>
  <sheetFormatPr baseColWidth="10" defaultColWidth="9.109375" defaultRowHeight="12" x14ac:dyDescent="0.25"/>
  <cols>
    <col min="1" max="1" width="5.109375" style="52" customWidth="1"/>
    <col min="2" max="2" width="12.88671875" style="52" customWidth="1"/>
    <col min="3" max="3" width="10.5546875" style="80" customWidth="1"/>
    <col min="4" max="4" width="8.109375" style="80" customWidth="1"/>
    <col min="5" max="5" width="9" style="80" customWidth="1"/>
    <col min="6" max="7" width="8.5546875" style="80" customWidth="1"/>
    <col min="8" max="8" width="8.6640625" style="80" customWidth="1"/>
    <col min="9" max="9" width="9.5546875" style="80" customWidth="1"/>
    <col min="10" max="10" width="7.88671875" style="96" bestFit="1" customWidth="1"/>
    <col min="11" max="11" width="8.109375" style="96" customWidth="1"/>
    <col min="12" max="12" width="11.5546875" style="98" customWidth="1"/>
    <col min="13" max="13" width="10.5546875" style="96" customWidth="1"/>
    <col min="14" max="14" width="8.5546875" style="96" customWidth="1"/>
    <col min="15" max="15" width="8.88671875" style="96" customWidth="1"/>
    <col min="16" max="16" width="13.5546875" style="300" customWidth="1"/>
    <col min="17" max="17" width="9.5546875" style="80" customWidth="1"/>
    <col min="18" max="18" width="9.88671875" style="80" customWidth="1"/>
    <col min="19" max="19" width="10.5546875" style="96" bestFit="1" customWidth="1"/>
    <col min="20" max="20" width="3.44140625" style="96" customWidth="1"/>
    <col min="21" max="21" width="10.5546875" style="82" customWidth="1"/>
    <col min="22" max="22" width="9.88671875" style="82" customWidth="1"/>
    <col min="23" max="23" width="11.88671875" style="52" customWidth="1"/>
    <col min="24" max="24" width="11.5546875" style="83" customWidth="1"/>
    <col min="25" max="25" width="11.33203125" style="83" customWidth="1"/>
    <col min="26" max="16384" width="9.109375" style="52"/>
  </cols>
  <sheetData>
    <row r="1" spans="1:30" s="279" customFormat="1" ht="38.25" customHeight="1" x14ac:dyDescent="0.25">
      <c r="A1" s="282" t="s">
        <v>54</v>
      </c>
      <c r="B1" s="282" t="s">
        <v>55</v>
      </c>
      <c r="C1" s="320" t="s">
        <v>22</v>
      </c>
      <c r="D1" s="320"/>
      <c r="E1" s="320"/>
      <c r="F1" s="326" t="s">
        <v>490</v>
      </c>
      <c r="G1" s="326"/>
      <c r="H1" s="320" t="s">
        <v>56</v>
      </c>
      <c r="I1" s="320"/>
      <c r="J1" s="320"/>
      <c r="K1" s="320"/>
      <c r="L1" s="273" t="s">
        <v>524</v>
      </c>
      <c r="M1" s="323" t="s">
        <v>525</v>
      </c>
      <c r="N1" s="323"/>
      <c r="O1" s="323"/>
      <c r="P1" s="307" t="s">
        <v>524</v>
      </c>
      <c r="Q1" s="286" t="s">
        <v>21</v>
      </c>
      <c r="R1" s="320" t="s">
        <v>512</v>
      </c>
      <c r="S1" s="320"/>
      <c r="T1" s="288"/>
      <c r="U1" s="321" t="s">
        <v>22</v>
      </c>
      <c r="V1" s="321"/>
      <c r="W1" s="273" t="s">
        <v>57</v>
      </c>
      <c r="X1" s="283" t="s">
        <v>58</v>
      </c>
      <c r="Y1" s="273" t="s">
        <v>57</v>
      </c>
      <c r="AA1" s="274"/>
      <c r="AB1" s="274"/>
    </row>
    <row r="2" spans="1:30" ht="13.5" customHeight="1" x14ac:dyDescent="0.25">
      <c r="A2" s="73" t="s">
        <v>59</v>
      </c>
      <c r="B2" s="115"/>
      <c r="C2" s="325" t="s">
        <v>549</v>
      </c>
      <c r="D2" s="325"/>
      <c r="E2" s="325"/>
      <c r="F2" s="325" t="s">
        <v>523</v>
      </c>
      <c r="G2" s="325"/>
      <c r="H2" s="319" t="s">
        <v>60</v>
      </c>
      <c r="I2" s="319"/>
      <c r="J2" s="319"/>
      <c r="K2" s="319"/>
      <c r="L2" s="271" t="str">
        <f>C2</f>
        <v>jan.-des. 2016</v>
      </c>
      <c r="M2" s="324" t="str">
        <f>C2</f>
        <v>jan.-des. 2016</v>
      </c>
      <c r="N2" s="324"/>
      <c r="O2" s="324"/>
      <c r="P2" s="308" t="s">
        <v>550</v>
      </c>
      <c r="Q2" s="101" t="s">
        <v>24</v>
      </c>
      <c r="R2" s="213" t="s">
        <v>22</v>
      </c>
      <c r="S2" s="213" t="s">
        <v>57</v>
      </c>
      <c r="T2" s="74"/>
      <c r="U2" s="322" t="str">
        <f>W3</f>
        <v>jan.-des. 2015</v>
      </c>
      <c r="V2" s="322"/>
      <c r="W2" s="215" t="s">
        <v>527</v>
      </c>
      <c r="X2" s="117" t="s">
        <v>551</v>
      </c>
      <c r="Y2" s="215" t="s">
        <v>527</v>
      </c>
      <c r="AA2" s="44"/>
      <c r="AB2" s="44"/>
    </row>
    <row r="3" spans="1:30" ht="14.25" customHeight="1" x14ac:dyDescent="0.25">
      <c r="A3" s="76" t="s">
        <v>495</v>
      </c>
      <c r="B3" s="15"/>
      <c r="C3" s="213"/>
      <c r="D3" s="213"/>
      <c r="E3" s="213" t="s">
        <v>25</v>
      </c>
      <c r="F3" s="319" t="s">
        <v>61</v>
      </c>
      <c r="G3" s="319"/>
      <c r="H3" s="215" t="s">
        <v>26</v>
      </c>
      <c r="I3" s="215"/>
      <c r="J3" s="215" t="s">
        <v>27</v>
      </c>
      <c r="K3" s="215"/>
      <c r="L3" s="214" t="s">
        <v>494</v>
      </c>
      <c r="M3" s="215" t="s">
        <v>62</v>
      </c>
      <c r="N3" s="215"/>
      <c r="O3" s="215" t="s">
        <v>28</v>
      </c>
      <c r="P3" s="309" t="s">
        <v>528</v>
      </c>
      <c r="Q3" s="118" t="s">
        <v>511</v>
      </c>
      <c r="R3" s="215"/>
      <c r="S3" s="215" t="s">
        <v>526</v>
      </c>
      <c r="T3" s="77"/>
      <c r="U3" s="78"/>
      <c r="V3" s="216" t="s">
        <v>63</v>
      </c>
      <c r="W3" s="216" t="str">
        <f>X2</f>
        <v>jan.-des. 2015</v>
      </c>
      <c r="X3" s="216"/>
      <c r="Y3" s="216" t="str">
        <f>X2</f>
        <v>jan.-des. 2015</v>
      </c>
      <c r="AA3" s="44"/>
      <c r="AB3" s="44"/>
    </row>
    <row r="4" spans="1:30" ht="13.5" customHeight="1" x14ac:dyDescent="0.25">
      <c r="A4" s="15"/>
      <c r="B4" s="306">
        <f>I438</f>
        <v>-367.98323165044116</v>
      </c>
      <c r="C4" s="79" t="s">
        <v>29</v>
      </c>
      <c r="D4" s="213" t="s">
        <v>14</v>
      </c>
      <c r="E4" s="213" t="s">
        <v>30</v>
      </c>
      <c r="F4" s="215" t="s">
        <v>64</v>
      </c>
      <c r="G4" s="215" t="s">
        <v>29</v>
      </c>
      <c r="H4" s="215" t="s">
        <v>14</v>
      </c>
      <c r="I4" s="215" t="s">
        <v>29</v>
      </c>
      <c r="J4" s="215" t="s">
        <v>14</v>
      </c>
      <c r="K4" s="215" t="s">
        <v>29</v>
      </c>
      <c r="L4" s="215" t="s">
        <v>29</v>
      </c>
      <c r="M4" s="215" t="s">
        <v>29</v>
      </c>
      <c r="N4" s="215" t="s">
        <v>14</v>
      </c>
      <c r="O4" s="215" t="s">
        <v>32</v>
      </c>
      <c r="P4" s="308" t="s">
        <v>29</v>
      </c>
      <c r="Q4" s="102"/>
      <c r="R4" s="215" t="s">
        <v>31</v>
      </c>
      <c r="S4" s="215" t="s">
        <v>31</v>
      </c>
      <c r="T4" s="215"/>
      <c r="U4" s="78" t="s">
        <v>29</v>
      </c>
      <c r="V4" s="78" t="s">
        <v>65</v>
      </c>
      <c r="W4" s="215" t="s">
        <v>29</v>
      </c>
      <c r="X4" s="75" t="s">
        <v>14</v>
      </c>
      <c r="Y4" s="75" t="s">
        <v>14</v>
      </c>
      <c r="AA4" s="44"/>
      <c r="AB4" s="44"/>
    </row>
    <row r="5" spans="1:30" s="44" customFormat="1" x14ac:dyDescent="0.25">
      <c r="A5" s="24"/>
      <c r="B5" s="24"/>
      <c r="C5" s="25">
        <v>1</v>
      </c>
      <c r="D5" s="25">
        <v>2</v>
      </c>
      <c r="E5" s="25">
        <v>3</v>
      </c>
      <c r="F5" s="25">
        <v>4</v>
      </c>
      <c r="G5" s="25">
        <v>5</v>
      </c>
      <c r="H5" s="25">
        <v>6</v>
      </c>
      <c r="I5" s="25">
        <v>7</v>
      </c>
      <c r="J5" s="25">
        <v>8</v>
      </c>
      <c r="K5" s="25">
        <v>9</v>
      </c>
      <c r="L5" s="25">
        <v>10</v>
      </c>
      <c r="M5" s="25">
        <v>11</v>
      </c>
      <c r="N5" s="25">
        <v>12</v>
      </c>
      <c r="O5" s="25">
        <v>13</v>
      </c>
      <c r="P5" s="278">
        <v>14</v>
      </c>
      <c r="Q5" s="103">
        <v>15</v>
      </c>
      <c r="R5" s="25">
        <v>16</v>
      </c>
      <c r="S5" s="25">
        <v>17</v>
      </c>
      <c r="T5" s="25"/>
      <c r="U5" s="25">
        <v>18</v>
      </c>
      <c r="V5" s="25">
        <v>19</v>
      </c>
      <c r="W5" s="25">
        <v>20</v>
      </c>
      <c r="X5" s="25">
        <v>21</v>
      </c>
      <c r="Y5" s="25">
        <v>22</v>
      </c>
    </row>
    <row r="6" spans="1:30" x14ac:dyDescent="0.25">
      <c r="A6" s="28"/>
      <c r="B6" s="29"/>
      <c r="D6" s="29"/>
      <c r="E6" s="29"/>
      <c r="F6" s="29"/>
      <c r="G6" s="29"/>
      <c r="J6" s="80"/>
      <c r="K6" s="80"/>
      <c r="L6" s="81"/>
      <c r="M6" s="80"/>
      <c r="N6" s="80"/>
      <c r="O6" s="80"/>
      <c r="P6" s="299"/>
      <c r="Q6" s="104"/>
      <c r="R6" s="29"/>
      <c r="S6" s="80"/>
      <c r="T6" s="80"/>
    </row>
    <row r="7" spans="1:30" ht="14.4" x14ac:dyDescent="0.3">
      <c r="A7" s="51">
        <v>101</v>
      </c>
      <c r="B7" s="52" t="s">
        <v>66</v>
      </c>
      <c r="C7" s="340">
        <v>694774</v>
      </c>
      <c r="D7" s="303">
        <f t="shared" ref="D7:D70" si="0">C7*1000/Q7</f>
        <v>22746.660555264538</v>
      </c>
      <c r="E7" s="287">
        <f t="shared" ref="E7:E70" si="1">D7/D$436</f>
        <v>0.79165339143873081</v>
      </c>
      <c r="F7" s="303">
        <f>($D$436-D7)*0.6</f>
        <v>3591.8670726623518</v>
      </c>
      <c r="G7" s="303">
        <f t="shared" ref="G7:G70" si="2">F7*Q7/1000</f>
        <v>109709.98786739887</v>
      </c>
      <c r="H7" s="303">
        <f t="shared" ref="H7:H70" si="3">IF(D7&lt;D$436*0.9,(D$436*0.9-D7)*0.35,0)</f>
        <v>1089.5970937134753</v>
      </c>
      <c r="I7" s="302">
        <f t="shared" ref="I7:I70" si="4">H7*Q7/1000</f>
        <v>33280.65363038439</v>
      </c>
      <c r="J7" s="303">
        <f t="shared" ref="J7:J70" si="5">H7+I$438</f>
        <v>721.61386206303405</v>
      </c>
      <c r="K7" s="302">
        <f t="shared" ref="K7:K70" si="6">J7*Q7/1000</f>
        <v>22040.973802853314</v>
      </c>
      <c r="L7" s="302">
        <f t="shared" ref="L7:L70" si="7">K7+G7</f>
        <v>131750.96167025217</v>
      </c>
      <c r="M7" s="302">
        <f t="shared" ref="M7:M70" si="8">L7+C7</f>
        <v>826524.96167025215</v>
      </c>
      <c r="N7" s="304">
        <f t="shared" ref="N7:N70" si="9">M7*1000/Q7</f>
        <v>27060.141489989925</v>
      </c>
      <c r="O7" s="305">
        <f>N7/N$436</f>
        <v>0.94177572709258284</v>
      </c>
      <c r="P7" s="349">
        <v>2430.3475687315513</v>
      </c>
      <c r="Q7" s="124">
        <v>30544</v>
      </c>
      <c r="R7" s="85">
        <f>(D7-X7)/X7</f>
        <v>0.10754457774776749</v>
      </c>
      <c r="S7" s="2">
        <f t="shared" ref="S7:S70" si="10">(N7-Y7)/Y7</f>
        <v>8.672844194396348E-2</v>
      </c>
      <c r="T7" s="2"/>
      <c r="U7" s="294">
        <v>622874</v>
      </c>
      <c r="V7" s="85">
        <f t="shared" ref="V7:V70" si="11">(C7-U7)/U7</f>
        <v>0.11543265572170294</v>
      </c>
      <c r="W7" s="295">
        <v>755184.03626242105</v>
      </c>
      <c r="X7" s="294">
        <v>20537.918754945924</v>
      </c>
      <c r="Y7" s="99">
        <v>24900.555139225173</v>
      </c>
      <c r="Z7" s="99"/>
      <c r="AA7" s="84"/>
      <c r="AB7" s="84"/>
      <c r="AC7" s="84"/>
      <c r="AD7" s="84"/>
    </row>
    <row r="8" spans="1:30" ht="14.4" x14ac:dyDescent="0.3">
      <c r="A8" s="51">
        <v>104</v>
      </c>
      <c r="B8" s="52" t="s">
        <v>67</v>
      </c>
      <c r="C8" s="341">
        <v>780688</v>
      </c>
      <c r="D8" s="303">
        <f t="shared" si="0"/>
        <v>24258.529612827046</v>
      </c>
      <c r="E8" s="301">
        <f t="shared" si="1"/>
        <v>0.84427106091697124</v>
      </c>
      <c r="F8" s="303">
        <f t="shared" ref="F8:F70" si="12">($D$436-D8)*0.6</f>
        <v>2684.7456381248471</v>
      </c>
      <c r="G8" s="303">
        <f t="shared" si="2"/>
        <v>86400.48412613383</v>
      </c>
      <c r="H8" s="303">
        <f t="shared" si="3"/>
        <v>560.44292356659764</v>
      </c>
      <c r="I8" s="302">
        <f t="shared" si="4"/>
        <v>18036.174166220244</v>
      </c>
      <c r="J8" s="303">
        <f t="shared" si="5"/>
        <v>192.45969191615649</v>
      </c>
      <c r="K8" s="302">
        <f t="shared" si="6"/>
        <v>6193.7378052457479</v>
      </c>
      <c r="L8" s="302">
        <f t="shared" si="7"/>
        <v>92594.221931379579</v>
      </c>
      <c r="M8" s="302">
        <f t="shared" si="8"/>
        <v>873282.22193137952</v>
      </c>
      <c r="N8" s="304">
        <f t="shared" si="9"/>
        <v>27135.73494286805</v>
      </c>
      <c r="O8" s="305">
        <f t="shared" ref="O7:O70" si="13">N8/N$436</f>
        <v>0.94440661056649489</v>
      </c>
      <c r="P8" s="349">
        <v>2491.9897936393681</v>
      </c>
      <c r="Q8" s="124">
        <v>32182</v>
      </c>
      <c r="R8" s="85">
        <f t="shared" ref="R8:R71" si="14">(D8-X8)/X8</f>
        <v>9.2165628840426755E-2</v>
      </c>
      <c r="S8" s="2">
        <f t="shared" si="10"/>
        <v>8.6114549557008147E-2</v>
      </c>
      <c r="T8" s="2"/>
      <c r="U8" s="294">
        <v>706367</v>
      </c>
      <c r="V8" s="85">
        <f t="shared" si="11"/>
        <v>0.10521584388851687</v>
      </c>
      <c r="W8" s="295">
        <v>794548.45992539939</v>
      </c>
      <c r="X8" s="294">
        <v>22211.401798629016</v>
      </c>
      <c r="Y8" s="99">
        <v>24984.229291409327</v>
      </c>
      <c r="Z8" s="99"/>
      <c r="AA8" s="84"/>
      <c r="AB8" s="84"/>
      <c r="AC8" s="84"/>
      <c r="AD8" s="84"/>
    </row>
    <row r="9" spans="1:30" ht="14.4" x14ac:dyDescent="0.3">
      <c r="A9" s="51">
        <v>105</v>
      </c>
      <c r="B9" s="52" t="s">
        <v>68</v>
      </c>
      <c r="C9" s="341">
        <v>1254916</v>
      </c>
      <c r="D9" s="303">
        <f t="shared" si="0"/>
        <v>22951.022349025203</v>
      </c>
      <c r="E9" s="301">
        <f t="shared" si="1"/>
        <v>0.7987658072027094</v>
      </c>
      <c r="F9" s="303">
        <f t="shared" si="12"/>
        <v>3469.2499964059525</v>
      </c>
      <c r="G9" s="303">
        <f t="shared" si="2"/>
        <v>189691.65130348469</v>
      </c>
      <c r="H9" s="303">
        <f t="shared" si="3"/>
        <v>1018.0704658972426</v>
      </c>
      <c r="I9" s="302">
        <f t="shared" si="4"/>
        <v>55666.056934329426</v>
      </c>
      <c r="J9" s="303">
        <f t="shared" si="5"/>
        <v>650.08723424680147</v>
      </c>
      <c r="K9" s="302">
        <f t="shared" si="6"/>
        <v>35545.469794146615</v>
      </c>
      <c r="L9" s="302">
        <f t="shared" si="7"/>
        <v>225237.12109763129</v>
      </c>
      <c r="M9" s="302">
        <f t="shared" si="8"/>
        <v>1480153.1210976313</v>
      </c>
      <c r="N9" s="304">
        <f t="shared" si="9"/>
        <v>27070.359579677955</v>
      </c>
      <c r="O9" s="305">
        <f t="shared" si="13"/>
        <v>0.94213134788078179</v>
      </c>
      <c r="P9" s="349">
        <v>3153.8856981110293</v>
      </c>
      <c r="Q9" s="124">
        <v>54678</v>
      </c>
      <c r="R9" s="85">
        <f t="shared" si="14"/>
        <v>0.12029519048969507</v>
      </c>
      <c r="S9" s="2">
        <f t="shared" si="10"/>
        <v>8.7250869555134766E-2</v>
      </c>
      <c r="T9" s="2"/>
      <c r="U9" s="294">
        <v>1110209</v>
      </c>
      <c r="V9" s="85">
        <f t="shared" si="11"/>
        <v>0.13034212477110166</v>
      </c>
      <c r="W9" s="295">
        <v>1349271.789446489</v>
      </c>
      <c r="X9" s="294">
        <v>20486.584735754353</v>
      </c>
      <c r="Y9" s="99">
        <v>24897.988438265591</v>
      </c>
      <c r="Z9" s="99"/>
      <c r="AA9" s="84"/>
      <c r="AB9" s="84"/>
      <c r="AC9" s="84"/>
      <c r="AD9" s="84"/>
    </row>
    <row r="10" spans="1:30" ht="14.4" x14ac:dyDescent="0.3">
      <c r="A10" s="51">
        <v>106</v>
      </c>
      <c r="B10" s="52" t="s">
        <v>69</v>
      </c>
      <c r="C10" s="341">
        <v>1889857</v>
      </c>
      <c r="D10" s="303">
        <f t="shared" si="0"/>
        <v>23932.237516937454</v>
      </c>
      <c r="E10" s="301">
        <f t="shared" si="1"/>
        <v>0.83291509753575033</v>
      </c>
      <c r="F10" s="303">
        <f t="shared" si="12"/>
        <v>2880.5208956586021</v>
      </c>
      <c r="G10" s="303">
        <f t="shared" si="2"/>
        <v>227466.09356747282</v>
      </c>
      <c r="H10" s="303">
        <f t="shared" si="3"/>
        <v>674.64515712795492</v>
      </c>
      <c r="I10" s="302">
        <f t="shared" si="4"/>
        <v>53274.70412292322</v>
      </c>
      <c r="J10" s="303">
        <f t="shared" si="5"/>
        <v>306.66192547751376</v>
      </c>
      <c r="K10" s="302">
        <f t="shared" si="6"/>
        <v>24216.172269182833</v>
      </c>
      <c r="L10" s="302">
        <f t="shared" si="7"/>
        <v>251682.26583665566</v>
      </c>
      <c r="M10" s="302">
        <f t="shared" si="8"/>
        <v>2141539.2658366556</v>
      </c>
      <c r="N10" s="304">
        <f t="shared" si="9"/>
        <v>27119.420338073571</v>
      </c>
      <c r="O10" s="305">
        <f t="shared" si="13"/>
        <v>0.94383881239743384</v>
      </c>
      <c r="P10" s="349">
        <v>6759.2102101895725</v>
      </c>
      <c r="Q10" s="124">
        <v>78967</v>
      </c>
      <c r="R10" s="85">
        <f t="shared" si="14"/>
        <v>8.7840998399116493E-2</v>
      </c>
      <c r="S10" s="2">
        <f t="shared" si="10"/>
        <v>8.5921503066317045E-2</v>
      </c>
      <c r="T10" s="2"/>
      <c r="U10" s="294">
        <v>1719479</v>
      </c>
      <c r="V10" s="85">
        <f t="shared" si="11"/>
        <v>9.9086990885029716E-2</v>
      </c>
      <c r="W10" s="295">
        <v>1951915.2795283094</v>
      </c>
      <c r="X10" s="294">
        <v>21999.756905794598</v>
      </c>
      <c r="Y10" s="99">
        <v>24973.647046767608</v>
      </c>
      <c r="Z10" s="99"/>
      <c r="AA10" s="84"/>
      <c r="AB10" s="84"/>
      <c r="AC10" s="84"/>
      <c r="AD10" s="84"/>
    </row>
    <row r="11" spans="1:30" ht="14.4" x14ac:dyDescent="0.3">
      <c r="A11" s="51">
        <v>111</v>
      </c>
      <c r="B11" s="52" t="s">
        <v>70</v>
      </c>
      <c r="C11" s="341">
        <v>127169</v>
      </c>
      <c r="D11" s="303">
        <f t="shared" si="0"/>
        <v>28190.866770117489</v>
      </c>
      <c r="E11" s="301">
        <f t="shared" si="1"/>
        <v>0.98112842682728407</v>
      </c>
      <c r="F11" s="303">
        <f t="shared" si="12"/>
        <v>325.34334375058097</v>
      </c>
      <c r="G11" s="303">
        <f t="shared" si="2"/>
        <v>1467.6238236588708</v>
      </c>
      <c r="H11" s="303">
        <v>0</v>
      </c>
      <c r="I11" s="302">
        <f t="shared" si="4"/>
        <v>0</v>
      </c>
      <c r="J11" s="303">
        <f t="shared" si="5"/>
        <v>-367.98323165044116</v>
      </c>
      <c r="K11" s="302">
        <f t="shared" si="6"/>
        <v>-1659.9723579751401</v>
      </c>
      <c r="L11" s="302">
        <f t="shared" si="7"/>
        <v>-192.34853431626925</v>
      </c>
      <c r="M11" s="302">
        <f t="shared" si="8"/>
        <v>126976.65146568372</v>
      </c>
      <c r="N11" s="304">
        <f t="shared" si="9"/>
        <v>28148.22688221763</v>
      </c>
      <c r="O11" s="305">
        <f t="shared" si="13"/>
        <v>0.97964442825155995</v>
      </c>
      <c r="P11" s="349">
        <v>130.21232704300792</v>
      </c>
      <c r="Q11" s="124">
        <v>4511</v>
      </c>
      <c r="R11" s="85">
        <f t="shared" si="14"/>
        <v>4.8126768773455932E-2</v>
      </c>
      <c r="S11" s="2">
        <f t="shared" si="10"/>
        <v>7.0161466486268503E-2</v>
      </c>
      <c r="T11" s="2"/>
      <c r="U11" s="294">
        <v>120496</v>
      </c>
      <c r="V11" s="85">
        <f t="shared" si="11"/>
        <v>5.53794316823795E-2</v>
      </c>
      <c r="W11" s="295">
        <v>117836.47643974767</v>
      </c>
      <c r="X11" s="294">
        <v>26896.428571428572</v>
      </c>
      <c r="Y11" s="99">
        <v>26302.784919586531</v>
      </c>
      <c r="Z11" s="99"/>
      <c r="AA11" s="84"/>
      <c r="AB11" s="84"/>
      <c r="AC11" s="84"/>
      <c r="AD11" s="84"/>
    </row>
    <row r="12" spans="1:30" ht="14.4" x14ac:dyDescent="0.3">
      <c r="A12" s="51">
        <v>118</v>
      </c>
      <c r="B12" s="52" t="s">
        <v>71</v>
      </c>
      <c r="C12" s="341">
        <v>32642</v>
      </c>
      <c r="D12" s="303">
        <f t="shared" si="0"/>
        <v>23249.287749287749</v>
      </c>
      <c r="E12" s="301">
        <f t="shared" si="1"/>
        <v>0.80914635581524086</v>
      </c>
      <c r="F12" s="303">
        <f t="shared" si="12"/>
        <v>3290.2907562484252</v>
      </c>
      <c r="G12" s="303">
        <f t="shared" si="2"/>
        <v>4619.568221772789</v>
      </c>
      <c r="H12" s="303">
        <f t="shared" si="3"/>
        <v>913.67757580535158</v>
      </c>
      <c r="I12" s="302">
        <f t="shared" si="4"/>
        <v>1282.8033164307135</v>
      </c>
      <c r="J12" s="303">
        <f t="shared" si="5"/>
        <v>545.69434415491037</v>
      </c>
      <c r="K12" s="302">
        <f t="shared" si="6"/>
        <v>766.15485919349419</v>
      </c>
      <c r="L12" s="302">
        <f t="shared" si="7"/>
        <v>5385.7230809662833</v>
      </c>
      <c r="M12" s="302">
        <f t="shared" si="8"/>
        <v>38027.723080966287</v>
      </c>
      <c r="N12" s="304">
        <f t="shared" si="9"/>
        <v>27085.272849691086</v>
      </c>
      <c r="O12" s="305">
        <f t="shared" si="13"/>
        <v>0.94265037531140838</v>
      </c>
      <c r="P12" s="349">
        <v>121.50762134949946</v>
      </c>
      <c r="Q12" s="124">
        <v>1404</v>
      </c>
      <c r="R12" s="85">
        <f t="shared" si="14"/>
        <v>9.7371376913474444E-2</v>
      </c>
      <c r="S12" s="2">
        <f t="shared" si="10"/>
        <v>8.6323285297995225E-2</v>
      </c>
      <c r="T12" s="2"/>
      <c r="U12" s="294">
        <v>29788</v>
      </c>
      <c r="V12" s="85">
        <f t="shared" si="11"/>
        <v>9.5810393447025646E-2</v>
      </c>
      <c r="W12" s="295">
        <v>35055.764837277893</v>
      </c>
      <c r="X12" s="294">
        <v>21186.344238975817</v>
      </c>
      <c r="Y12" s="99">
        <v>24932.97641342667</v>
      </c>
      <c r="Z12" s="99"/>
      <c r="AA12" s="84"/>
      <c r="AB12" s="84"/>
      <c r="AC12" s="84"/>
      <c r="AD12" s="84"/>
    </row>
    <row r="13" spans="1:30" ht="14.4" x14ac:dyDescent="0.3">
      <c r="A13" s="51">
        <v>119</v>
      </c>
      <c r="B13" s="52" t="s">
        <v>72</v>
      </c>
      <c r="C13" s="341">
        <v>85887</v>
      </c>
      <c r="D13" s="303">
        <f t="shared" si="0"/>
        <v>23791.412742382272</v>
      </c>
      <c r="E13" s="301">
        <f t="shared" si="1"/>
        <v>0.82801396446154163</v>
      </c>
      <c r="F13" s="303">
        <f t="shared" si="12"/>
        <v>2965.015760391711</v>
      </c>
      <c r="G13" s="303">
        <f t="shared" si="2"/>
        <v>10703.706895014078</v>
      </c>
      <c r="H13" s="303">
        <f t="shared" si="3"/>
        <v>723.9338282222684</v>
      </c>
      <c r="I13" s="302">
        <f t="shared" si="4"/>
        <v>2613.4011198823891</v>
      </c>
      <c r="J13" s="303">
        <f t="shared" si="5"/>
        <v>355.95059657182725</v>
      </c>
      <c r="K13" s="302">
        <f t="shared" si="6"/>
        <v>1284.9816536242963</v>
      </c>
      <c r="L13" s="302">
        <f t="shared" si="7"/>
        <v>11988.688548638374</v>
      </c>
      <c r="M13" s="302">
        <f t="shared" si="8"/>
        <v>97875.688548638369</v>
      </c>
      <c r="N13" s="304">
        <f t="shared" si="9"/>
        <v>27112.37909934581</v>
      </c>
      <c r="O13" s="305">
        <f t="shared" si="13"/>
        <v>0.94359375574372339</v>
      </c>
      <c r="P13" s="349">
        <v>382.28768737300561</v>
      </c>
      <c r="Q13" s="124">
        <v>3610</v>
      </c>
      <c r="R13" s="85">
        <f t="shared" si="14"/>
        <v>0.14519550010960755</v>
      </c>
      <c r="S13" s="2">
        <f t="shared" si="10"/>
        <v>8.8308240670389462E-2</v>
      </c>
      <c r="T13" s="2"/>
      <c r="U13" s="294">
        <v>75060</v>
      </c>
      <c r="V13" s="85">
        <f t="shared" si="11"/>
        <v>0.14424460431654676</v>
      </c>
      <c r="W13" s="295">
        <v>90008.53069493956</v>
      </c>
      <c r="X13" s="294">
        <v>20774.979241627458</v>
      </c>
      <c r="Y13" s="99">
        <v>24912.408163559245</v>
      </c>
      <c r="Z13" s="99"/>
      <c r="AA13" s="84"/>
      <c r="AB13" s="84"/>
      <c r="AC13" s="84"/>
      <c r="AD13" s="84"/>
    </row>
    <row r="14" spans="1:30" ht="14.4" x14ac:dyDescent="0.3">
      <c r="A14" s="51">
        <v>121</v>
      </c>
      <c r="B14" s="52" t="s">
        <v>73</v>
      </c>
      <c r="C14" s="341">
        <v>20035</v>
      </c>
      <c r="D14" s="303">
        <f t="shared" si="0"/>
        <v>29813.988095238095</v>
      </c>
      <c r="E14" s="301">
        <f t="shared" si="1"/>
        <v>1.0376180156452286</v>
      </c>
      <c r="F14" s="303">
        <f t="shared" si="12"/>
        <v>-648.52945132178286</v>
      </c>
      <c r="G14" s="303">
        <f t="shared" si="2"/>
        <v>-435.81179128823806</v>
      </c>
      <c r="H14" s="303">
        <f t="shared" si="3"/>
        <v>0</v>
      </c>
      <c r="I14" s="302">
        <f t="shared" si="4"/>
        <v>0</v>
      </c>
      <c r="J14" s="303">
        <f t="shared" si="5"/>
        <v>-367.98323165044116</v>
      </c>
      <c r="K14" s="302">
        <f t="shared" si="6"/>
        <v>-247.28473166909646</v>
      </c>
      <c r="L14" s="302">
        <f t="shared" si="7"/>
        <v>-683.09652295733451</v>
      </c>
      <c r="M14" s="302">
        <f t="shared" si="8"/>
        <v>19351.903477042666</v>
      </c>
      <c r="N14" s="304">
        <f t="shared" si="9"/>
        <v>28797.475412265874</v>
      </c>
      <c r="O14" s="305">
        <f t="shared" si="13"/>
        <v>1.002240263778738</v>
      </c>
      <c r="P14" s="349">
        <v>42.466433999755395</v>
      </c>
      <c r="Q14" s="124">
        <v>672</v>
      </c>
      <c r="R14" s="85">
        <f t="shared" si="14"/>
        <v>0.35830508474576261</v>
      </c>
      <c r="S14" s="2">
        <f t="shared" si="10"/>
        <v>0.15323079326275671</v>
      </c>
      <c r="T14" s="2"/>
      <c r="U14" s="294">
        <v>14750</v>
      </c>
      <c r="V14" s="85">
        <f t="shared" si="11"/>
        <v>0.35830508474576273</v>
      </c>
      <c r="W14" s="295">
        <v>16780.598983393131</v>
      </c>
      <c r="X14" s="294">
        <v>21949.404761904763</v>
      </c>
      <c r="Y14" s="99">
        <v>24971.129439573109</v>
      </c>
      <c r="Z14" s="99"/>
      <c r="AA14" s="84"/>
      <c r="AB14" s="84"/>
      <c r="AC14" s="84"/>
      <c r="AD14" s="84"/>
    </row>
    <row r="15" spans="1:30" ht="14.4" x14ac:dyDescent="0.3">
      <c r="A15" s="51">
        <v>122</v>
      </c>
      <c r="B15" s="52" t="s">
        <v>74</v>
      </c>
      <c r="C15" s="341">
        <v>125619</v>
      </c>
      <c r="D15" s="303">
        <f t="shared" si="0"/>
        <v>23510.94890510949</v>
      </c>
      <c r="E15" s="301">
        <f t="shared" si="1"/>
        <v>0.81825296471331566</v>
      </c>
      <c r="F15" s="303">
        <f t="shared" si="12"/>
        <v>3133.2940627553803</v>
      </c>
      <c r="G15" s="303">
        <f t="shared" si="2"/>
        <v>16741.190177301996</v>
      </c>
      <c r="H15" s="303">
        <f t="shared" si="3"/>
        <v>822.09617126774219</v>
      </c>
      <c r="I15" s="302">
        <f t="shared" si="4"/>
        <v>4392.4598430835467</v>
      </c>
      <c r="J15" s="303">
        <f t="shared" si="5"/>
        <v>454.11293961730104</v>
      </c>
      <c r="K15" s="302">
        <f t="shared" si="6"/>
        <v>2426.3254363752394</v>
      </c>
      <c r="L15" s="302">
        <f t="shared" si="7"/>
        <v>19167.515613677235</v>
      </c>
      <c r="M15" s="302">
        <f t="shared" si="8"/>
        <v>144786.51561367724</v>
      </c>
      <c r="N15" s="304">
        <f t="shared" si="9"/>
        <v>27098.355907482171</v>
      </c>
      <c r="O15" s="305">
        <f t="shared" si="13"/>
        <v>0.94310570575631214</v>
      </c>
      <c r="P15" s="349">
        <v>408.46511458003806</v>
      </c>
      <c r="Q15" s="124">
        <v>5343</v>
      </c>
      <c r="R15" s="85">
        <f t="shared" si="14"/>
        <v>9.3285198510114672E-2</v>
      </c>
      <c r="S15" s="2">
        <f t="shared" si="10"/>
        <v>8.6154232411594922E-2</v>
      </c>
      <c r="T15" s="2"/>
      <c r="U15" s="294">
        <v>114965</v>
      </c>
      <c r="V15" s="85">
        <f t="shared" si="11"/>
        <v>9.2671682686034887E-2</v>
      </c>
      <c r="W15" s="295">
        <v>133376.83209110072</v>
      </c>
      <c r="X15" s="294">
        <v>21504.863449307893</v>
      </c>
      <c r="Y15" s="99">
        <v>24948.902373943271</v>
      </c>
      <c r="Z15" s="99"/>
      <c r="AA15" s="84"/>
      <c r="AB15" s="84"/>
      <c r="AC15" s="84"/>
      <c r="AD15" s="84"/>
    </row>
    <row r="16" spans="1:30" ht="14.4" x14ac:dyDescent="0.3">
      <c r="A16" s="51">
        <v>123</v>
      </c>
      <c r="B16" s="52" t="s">
        <v>75</v>
      </c>
      <c r="C16" s="341">
        <v>148475</v>
      </c>
      <c r="D16" s="303">
        <f t="shared" si="0"/>
        <v>25884.76290097629</v>
      </c>
      <c r="E16" s="301">
        <f t="shared" si="1"/>
        <v>0.90086895557082824</v>
      </c>
      <c r="F16" s="303">
        <f t="shared" si="12"/>
        <v>1709.0056652353007</v>
      </c>
      <c r="G16" s="303">
        <f t="shared" si="2"/>
        <v>9802.8564957896851</v>
      </c>
      <c r="H16" s="303">
        <f t="shared" si="3"/>
        <v>0</v>
      </c>
      <c r="I16" s="302">
        <f t="shared" si="4"/>
        <v>0</v>
      </c>
      <c r="J16" s="303">
        <f t="shared" si="5"/>
        <v>-367.98323165044116</v>
      </c>
      <c r="K16" s="302">
        <f t="shared" si="6"/>
        <v>-2110.7518167469307</v>
      </c>
      <c r="L16" s="302">
        <f t="shared" si="7"/>
        <v>7692.1046790427545</v>
      </c>
      <c r="M16" s="302">
        <f t="shared" si="8"/>
        <v>156167.10467904276</v>
      </c>
      <c r="N16" s="304">
        <f t="shared" si="9"/>
        <v>27225.785334561151</v>
      </c>
      <c r="O16" s="305">
        <f t="shared" si="13"/>
        <v>0.94754063974897773</v>
      </c>
      <c r="P16" s="349">
        <v>289.73134735505209</v>
      </c>
      <c r="Q16" s="124">
        <v>5736</v>
      </c>
      <c r="R16" s="85">
        <f t="shared" si="14"/>
        <v>0.11675765115633084</v>
      </c>
      <c r="S16" s="2">
        <f t="shared" si="10"/>
        <v>8.7613860623274434E-2</v>
      </c>
      <c r="T16" s="2"/>
      <c r="U16" s="294">
        <v>131932</v>
      </c>
      <c r="V16" s="85">
        <f t="shared" si="11"/>
        <v>0.12539035260588788</v>
      </c>
      <c r="W16" s="295">
        <v>142485.46817481206</v>
      </c>
      <c r="X16" s="294">
        <v>23178.496134926212</v>
      </c>
      <c r="Y16" s="99">
        <v>25032.584008224188</v>
      </c>
      <c r="Z16" s="99"/>
      <c r="AA16" s="84"/>
      <c r="AB16" s="84"/>
      <c r="AC16" s="84"/>
      <c r="AD16" s="84"/>
    </row>
    <row r="17" spans="1:30" ht="14.4" x14ac:dyDescent="0.3">
      <c r="A17" s="51">
        <v>124</v>
      </c>
      <c r="B17" s="52" t="s">
        <v>76</v>
      </c>
      <c r="C17" s="341">
        <v>381956</v>
      </c>
      <c r="D17" s="303">
        <f t="shared" si="0"/>
        <v>24460.83893691963</v>
      </c>
      <c r="E17" s="301">
        <f t="shared" si="1"/>
        <v>0.8513120444560035</v>
      </c>
      <c r="F17" s="303">
        <f t="shared" si="12"/>
        <v>2563.3600436692964</v>
      </c>
      <c r="G17" s="303">
        <f t="shared" si="2"/>
        <v>40026.86708189606</v>
      </c>
      <c r="H17" s="303">
        <f t="shared" si="3"/>
        <v>489.6346601341931</v>
      </c>
      <c r="I17" s="302">
        <f t="shared" si="4"/>
        <v>7645.6452179954258</v>
      </c>
      <c r="J17" s="303">
        <f t="shared" si="5"/>
        <v>121.65142848375194</v>
      </c>
      <c r="K17" s="302">
        <f t="shared" si="6"/>
        <v>1899.5870557737865</v>
      </c>
      <c r="L17" s="302">
        <f t="shared" si="7"/>
        <v>41926.454137669847</v>
      </c>
      <c r="M17" s="302">
        <f t="shared" si="8"/>
        <v>423882.45413766988</v>
      </c>
      <c r="N17" s="304">
        <f t="shared" si="9"/>
        <v>27145.850409072678</v>
      </c>
      <c r="O17" s="305">
        <f t="shared" si="13"/>
        <v>0.94475865974344653</v>
      </c>
      <c r="P17" s="349">
        <v>604.7071989832184</v>
      </c>
      <c r="Q17" s="124">
        <v>15615</v>
      </c>
      <c r="R17" s="85">
        <f t="shared" si="14"/>
        <v>9.0179602003132145E-2</v>
      </c>
      <c r="S17" s="2">
        <f t="shared" si="10"/>
        <v>8.6028146942931372E-2</v>
      </c>
      <c r="T17" s="2"/>
      <c r="U17" s="294">
        <v>348072</v>
      </c>
      <c r="V17" s="85">
        <f t="shared" si="11"/>
        <v>9.73476751936381E-2</v>
      </c>
      <c r="W17" s="295">
        <v>387755.67519252625</v>
      </c>
      <c r="X17" s="294">
        <v>22437.43956681493</v>
      </c>
      <c r="Y17" s="99">
        <v>24995.531179818619</v>
      </c>
      <c r="Z17" s="99"/>
      <c r="AA17" s="84"/>
      <c r="AB17" s="84"/>
      <c r="AC17" s="84"/>
      <c r="AD17" s="84"/>
    </row>
    <row r="18" spans="1:30" ht="14.4" x14ac:dyDescent="0.3">
      <c r="A18" s="51">
        <v>125</v>
      </c>
      <c r="B18" s="52" t="s">
        <v>77</v>
      </c>
      <c r="C18" s="341">
        <v>263678</v>
      </c>
      <c r="D18" s="303">
        <f t="shared" si="0"/>
        <v>23137.767637767636</v>
      </c>
      <c r="E18" s="301">
        <f t="shared" si="1"/>
        <v>0.80526511468606377</v>
      </c>
      <c r="F18" s="303">
        <f t="shared" si="12"/>
        <v>3357.2028231604927</v>
      </c>
      <c r="G18" s="303">
        <f t="shared" si="2"/>
        <v>38258.683372736974</v>
      </c>
      <c r="H18" s="303">
        <f t="shared" si="3"/>
        <v>952.70961483739097</v>
      </c>
      <c r="I18" s="302">
        <f t="shared" si="4"/>
        <v>10857.078770686907</v>
      </c>
      <c r="J18" s="303">
        <f t="shared" si="5"/>
        <v>584.72638318694976</v>
      </c>
      <c r="K18" s="302">
        <f t="shared" si="6"/>
        <v>6663.5418627984791</v>
      </c>
      <c r="L18" s="302">
        <f t="shared" si="7"/>
        <v>44922.22523553545</v>
      </c>
      <c r="M18" s="302">
        <f t="shared" si="8"/>
        <v>308600.22523553547</v>
      </c>
      <c r="N18" s="304">
        <f t="shared" si="9"/>
        <v>27079.696844115078</v>
      </c>
      <c r="O18" s="305">
        <f t="shared" si="13"/>
        <v>0.9424563132549495</v>
      </c>
      <c r="P18" s="349">
        <v>437.42753055480716</v>
      </c>
      <c r="Q18" s="124">
        <v>11396</v>
      </c>
      <c r="R18" s="85">
        <f t="shared" si="14"/>
        <v>0.10606194679265986</v>
      </c>
      <c r="S18" s="2">
        <f t="shared" si="10"/>
        <v>8.6682130010357267E-2</v>
      </c>
      <c r="T18" s="2"/>
      <c r="U18" s="294">
        <v>237494</v>
      </c>
      <c r="V18" s="85">
        <f t="shared" si="11"/>
        <v>0.11025120634626559</v>
      </c>
      <c r="W18" s="295">
        <v>282912.35291437828</v>
      </c>
      <c r="X18" s="294">
        <v>20919.052232889986</v>
      </c>
      <c r="Y18" s="99">
        <v>24919.61181312237</v>
      </c>
      <c r="Z18" s="99"/>
      <c r="AA18" s="84"/>
      <c r="AB18" s="84"/>
      <c r="AC18" s="84"/>
      <c r="AD18" s="84"/>
    </row>
    <row r="19" spans="1:30" ht="14.4" x14ac:dyDescent="0.3">
      <c r="A19" s="51">
        <v>127</v>
      </c>
      <c r="B19" s="52" t="s">
        <v>78</v>
      </c>
      <c r="C19" s="341">
        <v>88702</v>
      </c>
      <c r="D19" s="303">
        <f t="shared" si="0"/>
        <v>23704.436130411545</v>
      </c>
      <c r="E19" s="301">
        <f t="shared" si="1"/>
        <v>0.82498691221907339</v>
      </c>
      <c r="F19" s="303">
        <f t="shared" si="12"/>
        <v>3017.2017275741478</v>
      </c>
      <c r="G19" s="303">
        <f t="shared" si="2"/>
        <v>11290.36886458246</v>
      </c>
      <c r="H19" s="303">
        <f t="shared" si="3"/>
        <v>754.37564241202301</v>
      </c>
      <c r="I19" s="302">
        <f t="shared" si="4"/>
        <v>2822.8736539057904</v>
      </c>
      <c r="J19" s="303">
        <f t="shared" si="5"/>
        <v>386.39241076158186</v>
      </c>
      <c r="K19" s="302">
        <f t="shared" si="6"/>
        <v>1445.8804010698393</v>
      </c>
      <c r="L19" s="302">
        <f t="shared" si="7"/>
        <v>12736.249265652299</v>
      </c>
      <c r="M19" s="302">
        <f t="shared" si="8"/>
        <v>101438.2492656523</v>
      </c>
      <c r="N19" s="304">
        <f t="shared" si="9"/>
        <v>27108.030268747272</v>
      </c>
      <c r="O19" s="305">
        <f t="shared" si="13"/>
        <v>0.94344240313159988</v>
      </c>
      <c r="P19" s="349">
        <v>-222.91971574798481</v>
      </c>
      <c r="Q19" s="124">
        <v>3742</v>
      </c>
      <c r="R19" s="85">
        <f t="shared" si="14"/>
        <v>9.3081834168402905E-2</v>
      </c>
      <c r="S19" s="2">
        <f t="shared" si="10"/>
        <v>8.6147983209643869E-2</v>
      </c>
      <c r="T19" s="2"/>
      <c r="U19" s="294">
        <v>80910</v>
      </c>
      <c r="V19" s="85">
        <f t="shared" si="11"/>
        <v>9.6304535904090965E-2</v>
      </c>
      <c r="W19" s="295">
        <v>93118.122480713966</v>
      </c>
      <c r="X19" s="294">
        <v>21685.875100509245</v>
      </c>
      <c r="Y19" s="99">
        <v>24957.952956503341</v>
      </c>
      <c r="Z19" s="99"/>
      <c r="AA19" s="84"/>
      <c r="AB19" s="84"/>
      <c r="AC19" s="84"/>
      <c r="AD19" s="84"/>
    </row>
    <row r="20" spans="1:30" ht="14.4" x14ac:dyDescent="0.3">
      <c r="A20" s="51">
        <v>128</v>
      </c>
      <c r="B20" s="52" t="s">
        <v>79</v>
      </c>
      <c r="C20" s="341">
        <v>193284</v>
      </c>
      <c r="D20" s="303">
        <f t="shared" si="0"/>
        <v>23909.450766947055</v>
      </c>
      <c r="E20" s="301">
        <f t="shared" si="1"/>
        <v>0.83212204890929642</v>
      </c>
      <c r="F20" s="303">
        <f t="shared" si="12"/>
        <v>2894.1929456528414</v>
      </c>
      <c r="G20" s="303">
        <f t="shared" si="2"/>
        <v>23396.65577265757</v>
      </c>
      <c r="H20" s="303">
        <f t="shared" si="3"/>
        <v>682.62051962459441</v>
      </c>
      <c r="I20" s="302">
        <f t="shared" si="4"/>
        <v>5518.3042806452213</v>
      </c>
      <c r="J20" s="303">
        <f t="shared" si="5"/>
        <v>314.63728797415325</v>
      </c>
      <c r="K20" s="302">
        <f t="shared" si="6"/>
        <v>2543.5278359830545</v>
      </c>
      <c r="L20" s="302">
        <f t="shared" si="7"/>
        <v>25940.183608640626</v>
      </c>
      <c r="M20" s="302">
        <f t="shared" si="8"/>
        <v>219224.18360864063</v>
      </c>
      <c r="N20" s="304">
        <f t="shared" si="9"/>
        <v>27118.28100057405</v>
      </c>
      <c r="O20" s="305">
        <f t="shared" si="13"/>
        <v>0.94379915996611119</v>
      </c>
      <c r="P20" s="349">
        <v>106.02237249955579</v>
      </c>
      <c r="Q20" s="124">
        <v>8084</v>
      </c>
      <c r="R20" s="85">
        <f t="shared" si="14"/>
        <v>0.14757350699252142</v>
      </c>
      <c r="S20" s="2">
        <f t="shared" si="10"/>
        <v>8.8414495497453616E-2</v>
      </c>
      <c r="T20" s="2"/>
      <c r="U20" s="294">
        <v>167095</v>
      </c>
      <c r="V20" s="85">
        <f t="shared" si="11"/>
        <v>0.15673120081390826</v>
      </c>
      <c r="W20" s="295">
        <v>199821.49679585255</v>
      </c>
      <c r="X20" s="294">
        <v>20834.788029925188</v>
      </c>
      <c r="Y20" s="99">
        <v>24915.398602974132</v>
      </c>
      <c r="Z20" s="99"/>
      <c r="AA20" s="84"/>
      <c r="AB20" s="84"/>
      <c r="AC20" s="84"/>
      <c r="AD20" s="84"/>
    </row>
    <row r="21" spans="1:30" ht="14.4" x14ac:dyDescent="0.3">
      <c r="A21" s="51">
        <v>135</v>
      </c>
      <c r="B21" s="52" t="s">
        <v>80</v>
      </c>
      <c r="C21" s="341">
        <v>189397</v>
      </c>
      <c r="D21" s="303">
        <f t="shared" si="0"/>
        <v>25743.781432649179</v>
      </c>
      <c r="E21" s="301">
        <f t="shared" si="1"/>
        <v>0.89596236907387816</v>
      </c>
      <c r="F21" s="303">
        <f t="shared" si="12"/>
        <v>1793.5945462315669</v>
      </c>
      <c r="G21" s="303">
        <f t="shared" si="2"/>
        <v>13195.475076625638</v>
      </c>
      <c r="H21" s="303">
        <f t="shared" si="3"/>
        <v>40.604786628851066</v>
      </c>
      <c r="I21" s="302">
        <f t="shared" si="4"/>
        <v>298.7294152284573</v>
      </c>
      <c r="J21" s="303">
        <f t="shared" si="5"/>
        <v>-327.3784450215901</v>
      </c>
      <c r="K21" s="302">
        <f t="shared" si="6"/>
        <v>-2408.5232200238383</v>
      </c>
      <c r="L21" s="302">
        <f t="shared" si="7"/>
        <v>10786.9518566018</v>
      </c>
      <c r="M21" s="302">
        <f t="shared" si="8"/>
        <v>200183.95185660181</v>
      </c>
      <c r="N21" s="304">
        <f t="shared" si="9"/>
        <v>27209.997533859154</v>
      </c>
      <c r="O21" s="305">
        <f t="shared" si="13"/>
        <v>0.94699117597434013</v>
      </c>
      <c r="P21" s="349">
        <v>-764.99859667501369</v>
      </c>
      <c r="Q21" s="124">
        <v>7357</v>
      </c>
      <c r="R21" s="85">
        <f t="shared" si="14"/>
        <v>0.10791739729855468</v>
      </c>
      <c r="S21" s="2">
        <f t="shared" si="10"/>
        <v>8.6857919308241202E-2</v>
      </c>
      <c r="T21" s="2"/>
      <c r="U21" s="294">
        <v>167440</v>
      </c>
      <c r="V21" s="85">
        <f t="shared" si="11"/>
        <v>0.1311335403726708</v>
      </c>
      <c r="W21" s="295">
        <v>180405.58820584958</v>
      </c>
      <c r="X21" s="294">
        <v>23236.192062170412</v>
      </c>
      <c r="Y21" s="99">
        <v>25035.468804586399</v>
      </c>
      <c r="Z21" s="99"/>
      <c r="AA21" s="84"/>
      <c r="AB21" s="84"/>
      <c r="AC21" s="84"/>
      <c r="AD21" s="84"/>
    </row>
    <row r="22" spans="1:30" ht="14.4" x14ac:dyDescent="0.3">
      <c r="A22" s="51">
        <v>136</v>
      </c>
      <c r="B22" s="52" t="s">
        <v>81</v>
      </c>
      <c r="C22" s="341">
        <v>407583</v>
      </c>
      <c r="D22" s="303">
        <f t="shared" si="0"/>
        <v>26367.123819381552</v>
      </c>
      <c r="E22" s="301">
        <f t="shared" si="1"/>
        <v>0.91765659154162349</v>
      </c>
      <c r="F22" s="303">
        <f t="shared" si="12"/>
        <v>1419.5891141921434</v>
      </c>
      <c r="G22" s="303">
        <f t="shared" si="2"/>
        <v>21944.008527182152</v>
      </c>
      <c r="H22" s="303">
        <f t="shared" si="3"/>
        <v>0</v>
      </c>
      <c r="I22" s="302">
        <f t="shared" si="4"/>
        <v>0</v>
      </c>
      <c r="J22" s="303">
        <f t="shared" si="5"/>
        <v>-367.98323165044116</v>
      </c>
      <c r="K22" s="302">
        <f t="shared" si="6"/>
        <v>-5688.2847948525196</v>
      </c>
      <c r="L22" s="302">
        <f t="shared" si="7"/>
        <v>16255.723732329632</v>
      </c>
      <c r="M22" s="302">
        <f t="shared" si="8"/>
        <v>423838.72373232961</v>
      </c>
      <c r="N22" s="304">
        <f t="shared" si="9"/>
        <v>27418.72970192325</v>
      </c>
      <c r="O22" s="305">
        <f t="shared" si="13"/>
        <v>0.95425569413729561</v>
      </c>
      <c r="P22" s="349">
        <v>22.966870190793998</v>
      </c>
      <c r="Q22" s="124">
        <v>15458</v>
      </c>
      <c r="R22" s="85">
        <f t="shared" si="14"/>
        <v>0.10235481950071215</v>
      </c>
      <c r="S22" s="2">
        <f t="shared" si="10"/>
        <v>9.1867370322393616E-2</v>
      </c>
      <c r="T22" s="2"/>
      <c r="U22" s="294">
        <v>364572</v>
      </c>
      <c r="V22" s="85">
        <f t="shared" si="11"/>
        <v>0.11797669596129159</v>
      </c>
      <c r="W22" s="295">
        <v>382753.70203005226</v>
      </c>
      <c r="X22" s="294">
        <v>23918.908279753312</v>
      </c>
      <c r="Y22" s="99">
        <v>25111.776802916433</v>
      </c>
      <c r="Z22" s="99"/>
      <c r="AA22" s="84"/>
      <c r="AB22" s="84"/>
      <c r="AC22" s="84"/>
      <c r="AD22" s="84"/>
    </row>
    <row r="23" spans="1:30" ht="14.4" x14ac:dyDescent="0.3">
      <c r="A23" s="51">
        <v>137</v>
      </c>
      <c r="B23" s="52" t="s">
        <v>82</v>
      </c>
      <c r="C23" s="341">
        <v>126383</v>
      </c>
      <c r="D23" s="303">
        <f t="shared" si="0"/>
        <v>24370.03470883147</v>
      </c>
      <c r="E23" s="301">
        <f t="shared" si="1"/>
        <v>0.84815177946025533</v>
      </c>
      <c r="F23" s="303">
        <f t="shared" si="12"/>
        <v>2617.8425805221923</v>
      </c>
      <c r="G23" s="303">
        <f t="shared" si="2"/>
        <v>13576.131622588089</v>
      </c>
      <c r="H23" s="303">
        <f t="shared" si="3"/>
        <v>521.41613996504907</v>
      </c>
      <c r="I23" s="302">
        <f t="shared" si="4"/>
        <v>2704.0641018587444</v>
      </c>
      <c r="J23" s="303">
        <f t="shared" si="5"/>
        <v>153.43290831460791</v>
      </c>
      <c r="K23" s="302">
        <f t="shared" si="6"/>
        <v>795.70306251955662</v>
      </c>
      <c r="L23" s="302">
        <f t="shared" si="7"/>
        <v>14371.834685107646</v>
      </c>
      <c r="M23" s="302">
        <f t="shared" si="8"/>
        <v>140754.83468510763</v>
      </c>
      <c r="N23" s="304">
        <f t="shared" si="9"/>
        <v>27141.31019766827</v>
      </c>
      <c r="O23" s="305">
        <f t="shared" si="13"/>
        <v>0.94460064649365905</v>
      </c>
      <c r="P23" s="349">
        <v>337.35535920121583</v>
      </c>
      <c r="Q23" s="124">
        <v>5186</v>
      </c>
      <c r="R23" s="85">
        <f t="shared" si="14"/>
        <v>9.8603198167101183E-2</v>
      </c>
      <c r="S23" s="2">
        <f t="shared" si="10"/>
        <v>8.6400005101799487E-2</v>
      </c>
      <c r="T23" s="2"/>
      <c r="U23" s="294">
        <v>113132</v>
      </c>
      <c r="V23" s="85">
        <f t="shared" si="11"/>
        <v>0.11712866386168369</v>
      </c>
      <c r="W23" s="295">
        <v>127412.26192753715</v>
      </c>
      <c r="X23" s="294">
        <v>22182.745098039217</v>
      </c>
      <c r="Y23" s="99">
        <v>24982.796456379834</v>
      </c>
      <c r="Z23" s="99"/>
      <c r="AA23" s="84"/>
      <c r="AB23" s="84"/>
      <c r="AC23" s="84"/>
      <c r="AD23" s="84"/>
    </row>
    <row r="24" spans="1:30" ht="14.4" x14ac:dyDescent="0.3">
      <c r="A24" s="51">
        <v>138</v>
      </c>
      <c r="B24" s="52" t="s">
        <v>83</v>
      </c>
      <c r="C24" s="341">
        <v>134439</v>
      </c>
      <c r="D24" s="303">
        <f t="shared" si="0"/>
        <v>24979.375696767002</v>
      </c>
      <c r="E24" s="301">
        <f t="shared" si="1"/>
        <v>0.86935871040599999</v>
      </c>
      <c r="F24" s="303">
        <f t="shared" si="12"/>
        <v>2252.2379877608732</v>
      </c>
      <c r="G24" s="303">
        <f t="shared" si="2"/>
        <v>12121.544850129019</v>
      </c>
      <c r="H24" s="303">
        <f t="shared" si="3"/>
        <v>308.14679418761312</v>
      </c>
      <c r="I24" s="302">
        <f t="shared" si="4"/>
        <v>1658.4460463177338</v>
      </c>
      <c r="J24" s="303">
        <f t="shared" si="5"/>
        <v>-59.83643746282803</v>
      </c>
      <c r="K24" s="302">
        <f t="shared" si="6"/>
        <v>-322.03970642494045</v>
      </c>
      <c r="L24" s="302">
        <f t="shared" si="7"/>
        <v>11799.505143704078</v>
      </c>
      <c r="M24" s="302">
        <f t="shared" si="8"/>
        <v>146238.50514370407</v>
      </c>
      <c r="N24" s="304">
        <f t="shared" si="9"/>
        <v>27171.777247065042</v>
      </c>
      <c r="O24" s="305">
        <f t="shared" si="13"/>
        <v>0.94566099304094609</v>
      </c>
      <c r="P24" s="349">
        <v>-1595.4041181602443</v>
      </c>
      <c r="Q24" s="124">
        <v>5382</v>
      </c>
      <c r="R24" s="85">
        <f t="shared" si="14"/>
        <v>0.11558133644128558</v>
      </c>
      <c r="S24" s="2">
        <f t="shared" si="10"/>
        <v>8.7165630879245004E-2</v>
      </c>
      <c r="T24" s="2"/>
      <c r="U24" s="294">
        <v>119637</v>
      </c>
      <c r="V24" s="85">
        <f t="shared" si="11"/>
        <v>0.1237242659043607</v>
      </c>
      <c r="W24" s="295">
        <v>133538.81111349628</v>
      </c>
      <c r="X24" s="294">
        <v>22391.353172375071</v>
      </c>
      <c r="Y24" s="99">
        <v>24993.226860096627</v>
      </c>
      <c r="Z24" s="99"/>
      <c r="AA24" s="84"/>
      <c r="AB24" s="84"/>
      <c r="AC24" s="84"/>
      <c r="AD24" s="84"/>
    </row>
    <row r="25" spans="1:30" ht="15" customHeight="1" x14ac:dyDescent="0.3">
      <c r="A25" s="51">
        <v>211</v>
      </c>
      <c r="B25" s="52" t="s">
        <v>84</v>
      </c>
      <c r="C25" s="341">
        <v>481457</v>
      </c>
      <c r="D25" s="303">
        <f t="shared" si="0"/>
        <v>28774.623475974182</v>
      </c>
      <c r="E25" s="301">
        <f t="shared" si="1"/>
        <v>1.0014449464695308</v>
      </c>
      <c r="F25" s="303">
        <f t="shared" si="12"/>
        <v>-24.910679763434747</v>
      </c>
      <c r="G25" s="303">
        <f t="shared" si="2"/>
        <v>-416.80549380179019</v>
      </c>
      <c r="H25" s="303">
        <f t="shared" si="3"/>
        <v>0</v>
      </c>
      <c r="I25" s="302">
        <f t="shared" si="4"/>
        <v>0</v>
      </c>
      <c r="J25" s="303">
        <f t="shared" si="5"/>
        <v>-367.98323165044116</v>
      </c>
      <c r="K25" s="302">
        <f t="shared" si="6"/>
        <v>-6157.0954319751809</v>
      </c>
      <c r="L25" s="302">
        <f t="shared" si="7"/>
        <v>-6573.9009257769712</v>
      </c>
      <c r="M25" s="302">
        <f t="shared" si="8"/>
        <v>474883.09907422302</v>
      </c>
      <c r="N25" s="304">
        <f t="shared" si="9"/>
        <v>28381.729564560304</v>
      </c>
      <c r="O25" s="305">
        <f t="shared" si="13"/>
        <v>0.98777103610845862</v>
      </c>
      <c r="P25" s="349">
        <v>-1557.6613486846718</v>
      </c>
      <c r="Q25" s="124">
        <v>16732</v>
      </c>
      <c r="R25" s="85">
        <f t="shared" si="14"/>
        <v>0.10392822187311412</v>
      </c>
      <c r="S25" s="2">
        <f t="shared" si="10"/>
        <v>9.2845800986934207E-2</v>
      </c>
      <c r="T25" s="2"/>
      <c r="U25" s="294">
        <v>425131</v>
      </c>
      <c r="V25" s="85">
        <f t="shared" si="11"/>
        <v>0.13249092632623827</v>
      </c>
      <c r="W25" s="295">
        <v>423578.52203845634</v>
      </c>
      <c r="X25" s="294">
        <v>26065.665236051504</v>
      </c>
      <c r="Y25" s="99">
        <v>25970.479585435703</v>
      </c>
      <c r="Z25" s="99"/>
      <c r="AA25" s="84"/>
      <c r="AB25" s="84"/>
      <c r="AC25" s="84"/>
      <c r="AD25" s="84"/>
    </row>
    <row r="26" spans="1:30" ht="14.4" x14ac:dyDescent="0.3">
      <c r="A26" s="51">
        <v>213</v>
      </c>
      <c r="B26" s="52" t="s">
        <v>85</v>
      </c>
      <c r="C26" s="341">
        <v>898881</v>
      </c>
      <c r="D26" s="303">
        <f t="shared" si="0"/>
        <v>29704.27282641023</v>
      </c>
      <c r="E26" s="301">
        <f t="shared" si="1"/>
        <v>1.0337995885645077</v>
      </c>
      <c r="F26" s="303">
        <f t="shared" si="12"/>
        <v>-582.7002900250634</v>
      </c>
      <c r="G26" s="303">
        <f t="shared" si="2"/>
        <v>-17633.093476448445</v>
      </c>
      <c r="H26" s="303">
        <f t="shared" si="3"/>
        <v>0</v>
      </c>
      <c r="I26" s="302">
        <f t="shared" si="4"/>
        <v>0</v>
      </c>
      <c r="J26" s="303">
        <f t="shared" si="5"/>
        <v>-367.98323165044116</v>
      </c>
      <c r="K26" s="302">
        <f t="shared" si="6"/>
        <v>-11135.540572974</v>
      </c>
      <c r="L26" s="302">
        <f t="shared" si="7"/>
        <v>-28768.634049422442</v>
      </c>
      <c r="M26" s="302">
        <f t="shared" si="8"/>
        <v>870112.36595057754</v>
      </c>
      <c r="N26" s="304">
        <f t="shared" si="9"/>
        <v>28753.589304734724</v>
      </c>
      <c r="O26" s="305">
        <f t="shared" si="13"/>
        <v>1.0007128929464493</v>
      </c>
      <c r="P26" s="349">
        <v>348.69785605153083</v>
      </c>
      <c r="Q26" s="124">
        <v>30261</v>
      </c>
      <c r="R26" s="85">
        <f t="shared" si="14"/>
        <v>9.4074955196858712E-2</v>
      </c>
      <c r="S26" s="2">
        <f t="shared" si="10"/>
        <v>8.8975229438512951E-2</v>
      </c>
      <c r="T26" s="2"/>
      <c r="U26" s="294">
        <v>808395</v>
      </c>
      <c r="V26" s="85">
        <f t="shared" si="11"/>
        <v>0.11193290408772939</v>
      </c>
      <c r="W26" s="295">
        <v>786186.9566949748</v>
      </c>
      <c r="X26" s="294">
        <v>27150.125944584383</v>
      </c>
      <c r="Y26" s="99">
        <v>26404.263868848859</v>
      </c>
      <c r="Z26" s="99"/>
      <c r="AA26" s="84"/>
      <c r="AB26" s="84"/>
      <c r="AC26" s="84"/>
      <c r="AD26" s="84"/>
    </row>
    <row r="27" spans="1:30" ht="14.4" x14ac:dyDescent="0.3">
      <c r="A27" s="51">
        <v>214</v>
      </c>
      <c r="B27" s="52" t="s">
        <v>86</v>
      </c>
      <c r="C27" s="341">
        <v>504569</v>
      </c>
      <c r="D27" s="303">
        <f t="shared" si="0"/>
        <v>26567.449452401012</v>
      </c>
      <c r="E27" s="301">
        <f t="shared" si="1"/>
        <v>0.92462853656127431</v>
      </c>
      <c r="F27" s="303">
        <f t="shared" si="12"/>
        <v>1299.3937343804675</v>
      </c>
      <c r="G27" s="303">
        <f t="shared" si="2"/>
        <v>24678.085803353839</v>
      </c>
      <c r="H27" s="303">
        <f t="shared" si="3"/>
        <v>0</v>
      </c>
      <c r="I27" s="302">
        <f t="shared" si="4"/>
        <v>0</v>
      </c>
      <c r="J27" s="303">
        <f t="shared" si="5"/>
        <v>-367.98323165044116</v>
      </c>
      <c r="K27" s="302">
        <f t="shared" si="6"/>
        <v>-6988.7375355051781</v>
      </c>
      <c r="L27" s="302">
        <f t="shared" si="7"/>
        <v>17689.348267848662</v>
      </c>
      <c r="M27" s="302">
        <f t="shared" si="8"/>
        <v>522258.34826784866</v>
      </c>
      <c r="N27" s="304">
        <f t="shared" si="9"/>
        <v>27498.859955131036</v>
      </c>
      <c r="O27" s="305">
        <f t="shared" si="13"/>
        <v>0.95704447214515598</v>
      </c>
      <c r="P27" s="349">
        <v>423.48231327881513</v>
      </c>
      <c r="Q27" s="124">
        <v>18992</v>
      </c>
      <c r="R27" s="85">
        <f t="shared" si="14"/>
        <v>3.8889371434256782E-2</v>
      </c>
      <c r="S27" s="2">
        <f t="shared" si="10"/>
        <v>6.6947848465741575E-2</v>
      </c>
      <c r="T27" s="2"/>
      <c r="U27" s="294">
        <v>473176</v>
      </c>
      <c r="V27" s="85">
        <f t="shared" si="11"/>
        <v>6.6345292237983328E-2</v>
      </c>
      <c r="W27" s="295">
        <v>476884.98222425248</v>
      </c>
      <c r="X27" s="294">
        <v>25572.934118791549</v>
      </c>
      <c r="Y27" s="99">
        <v>25773.387138531722</v>
      </c>
      <c r="Z27" s="99"/>
      <c r="AA27" s="84"/>
      <c r="AB27" s="84"/>
      <c r="AC27" s="84"/>
      <c r="AD27" s="84"/>
    </row>
    <row r="28" spans="1:30" ht="14.4" x14ac:dyDescent="0.3">
      <c r="A28" s="51">
        <v>215</v>
      </c>
      <c r="B28" s="52" t="s">
        <v>87</v>
      </c>
      <c r="C28" s="341">
        <v>552401</v>
      </c>
      <c r="D28" s="303">
        <f t="shared" si="0"/>
        <v>35195.985982797072</v>
      </c>
      <c r="E28" s="301">
        <f t="shared" si="1"/>
        <v>1.2249280108882907</v>
      </c>
      <c r="F28" s="303">
        <f t="shared" si="12"/>
        <v>-3877.7281838571689</v>
      </c>
      <c r="G28" s="303">
        <f t="shared" si="2"/>
        <v>-60860.94384563827</v>
      </c>
      <c r="H28" s="303">
        <f t="shared" si="3"/>
        <v>0</v>
      </c>
      <c r="I28" s="302">
        <f t="shared" si="4"/>
        <v>0</v>
      </c>
      <c r="J28" s="303">
        <f t="shared" si="5"/>
        <v>-367.98323165044116</v>
      </c>
      <c r="K28" s="302">
        <f t="shared" si="6"/>
        <v>-5775.496820753674</v>
      </c>
      <c r="L28" s="302">
        <f t="shared" si="7"/>
        <v>-66636.440666391951</v>
      </c>
      <c r="M28" s="302">
        <f t="shared" si="8"/>
        <v>485764.55933360802</v>
      </c>
      <c r="N28" s="304">
        <f t="shared" si="9"/>
        <v>30950.274567289456</v>
      </c>
      <c r="O28" s="305">
        <f t="shared" si="13"/>
        <v>1.0771642618759625</v>
      </c>
      <c r="P28" s="349">
        <v>-320.72487853255006</v>
      </c>
      <c r="Q28" s="124">
        <v>15695</v>
      </c>
      <c r="R28" s="85">
        <f t="shared" si="14"/>
        <v>0.12768908601854337</v>
      </c>
      <c r="S28" s="2">
        <f t="shared" si="10"/>
        <v>0.10424296101037282</v>
      </c>
      <c r="T28" s="2"/>
      <c r="U28" s="294">
        <v>488635</v>
      </c>
      <c r="V28" s="85">
        <f t="shared" si="11"/>
        <v>0.13049822464620831</v>
      </c>
      <c r="W28" s="295">
        <v>438814.2064153325</v>
      </c>
      <c r="X28" s="294">
        <v>31210.717935615739</v>
      </c>
      <c r="Y28" s="99">
        <v>28028.500665261403</v>
      </c>
      <c r="Z28" s="99"/>
      <c r="AA28" s="84"/>
      <c r="AB28" s="84"/>
      <c r="AC28" s="84"/>
      <c r="AD28" s="84"/>
    </row>
    <row r="29" spans="1:30" ht="14.4" x14ac:dyDescent="0.3">
      <c r="A29" s="51">
        <v>216</v>
      </c>
      <c r="B29" s="52" t="s">
        <v>88</v>
      </c>
      <c r="C29" s="341">
        <v>556056</v>
      </c>
      <c r="D29" s="303">
        <f t="shared" si="0"/>
        <v>29858.561993234172</v>
      </c>
      <c r="E29" s="301">
        <f t="shared" si="1"/>
        <v>1.0391693236903154</v>
      </c>
      <c r="F29" s="303">
        <f t="shared" si="12"/>
        <v>-675.27379011942901</v>
      </c>
      <c r="G29" s="303">
        <f t="shared" si="2"/>
        <v>-12575.623793394127</v>
      </c>
      <c r="H29" s="303">
        <f t="shared" si="3"/>
        <v>0</v>
      </c>
      <c r="I29" s="302">
        <f t="shared" si="4"/>
        <v>0</v>
      </c>
      <c r="J29" s="303">
        <f t="shared" si="5"/>
        <v>-367.98323165044116</v>
      </c>
      <c r="K29" s="302">
        <f t="shared" si="6"/>
        <v>-6852.9517230261654</v>
      </c>
      <c r="L29" s="302">
        <f t="shared" si="7"/>
        <v>-19428.575516420293</v>
      </c>
      <c r="M29" s="302">
        <f t="shared" si="8"/>
        <v>536627.4244835797</v>
      </c>
      <c r="N29" s="304">
        <f t="shared" si="9"/>
        <v>28815.304971464302</v>
      </c>
      <c r="O29" s="305">
        <f t="shared" si="13"/>
        <v>1.0028607869967725</v>
      </c>
      <c r="P29" s="349">
        <v>-1115.7925589621482</v>
      </c>
      <c r="Q29" s="124">
        <v>18623</v>
      </c>
      <c r="R29" s="85">
        <f t="shared" si="14"/>
        <v>8.343702537486114E-2</v>
      </c>
      <c r="S29" s="2">
        <f t="shared" si="10"/>
        <v>8.45926980481959E-2</v>
      </c>
      <c r="T29" s="2"/>
      <c r="U29" s="294">
        <v>506316</v>
      </c>
      <c r="V29" s="85">
        <f t="shared" si="11"/>
        <v>9.8239044391249739E-2</v>
      </c>
      <c r="W29" s="295">
        <v>488104.69025692949</v>
      </c>
      <c r="X29" s="294">
        <v>27559.111691704769</v>
      </c>
      <c r="Y29" s="99">
        <v>26567.858167697013</v>
      </c>
      <c r="Z29" s="99"/>
      <c r="AA29" s="84"/>
      <c r="AB29" s="84"/>
      <c r="AC29" s="84"/>
      <c r="AD29" s="84"/>
    </row>
    <row r="30" spans="1:30" ht="14.4" x14ac:dyDescent="0.3">
      <c r="A30" s="51">
        <v>217</v>
      </c>
      <c r="B30" s="52" t="s">
        <v>89</v>
      </c>
      <c r="C30" s="341">
        <v>958475</v>
      </c>
      <c r="D30" s="303">
        <f t="shared" si="0"/>
        <v>35774.6715437444</v>
      </c>
      <c r="E30" s="301">
        <f t="shared" si="1"/>
        <v>1.2450680391701368</v>
      </c>
      <c r="F30" s="303">
        <f t="shared" si="12"/>
        <v>-4224.9395204255652</v>
      </c>
      <c r="G30" s="303">
        <f t="shared" si="2"/>
        <v>-113194.57963124174</v>
      </c>
      <c r="H30" s="303">
        <f t="shared" si="3"/>
        <v>0</v>
      </c>
      <c r="I30" s="302">
        <f t="shared" si="4"/>
        <v>0</v>
      </c>
      <c r="J30" s="303">
        <f t="shared" si="5"/>
        <v>-367.98323165044116</v>
      </c>
      <c r="K30" s="302">
        <f t="shared" si="6"/>
        <v>-9859.0067423786186</v>
      </c>
      <c r="L30" s="302">
        <f t="shared" si="7"/>
        <v>-123053.58637362036</v>
      </c>
      <c r="M30" s="302">
        <f t="shared" si="8"/>
        <v>835421.41362637968</v>
      </c>
      <c r="N30" s="304">
        <f t="shared" si="9"/>
        <v>31181.748791668397</v>
      </c>
      <c r="O30" s="305">
        <f t="shared" si="13"/>
        <v>1.0852202731887011</v>
      </c>
      <c r="P30" s="349">
        <v>-4556.6537206526118</v>
      </c>
      <c r="Q30" s="124">
        <v>26792</v>
      </c>
      <c r="R30" s="85">
        <f t="shared" si="14"/>
        <v>8.8132579333778147E-2</v>
      </c>
      <c r="S30" s="2">
        <f t="shared" si="10"/>
        <v>8.6658982833540579E-2</v>
      </c>
      <c r="T30" s="2"/>
      <c r="U30" s="294">
        <v>873874</v>
      </c>
      <c r="V30" s="85">
        <f t="shared" si="11"/>
        <v>9.6811439635462321E-2</v>
      </c>
      <c r="W30" s="295">
        <v>762714.79459118145</v>
      </c>
      <c r="X30" s="294">
        <v>32877.12565838977</v>
      </c>
      <c r="Y30" s="99">
        <v>28695.063754371007</v>
      </c>
      <c r="Z30" s="99"/>
      <c r="AA30" s="84"/>
      <c r="AB30" s="84"/>
      <c r="AC30" s="84"/>
      <c r="AD30" s="84"/>
    </row>
    <row r="31" spans="1:30" ht="14.4" x14ac:dyDescent="0.3">
      <c r="A31" s="51">
        <v>219</v>
      </c>
      <c r="B31" s="52" t="s">
        <v>90</v>
      </c>
      <c r="C31" s="341">
        <v>5817013</v>
      </c>
      <c r="D31" s="303">
        <f t="shared" si="0"/>
        <v>47544.814790597309</v>
      </c>
      <c r="E31" s="301">
        <f t="shared" si="1"/>
        <v>1.6547050404544519</v>
      </c>
      <c r="F31" s="303">
        <f t="shared" si="12"/>
        <v>-11287.025468537311</v>
      </c>
      <c r="G31" s="303">
        <f t="shared" si="2"/>
        <v>-1380944.9920246028</v>
      </c>
      <c r="H31" s="303">
        <f t="shared" si="3"/>
        <v>0</v>
      </c>
      <c r="I31" s="302">
        <f t="shared" si="4"/>
        <v>0</v>
      </c>
      <c r="J31" s="303">
        <f t="shared" si="5"/>
        <v>-367.98323165044116</v>
      </c>
      <c r="K31" s="302">
        <f t="shared" si="6"/>
        <v>-45022.012425968176</v>
      </c>
      <c r="L31" s="302">
        <f t="shared" si="7"/>
        <v>-1425967.004450571</v>
      </c>
      <c r="M31" s="302">
        <f t="shared" si="8"/>
        <v>4391045.9955494292</v>
      </c>
      <c r="N31" s="304">
        <f t="shared" si="9"/>
        <v>35889.806090409562</v>
      </c>
      <c r="O31" s="305">
        <f t="shared" si="13"/>
        <v>1.2490750737024272</v>
      </c>
      <c r="P31" s="349">
        <v>-25391.853471722687</v>
      </c>
      <c r="Q31" s="124">
        <v>122348</v>
      </c>
      <c r="R31" s="85">
        <f t="shared" si="14"/>
        <v>0.14692948076331225</v>
      </c>
      <c r="S31" s="2">
        <f t="shared" si="10"/>
        <v>0.11716411674430367</v>
      </c>
      <c r="T31" s="2"/>
      <c r="U31" s="294">
        <v>5002876</v>
      </c>
      <c r="V31" s="85">
        <f t="shared" si="11"/>
        <v>0.16273379552081643</v>
      </c>
      <c r="W31" s="295">
        <v>3877103.8051631581</v>
      </c>
      <c r="X31" s="294">
        <v>41454.000082860337</v>
      </c>
      <c r="Y31" s="99">
        <v>32125.813524159239</v>
      </c>
      <c r="Z31" s="99"/>
      <c r="AA31" s="84"/>
      <c r="AB31" s="84"/>
      <c r="AC31" s="84"/>
      <c r="AD31" s="84"/>
    </row>
    <row r="32" spans="1:30" ht="14.4" x14ac:dyDescent="0.3">
      <c r="A32" s="51">
        <v>220</v>
      </c>
      <c r="B32" s="52" t="s">
        <v>91</v>
      </c>
      <c r="C32" s="341">
        <v>2702018</v>
      </c>
      <c r="D32" s="303">
        <f t="shared" si="0"/>
        <v>44954.214221541944</v>
      </c>
      <c r="E32" s="301">
        <f t="shared" si="1"/>
        <v>1.5645442134894083</v>
      </c>
      <c r="F32" s="303">
        <f t="shared" si="12"/>
        <v>-9732.6651271040919</v>
      </c>
      <c r="G32" s="303">
        <f t="shared" si="2"/>
        <v>-584991.57012971852</v>
      </c>
      <c r="H32" s="303">
        <f t="shared" si="3"/>
        <v>0</v>
      </c>
      <c r="I32" s="302">
        <f t="shared" si="4"/>
        <v>0</v>
      </c>
      <c r="J32" s="303">
        <f t="shared" si="5"/>
        <v>-367.98323165044116</v>
      </c>
      <c r="K32" s="302">
        <f t="shared" si="6"/>
        <v>-22118.000121581415</v>
      </c>
      <c r="L32" s="302">
        <f t="shared" si="7"/>
        <v>-607109.57025129988</v>
      </c>
      <c r="M32" s="302">
        <f t="shared" si="8"/>
        <v>2094908.4297487</v>
      </c>
      <c r="N32" s="304">
        <f t="shared" si="9"/>
        <v>34853.565862787407</v>
      </c>
      <c r="O32" s="305">
        <f t="shared" si="13"/>
        <v>1.2130107429164096</v>
      </c>
      <c r="P32" s="349">
        <v>-9330.2930327539798</v>
      </c>
      <c r="Q32" s="124">
        <v>60106</v>
      </c>
      <c r="R32" s="85">
        <f t="shared" si="14"/>
        <v>0.1353126346362209</v>
      </c>
      <c r="S32" s="2">
        <f t="shared" si="10"/>
        <v>0.11059644804126324</v>
      </c>
      <c r="T32" s="2"/>
      <c r="U32" s="294">
        <v>2358793</v>
      </c>
      <c r="V32" s="85">
        <f t="shared" si="11"/>
        <v>0.1455087411231083</v>
      </c>
      <c r="W32" s="295">
        <v>1869501.5418732609</v>
      </c>
      <c r="X32" s="294">
        <v>39596.330429235699</v>
      </c>
      <c r="Y32" s="99">
        <v>31382.745662709389</v>
      </c>
      <c r="Z32" s="99"/>
      <c r="AA32" s="84"/>
      <c r="AB32" s="84"/>
      <c r="AC32" s="84"/>
      <c r="AD32" s="84"/>
    </row>
    <row r="33" spans="1:30" ht="14.4" x14ac:dyDescent="0.3">
      <c r="A33" s="51">
        <v>221</v>
      </c>
      <c r="B33" s="52" t="s">
        <v>92</v>
      </c>
      <c r="C33" s="341">
        <v>350928</v>
      </c>
      <c r="D33" s="303">
        <f t="shared" si="0"/>
        <v>22051.526957396003</v>
      </c>
      <c r="E33" s="301">
        <f t="shared" si="1"/>
        <v>0.7674606151444423</v>
      </c>
      <c r="F33" s="303">
        <f t="shared" si="12"/>
        <v>4008.9472313834722</v>
      </c>
      <c r="G33" s="303">
        <f t="shared" si="2"/>
        <v>63798.38624023657</v>
      </c>
      <c r="H33" s="303">
        <f t="shared" si="3"/>
        <v>1332.8938529674624</v>
      </c>
      <c r="I33" s="302">
        <f t="shared" si="4"/>
        <v>21211.672776124196</v>
      </c>
      <c r="J33" s="303">
        <f t="shared" si="5"/>
        <v>964.9106213170212</v>
      </c>
      <c r="K33" s="302">
        <f t="shared" si="6"/>
        <v>15355.587627639075</v>
      </c>
      <c r="L33" s="302">
        <f t="shared" si="7"/>
        <v>79153.97386787564</v>
      </c>
      <c r="M33" s="302">
        <f t="shared" si="8"/>
        <v>430081.97386787564</v>
      </c>
      <c r="N33" s="304">
        <f t="shared" si="9"/>
        <v>27025.384810096497</v>
      </c>
      <c r="O33" s="305">
        <f t="shared" si="13"/>
        <v>0.94056608827786847</v>
      </c>
      <c r="P33" s="349">
        <v>1154.5264146410191</v>
      </c>
      <c r="Q33" s="124">
        <v>15914</v>
      </c>
      <c r="R33" s="85">
        <f t="shared" si="14"/>
        <v>5.3591639293588428E-2</v>
      </c>
      <c r="S33" s="2">
        <f t="shared" si="10"/>
        <v>8.4479120230978283E-2</v>
      </c>
      <c r="T33" s="2"/>
      <c r="U33" s="294">
        <v>329143</v>
      </c>
      <c r="V33" s="85">
        <f t="shared" si="11"/>
        <v>6.6187037245209523E-2</v>
      </c>
      <c r="W33" s="295">
        <v>391894.3146024411</v>
      </c>
      <c r="X33" s="294">
        <v>20929.861376065113</v>
      </c>
      <c r="Y33" s="99">
        <v>24920.152270281131</v>
      </c>
      <c r="Z33" s="99"/>
      <c r="AA33" s="84"/>
      <c r="AB33" s="84"/>
      <c r="AC33" s="84"/>
      <c r="AD33" s="84"/>
    </row>
    <row r="34" spans="1:30" ht="14.4" x14ac:dyDescent="0.3">
      <c r="A34" s="51">
        <v>226</v>
      </c>
      <c r="B34" s="52" t="s">
        <v>93</v>
      </c>
      <c r="C34" s="341">
        <v>486909</v>
      </c>
      <c r="D34" s="303">
        <f t="shared" si="0"/>
        <v>27914.292266238604</v>
      </c>
      <c r="E34" s="301">
        <f t="shared" si="1"/>
        <v>0.97150278778241206</v>
      </c>
      <c r="F34" s="303">
        <f t="shared" si="12"/>
        <v>491.2880460779117</v>
      </c>
      <c r="G34" s="303">
        <f t="shared" si="2"/>
        <v>8569.537387737013</v>
      </c>
      <c r="H34" s="303">
        <f t="shared" si="3"/>
        <v>0</v>
      </c>
      <c r="I34" s="302">
        <f t="shared" si="4"/>
        <v>0</v>
      </c>
      <c r="J34" s="303">
        <f t="shared" si="5"/>
        <v>-367.98323165044116</v>
      </c>
      <c r="K34" s="302">
        <f t="shared" si="6"/>
        <v>-6418.7315096786451</v>
      </c>
      <c r="L34" s="302">
        <f t="shared" si="7"/>
        <v>2150.8058780583679</v>
      </c>
      <c r="M34" s="302">
        <f t="shared" si="8"/>
        <v>489059.80587805837</v>
      </c>
      <c r="N34" s="304">
        <f t="shared" si="9"/>
        <v>28037.597080666077</v>
      </c>
      <c r="O34" s="305">
        <f t="shared" si="13"/>
        <v>0.97579417263361123</v>
      </c>
      <c r="P34" s="349">
        <v>615.86340514543463</v>
      </c>
      <c r="Q34" s="124">
        <v>17443</v>
      </c>
      <c r="R34" s="85">
        <f t="shared" si="14"/>
        <v>9.1688176201993085E-2</v>
      </c>
      <c r="S34" s="2">
        <f t="shared" si="10"/>
        <v>8.7902931126164124E-2</v>
      </c>
      <c r="T34" s="2"/>
      <c r="U34" s="294">
        <v>436963</v>
      </c>
      <c r="V34" s="85">
        <f t="shared" si="11"/>
        <v>0.11430258397164061</v>
      </c>
      <c r="W34" s="295">
        <v>440420.26434795716</v>
      </c>
      <c r="X34" s="294">
        <v>25569.840248112821</v>
      </c>
      <c r="Y34" s="99">
        <v>25772.149590260233</v>
      </c>
      <c r="Z34" s="99"/>
      <c r="AA34" s="84"/>
      <c r="AB34" s="84"/>
      <c r="AC34" s="84"/>
      <c r="AD34" s="84"/>
    </row>
    <row r="35" spans="1:30" ht="14.4" x14ac:dyDescent="0.3">
      <c r="A35" s="51">
        <v>227</v>
      </c>
      <c r="B35" s="52" t="s">
        <v>94</v>
      </c>
      <c r="C35" s="341">
        <v>325799</v>
      </c>
      <c r="D35" s="303">
        <f t="shared" si="0"/>
        <v>28644.188500087919</v>
      </c>
      <c r="E35" s="301">
        <f t="shared" si="1"/>
        <v>0.99690541018148038</v>
      </c>
      <c r="F35" s="303">
        <f t="shared" si="12"/>
        <v>53.350305768322869</v>
      </c>
      <c r="G35" s="303">
        <f t="shared" si="2"/>
        <v>606.80637780890424</v>
      </c>
      <c r="H35" s="303">
        <f t="shared" si="3"/>
        <v>0</v>
      </c>
      <c r="I35" s="302">
        <f t="shared" si="4"/>
        <v>0</v>
      </c>
      <c r="J35" s="303">
        <f t="shared" si="5"/>
        <v>-367.98323165044116</v>
      </c>
      <c r="K35" s="302">
        <f t="shared" si="6"/>
        <v>-4185.4412767921176</v>
      </c>
      <c r="L35" s="302">
        <f t="shared" si="7"/>
        <v>-3578.6348989832131</v>
      </c>
      <c r="M35" s="302">
        <f t="shared" si="8"/>
        <v>322220.36510101677</v>
      </c>
      <c r="N35" s="304">
        <f t="shared" si="9"/>
        <v>28329.555574205799</v>
      </c>
      <c r="O35" s="305">
        <f t="shared" si="13"/>
        <v>0.98595522159323845</v>
      </c>
      <c r="P35" s="349">
        <v>-83.242826914858597</v>
      </c>
      <c r="Q35" s="124">
        <v>11374</v>
      </c>
      <c r="R35" s="85">
        <f t="shared" si="14"/>
        <v>0.13952401881461909</v>
      </c>
      <c r="S35" s="2">
        <f t="shared" si="10"/>
        <v>0.10666631664676786</v>
      </c>
      <c r="T35" s="2"/>
      <c r="U35" s="294">
        <v>281509</v>
      </c>
      <c r="V35" s="85">
        <f t="shared" si="11"/>
        <v>0.15733067148830054</v>
      </c>
      <c r="W35" s="295">
        <v>286683.24688587815</v>
      </c>
      <c r="X35" s="294">
        <v>25136.976515760336</v>
      </c>
      <c r="Y35" s="99">
        <v>25599.004097319237</v>
      </c>
      <c r="Z35" s="99"/>
      <c r="AA35" s="84"/>
      <c r="AB35" s="84"/>
      <c r="AC35" s="84"/>
      <c r="AD35" s="84"/>
    </row>
    <row r="36" spans="1:30" ht="14.4" x14ac:dyDescent="0.3">
      <c r="A36" s="51">
        <v>228</v>
      </c>
      <c r="B36" s="52" t="s">
        <v>95</v>
      </c>
      <c r="C36" s="341">
        <v>489036</v>
      </c>
      <c r="D36" s="303">
        <f t="shared" si="0"/>
        <v>28063.583151612533</v>
      </c>
      <c r="E36" s="301">
        <f t="shared" si="1"/>
        <v>0.97669856741916439</v>
      </c>
      <c r="F36" s="303">
        <f t="shared" si="12"/>
        <v>401.71351485355478</v>
      </c>
      <c r="G36" s="303">
        <f t="shared" si="2"/>
        <v>7000.2597098380456</v>
      </c>
      <c r="H36" s="303">
        <f t="shared" si="3"/>
        <v>0</v>
      </c>
      <c r="I36" s="302">
        <f t="shared" si="4"/>
        <v>0</v>
      </c>
      <c r="J36" s="303">
        <f t="shared" si="5"/>
        <v>-367.98323165044116</v>
      </c>
      <c r="K36" s="302">
        <f t="shared" si="6"/>
        <v>-6412.4757947405878</v>
      </c>
      <c r="L36" s="302">
        <f t="shared" si="7"/>
        <v>587.78391509745779</v>
      </c>
      <c r="M36" s="302">
        <f t="shared" si="8"/>
        <v>489623.78391509748</v>
      </c>
      <c r="N36" s="304">
        <f t="shared" si="9"/>
        <v>28097.313434815649</v>
      </c>
      <c r="O36" s="305">
        <f t="shared" si="13"/>
        <v>0.97787248448831221</v>
      </c>
      <c r="P36" s="349">
        <v>654.63285547582018</v>
      </c>
      <c r="Q36" s="124">
        <v>17426</v>
      </c>
      <c r="R36" s="85">
        <f t="shared" si="14"/>
        <v>8.6921888327743335E-2</v>
      </c>
      <c r="S36" s="2">
        <f t="shared" si="10"/>
        <v>8.6014893916016855E-2</v>
      </c>
      <c r="T36" s="2"/>
      <c r="U36" s="294">
        <v>443705</v>
      </c>
      <c r="V36" s="85">
        <f t="shared" si="11"/>
        <v>0.10216472656382056</v>
      </c>
      <c r="W36" s="295">
        <v>444609.30884309456</v>
      </c>
      <c r="X36" s="294">
        <v>25819.319173697993</v>
      </c>
      <c r="Y36" s="99">
        <v>25871.941160494302</v>
      </c>
      <c r="Z36" s="99"/>
      <c r="AA36" s="84"/>
      <c r="AB36" s="84"/>
      <c r="AC36" s="84"/>
      <c r="AD36" s="84"/>
    </row>
    <row r="37" spans="1:30" ht="14.4" x14ac:dyDescent="0.3">
      <c r="A37" s="51">
        <v>229</v>
      </c>
      <c r="B37" s="52" t="s">
        <v>96</v>
      </c>
      <c r="C37" s="341">
        <v>279337</v>
      </c>
      <c r="D37" s="303">
        <f t="shared" si="0"/>
        <v>25697.976080956763</v>
      </c>
      <c r="E37" s="301">
        <f t="shared" si="1"/>
        <v>0.89436820267194661</v>
      </c>
      <c r="F37" s="303">
        <f t="shared" si="12"/>
        <v>1821.0777572470163</v>
      </c>
      <c r="G37" s="303">
        <f t="shared" si="2"/>
        <v>19795.115221275068</v>
      </c>
      <c r="H37" s="303">
        <f t="shared" si="3"/>
        <v>56.636659721196516</v>
      </c>
      <c r="I37" s="302">
        <f t="shared" si="4"/>
        <v>615.64049116940612</v>
      </c>
      <c r="J37" s="303">
        <f t="shared" si="5"/>
        <v>-311.34657192924465</v>
      </c>
      <c r="K37" s="302">
        <f t="shared" si="6"/>
        <v>-3384.3372368708892</v>
      </c>
      <c r="L37" s="302">
        <f t="shared" si="7"/>
        <v>16410.77798440418</v>
      </c>
      <c r="M37" s="302">
        <f t="shared" si="8"/>
        <v>295747.77798440418</v>
      </c>
      <c r="N37" s="304">
        <f t="shared" si="9"/>
        <v>27207.707266274538</v>
      </c>
      <c r="O37" s="305">
        <f t="shared" si="13"/>
        <v>0.94691146765424372</v>
      </c>
      <c r="P37" s="349">
        <v>-527.16948428129399</v>
      </c>
      <c r="Q37" s="124">
        <v>10870</v>
      </c>
      <c r="R37" s="85">
        <f t="shared" si="14"/>
        <v>9.0438890873757394E-2</v>
      </c>
      <c r="S37" s="2">
        <f t="shared" si="10"/>
        <v>8.6049698869299626E-2</v>
      </c>
      <c r="T37" s="2"/>
      <c r="U37" s="294">
        <v>253577</v>
      </c>
      <c r="V37" s="85">
        <f t="shared" si="11"/>
        <v>0.10158650035294998</v>
      </c>
      <c r="W37" s="295">
        <v>269559.42300790193</v>
      </c>
      <c r="X37" s="294">
        <v>23566.635687732341</v>
      </c>
      <c r="Y37" s="99">
        <v>25051.99098586449</v>
      </c>
      <c r="Z37" s="99"/>
      <c r="AA37" s="84"/>
      <c r="AB37" s="84"/>
      <c r="AC37" s="84"/>
      <c r="AD37" s="84"/>
    </row>
    <row r="38" spans="1:30" ht="14.4" x14ac:dyDescent="0.3">
      <c r="A38" s="51">
        <v>230</v>
      </c>
      <c r="B38" s="52" t="s">
        <v>97</v>
      </c>
      <c r="C38" s="341">
        <v>1106763</v>
      </c>
      <c r="D38" s="303">
        <f t="shared" si="0"/>
        <v>30432.33062032556</v>
      </c>
      <c r="E38" s="301">
        <f t="shared" si="1"/>
        <v>1.0591382276283008</v>
      </c>
      <c r="F38" s="303">
        <f t="shared" si="12"/>
        <v>-1019.5349663742613</v>
      </c>
      <c r="G38" s="303">
        <f t="shared" si="2"/>
        <v>-37078.447657099132</v>
      </c>
      <c r="H38" s="303">
        <f t="shared" si="3"/>
        <v>0</v>
      </c>
      <c r="I38" s="302">
        <f t="shared" si="4"/>
        <v>0</v>
      </c>
      <c r="J38" s="303">
        <f t="shared" si="5"/>
        <v>-367.98323165044116</v>
      </c>
      <c r="K38" s="302">
        <f t="shared" si="6"/>
        <v>-13382.814168663244</v>
      </c>
      <c r="L38" s="302">
        <f t="shared" si="7"/>
        <v>-50461.261825762376</v>
      </c>
      <c r="M38" s="302">
        <f t="shared" si="8"/>
        <v>1056301.7381742375</v>
      </c>
      <c r="N38" s="304">
        <f t="shared" si="9"/>
        <v>29044.812422300856</v>
      </c>
      <c r="O38" s="305">
        <f t="shared" si="13"/>
        <v>1.0108483485719666</v>
      </c>
      <c r="P38" s="349">
        <v>731.9429638439251</v>
      </c>
      <c r="Q38" s="124">
        <v>36368</v>
      </c>
      <c r="R38" s="85">
        <f t="shared" si="14"/>
        <v>6.8456682857239701E-2</v>
      </c>
      <c r="S38" s="2">
        <f t="shared" si="10"/>
        <v>7.8240966664203757E-2</v>
      </c>
      <c r="T38" s="2"/>
      <c r="U38" s="294">
        <v>1000847</v>
      </c>
      <c r="V38" s="85">
        <f t="shared" si="11"/>
        <v>0.10582636506878673</v>
      </c>
      <c r="W38" s="295">
        <v>946546.91786077979</v>
      </c>
      <c r="X38" s="294">
        <v>28482.512308261477</v>
      </c>
      <c r="Y38" s="99">
        <v>26937.218414319694</v>
      </c>
      <c r="Z38" s="99"/>
      <c r="AA38" s="84"/>
      <c r="AB38" s="84"/>
      <c r="AC38" s="84"/>
      <c r="AD38" s="84"/>
    </row>
    <row r="39" spans="1:30" ht="14.4" x14ac:dyDescent="0.3">
      <c r="A39" s="51">
        <v>231</v>
      </c>
      <c r="B39" s="52" t="s">
        <v>98</v>
      </c>
      <c r="C39" s="341">
        <v>1535449</v>
      </c>
      <c r="D39" s="303">
        <f t="shared" si="0"/>
        <v>29234.397014584363</v>
      </c>
      <c r="E39" s="301">
        <f t="shared" si="1"/>
        <v>1.017446472506736</v>
      </c>
      <c r="F39" s="303">
        <f t="shared" si="12"/>
        <v>-300.77480292954351</v>
      </c>
      <c r="G39" s="303">
        <f t="shared" si="2"/>
        <v>-15797.294199465483</v>
      </c>
      <c r="H39" s="303">
        <f t="shared" si="3"/>
        <v>0</v>
      </c>
      <c r="I39" s="302">
        <f t="shared" si="4"/>
        <v>0</v>
      </c>
      <c r="J39" s="303">
        <f t="shared" si="5"/>
        <v>-367.98323165044116</v>
      </c>
      <c r="K39" s="302">
        <f t="shared" si="6"/>
        <v>-19327.215292744469</v>
      </c>
      <c r="L39" s="302">
        <f t="shared" si="7"/>
        <v>-35124.509492209952</v>
      </c>
      <c r="M39" s="302">
        <f t="shared" si="8"/>
        <v>1500324.4905077901</v>
      </c>
      <c r="N39" s="304">
        <f t="shared" si="9"/>
        <v>28565.63898000438</v>
      </c>
      <c r="O39" s="305">
        <f t="shared" si="13"/>
        <v>0.99417164652334078</v>
      </c>
      <c r="P39" s="349">
        <v>746.8429263916405</v>
      </c>
      <c r="Q39" s="124">
        <v>52522</v>
      </c>
      <c r="R39" s="85">
        <f t="shared" si="14"/>
        <v>8.6223551470837309E-2</v>
      </c>
      <c r="S39" s="2">
        <f t="shared" si="10"/>
        <v>8.5744237988033628E-2</v>
      </c>
      <c r="T39" s="2"/>
      <c r="U39" s="294">
        <v>1392116</v>
      </c>
      <c r="V39" s="85">
        <f t="shared" si="11"/>
        <v>0.10296052915130635</v>
      </c>
      <c r="W39" s="295">
        <v>1360870.8428227564</v>
      </c>
      <c r="X39" s="294">
        <v>26913.79410343161</v>
      </c>
      <c r="Y39" s="99">
        <v>26309.731132387747</v>
      </c>
      <c r="Z39" s="99"/>
      <c r="AA39" s="84"/>
      <c r="AB39" s="84"/>
      <c r="AC39" s="84"/>
      <c r="AD39" s="84"/>
    </row>
    <row r="40" spans="1:30" ht="14.4" x14ac:dyDescent="0.3">
      <c r="A40" s="51">
        <v>233</v>
      </c>
      <c r="B40" s="52" t="s">
        <v>99</v>
      </c>
      <c r="C40" s="341">
        <v>703515</v>
      </c>
      <c r="D40" s="303">
        <f t="shared" si="0"/>
        <v>30778.973618585118</v>
      </c>
      <c r="E40" s="301">
        <f t="shared" si="1"/>
        <v>1.0712024646851623</v>
      </c>
      <c r="F40" s="303">
        <f t="shared" si="12"/>
        <v>-1227.5207653299963</v>
      </c>
      <c r="G40" s="303">
        <f t="shared" si="2"/>
        <v>-28057.442133147724</v>
      </c>
      <c r="H40" s="303">
        <f t="shared" si="3"/>
        <v>0</v>
      </c>
      <c r="I40" s="302">
        <f t="shared" si="4"/>
        <v>0</v>
      </c>
      <c r="J40" s="303">
        <f t="shared" si="5"/>
        <v>-367.98323165044116</v>
      </c>
      <c r="K40" s="302">
        <f t="shared" si="6"/>
        <v>-8410.9927258341322</v>
      </c>
      <c r="L40" s="302">
        <f t="shared" si="7"/>
        <v>-36468.434858981855</v>
      </c>
      <c r="M40" s="302">
        <f t="shared" si="8"/>
        <v>667046.56514101813</v>
      </c>
      <c r="N40" s="304">
        <f t="shared" si="9"/>
        <v>29183.46962160468</v>
      </c>
      <c r="O40" s="305">
        <f t="shared" si="13"/>
        <v>1.0156740433947111</v>
      </c>
      <c r="P40" s="349">
        <v>-176.86624712440971</v>
      </c>
      <c r="Q40" s="124">
        <v>22857</v>
      </c>
      <c r="R40" s="85">
        <f t="shared" si="14"/>
        <v>8.5162401511121116E-2</v>
      </c>
      <c r="S40" s="2">
        <f t="shared" si="10"/>
        <v>8.5306848892861498E-2</v>
      </c>
      <c r="T40" s="2"/>
      <c r="U40" s="294">
        <v>644021</v>
      </c>
      <c r="V40" s="85">
        <f t="shared" si="11"/>
        <v>9.2378975219752149E-2</v>
      </c>
      <c r="W40" s="295">
        <v>610555.31152698898</v>
      </c>
      <c r="X40" s="294">
        <v>28363.472209988548</v>
      </c>
      <c r="Y40" s="99">
        <v>26889.602375010527</v>
      </c>
      <c r="Z40" s="99"/>
      <c r="AA40" s="84"/>
      <c r="AB40" s="84"/>
      <c r="AC40" s="84"/>
      <c r="AD40" s="84"/>
    </row>
    <row r="41" spans="1:30" ht="14.4" x14ac:dyDescent="0.3">
      <c r="A41" s="51">
        <v>234</v>
      </c>
      <c r="B41" s="52" t="s">
        <v>100</v>
      </c>
      <c r="C41" s="341">
        <v>203326</v>
      </c>
      <c r="D41" s="303">
        <f t="shared" si="0"/>
        <v>32156.571247825399</v>
      </c>
      <c r="E41" s="301">
        <f t="shared" si="1"/>
        <v>1.1191470775911485</v>
      </c>
      <c r="F41" s="303">
        <f t="shared" si="12"/>
        <v>-2054.0793428741649</v>
      </c>
      <c r="G41" s="303">
        <f t="shared" si="2"/>
        <v>-12987.943684993345</v>
      </c>
      <c r="H41" s="303">
        <f t="shared" si="3"/>
        <v>0</v>
      </c>
      <c r="I41" s="302">
        <f t="shared" si="4"/>
        <v>0</v>
      </c>
      <c r="J41" s="303">
        <f t="shared" si="5"/>
        <v>-367.98323165044116</v>
      </c>
      <c r="K41" s="302">
        <f t="shared" si="6"/>
        <v>-2326.7579737257392</v>
      </c>
      <c r="L41" s="302">
        <f t="shared" si="7"/>
        <v>-15314.701658719085</v>
      </c>
      <c r="M41" s="302">
        <f t="shared" si="8"/>
        <v>188011.29834128093</v>
      </c>
      <c r="N41" s="304">
        <f t="shared" si="9"/>
        <v>29734.508673300796</v>
      </c>
      <c r="O41" s="305">
        <f t="shared" si="13"/>
        <v>1.0348518885571059</v>
      </c>
      <c r="P41" s="349">
        <v>242.24503300662764</v>
      </c>
      <c r="Q41" s="124">
        <v>6323</v>
      </c>
      <c r="R41" s="85">
        <f t="shared" si="14"/>
        <v>0.11097896098209455</v>
      </c>
      <c r="S41" s="2">
        <f t="shared" si="10"/>
        <v>9.6326110085059785E-2</v>
      </c>
      <c r="T41" s="2"/>
      <c r="U41" s="294">
        <v>183102</v>
      </c>
      <c r="V41" s="85">
        <f t="shared" si="11"/>
        <v>0.11045209773787287</v>
      </c>
      <c r="W41" s="295">
        <v>171573.49454416154</v>
      </c>
      <c r="X41" s="294">
        <v>28944.356623458742</v>
      </c>
      <c r="Y41" s="99">
        <v>27121.956140398597</v>
      </c>
      <c r="Z41" s="99"/>
      <c r="AA41" s="84"/>
      <c r="AB41" s="84"/>
      <c r="AC41" s="84"/>
      <c r="AD41" s="84"/>
    </row>
    <row r="42" spans="1:30" ht="14.4" x14ac:dyDescent="0.3">
      <c r="A42" s="51">
        <v>235</v>
      </c>
      <c r="B42" s="52" t="s">
        <v>101</v>
      </c>
      <c r="C42" s="341">
        <v>917838</v>
      </c>
      <c r="D42" s="303">
        <f t="shared" si="0"/>
        <v>26846.003100412414</v>
      </c>
      <c r="E42" s="301">
        <f t="shared" si="1"/>
        <v>0.93432305587808107</v>
      </c>
      <c r="F42" s="303">
        <f t="shared" si="12"/>
        <v>1132.2615455736261</v>
      </c>
      <c r="G42" s="303">
        <f t="shared" si="2"/>
        <v>38710.889981616703</v>
      </c>
      <c r="H42" s="303">
        <f t="shared" si="3"/>
        <v>0</v>
      </c>
      <c r="I42" s="302">
        <f t="shared" si="4"/>
        <v>0</v>
      </c>
      <c r="J42" s="303">
        <f t="shared" si="5"/>
        <v>-367.98323165044116</v>
      </c>
      <c r="K42" s="302">
        <f t="shared" si="6"/>
        <v>-12580.978706896933</v>
      </c>
      <c r="L42" s="302">
        <f t="shared" si="7"/>
        <v>26129.911274719772</v>
      </c>
      <c r="M42" s="302">
        <f t="shared" si="8"/>
        <v>943967.91127471975</v>
      </c>
      <c r="N42" s="304">
        <f t="shared" si="9"/>
        <v>27610.281414335597</v>
      </c>
      <c r="O42" s="305">
        <f t="shared" si="13"/>
        <v>0.96092227987187873</v>
      </c>
      <c r="P42" s="349">
        <v>1269.6742738357243</v>
      </c>
      <c r="Q42" s="124">
        <v>34189</v>
      </c>
      <c r="R42" s="85">
        <f t="shared" si="14"/>
        <v>8.335123888589889E-2</v>
      </c>
      <c r="S42" s="2">
        <f t="shared" si="10"/>
        <v>8.460975171400735E-2</v>
      </c>
      <c r="T42" s="2"/>
      <c r="U42" s="294">
        <v>825439</v>
      </c>
      <c r="V42" s="85">
        <f t="shared" si="11"/>
        <v>0.11193922264395068</v>
      </c>
      <c r="W42" s="295">
        <v>847953.35138571309</v>
      </c>
      <c r="X42" s="294">
        <v>24780.516361453017</v>
      </c>
      <c r="Y42" s="99">
        <v>25456.420035596311</v>
      </c>
      <c r="Z42" s="99"/>
      <c r="AA42" s="84"/>
      <c r="AB42" s="84"/>
      <c r="AC42" s="84"/>
      <c r="AD42" s="84"/>
    </row>
    <row r="43" spans="1:30" ht="14.4" x14ac:dyDescent="0.3">
      <c r="A43" s="51">
        <v>236</v>
      </c>
      <c r="B43" s="52" t="s">
        <v>102</v>
      </c>
      <c r="C43" s="341">
        <v>498018</v>
      </c>
      <c r="D43" s="303">
        <f t="shared" si="0"/>
        <v>23962.758023384496</v>
      </c>
      <c r="E43" s="301">
        <f t="shared" si="1"/>
        <v>0.83397730455196384</v>
      </c>
      <c r="F43" s="303">
        <f t="shared" si="12"/>
        <v>2862.2085917903764</v>
      </c>
      <c r="G43" s="303">
        <f t="shared" si="2"/>
        <v>59485.281163179388</v>
      </c>
      <c r="H43" s="303">
        <f t="shared" si="3"/>
        <v>663.96297987148989</v>
      </c>
      <c r="I43" s="302">
        <f t="shared" si="4"/>
        <v>13799.142610669176</v>
      </c>
      <c r="J43" s="303">
        <f t="shared" si="5"/>
        <v>295.97974822104874</v>
      </c>
      <c r="K43" s="302">
        <f t="shared" si="6"/>
        <v>6151.3471072780558</v>
      </c>
      <c r="L43" s="302">
        <f t="shared" si="7"/>
        <v>65636.628270457441</v>
      </c>
      <c r="M43" s="302">
        <f t="shared" si="8"/>
        <v>563654.6282704575</v>
      </c>
      <c r="N43" s="304">
        <f t="shared" si="9"/>
        <v>27120.946363395924</v>
      </c>
      <c r="O43" s="305">
        <f t="shared" si="13"/>
        <v>0.94389192274824463</v>
      </c>
      <c r="P43" s="349">
        <v>1459.3022040645883</v>
      </c>
      <c r="Q43" s="124">
        <v>20783</v>
      </c>
      <c r="R43" s="85">
        <f t="shared" si="14"/>
        <v>9.3011214960136326E-2</v>
      </c>
      <c r="S43" s="2">
        <f t="shared" si="10"/>
        <v>8.6148183913170501E-2</v>
      </c>
      <c r="T43" s="2"/>
      <c r="U43" s="294">
        <v>447461</v>
      </c>
      <c r="V43" s="85">
        <f t="shared" si="11"/>
        <v>0.11298638317082382</v>
      </c>
      <c r="W43" s="295">
        <v>509634.43430216343</v>
      </c>
      <c r="X43" s="294">
        <v>21923.615874571289</v>
      </c>
      <c r="Y43" s="99">
        <v>24969.839995206439</v>
      </c>
      <c r="Z43" s="99"/>
      <c r="AA43" s="84"/>
      <c r="AB43" s="84"/>
      <c r="AC43" s="84"/>
      <c r="AD43" s="84"/>
    </row>
    <row r="44" spans="1:30" ht="14.4" x14ac:dyDescent="0.3">
      <c r="A44" s="51">
        <v>237</v>
      </c>
      <c r="B44" s="52" t="s">
        <v>103</v>
      </c>
      <c r="C44" s="341">
        <v>547726</v>
      </c>
      <c r="D44" s="303">
        <f t="shared" si="0"/>
        <v>23003.065809919786</v>
      </c>
      <c r="E44" s="301">
        <f t="shared" si="1"/>
        <v>0.80057707889330798</v>
      </c>
      <c r="F44" s="303">
        <f t="shared" si="12"/>
        <v>3438.0239198692025</v>
      </c>
      <c r="G44" s="303">
        <f t="shared" si="2"/>
        <v>81862.787556005584</v>
      </c>
      <c r="H44" s="303">
        <f t="shared" si="3"/>
        <v>999.85525458413838</v>
      </c>
      <c r="I44" s="302">
        <f t="shared" si="4"/>
        <v>23807.553466902918</v>
      </c>
      <c r="J44" s="303">
        <f t="shared" si="5"/>
        <v>631.87202293369728</v>
      </c>
      <c r="K44" s="302">
        <f t="shared" si="6"/>
        <v>15045.504738074265</v>
      </c>
      <c r="L44" s="302">
        <f t="shared" si="7"/>
        <v>96908.292294079845</v>
      </c>
      <c r="M44" s="302">
        <f t="shared" si="8"/>
        <v>644634.2922940799</v>
      </c>
      <c r="N44" s="304">
        <f t="shared" si="9"/>
        <v>27072.961752722687</v>
      </c>
      <c r="O44" s="305">
        <f t="shared" si="13"/>
        <v>0.94222191146531176</v>
      </c>
      <c r="P44" s="349">
        <v>-273.46155843808083</v>
      </c>
      <c r="Q44" s="124">
        <v>23811</v>
      </c>
      <c r="R44" s="85">
        <f t="shared" si="14"/>
        <v>3.1017087571974144E-2</v>
      </c>
      <c r="S44" s="2">
        <f t="shared" si="10"/>
        <v>8.3386002547661639E-2</v>
      </c>
      <c r="T44" s="2"/>
      <c r="U44" s="294">
        <v>518464</v>
      </c>
      <c r="V44" s="85">
        <f t="shared" si="11"/>
        <v>5.6439791383779782E-2</v>
      </c>
      <c r="W44" s="295">
        <v>580699.29252394289</v>
      </c>
      <c r="X44" s="294">
        <v>22311.042258369911</v>
      </c>
      <c r="Y44" s="99">
        <v>24989.211314396376</v>
      </c>
      <c r="Z44" s="99"/>
      <c r="AA44" s="84"/>
      <c r="AB44" s="84"/>
      <c r="AC44" s="84"/>
      <c r="AD44" s="84"/>
    </row>
    <row r="45" spans="1:30" ht="14.4" x14ac:dyDescent="0.3">
      <c r="A45" s="51">
        <v>238</v>
      </c>
      <c r="B45" s="52" t="s">
        <v>104</v>
      </c>
      <c r="C45" s="341">
        <v>306685</v>
      </c>
      <c r="D45" s="303">
        <f t="shared" si="0"/>
        <v>25000.815195239258</v>
      </c>
      <c r="E45" s="301">
        <f t="shared" si="1"/>
        <v>0.87010487055707242</v>
      </c>
      <c r="F45" s="303">
        <f t="shared" si="12"/>
        <v>2239.3742886775194</v>
      </c>
      <c r="G45" s="303">
        <f t="shared" si="2"/>
        <v>27470.404399207131</v>
      </c>
      <c r="H45" s="303">
        <f t="shared" si="3"/>
        <v>300.6429697223233</v>
      </c>
      <c r="I45" s="302">
        <f t="shared" si="4"/>
        <v>3687.9873095837397</v>
      </c>
      <c r="J45" s="303">
        <f t="shared" si="5"/>
        <v>-67.340261928117854</v>
      </c>
      <c r="K45" s="302">
        <f t="shared" si="6"/>
        <v>-826.06299307222173</v>
      </c>
      <c r="L45" s="302">
        <f t="shared" si="7"/>
        <v>26644.34140613491</v>
      </c>
      <c r="M45" s="302">
        <f t="shared" si="8"/>
        <v>333329.34140613489</v>
      </c>
      <c r="N45" s="304">
        <f t="shared" si="9"/>
        <v>27172.849221988661</v>
      </c>
      <c r="O45" s="305">
        <f t="shared" si="13"/>
        <v>0.94569830104849995</v>
      </c>
      <c r="P45" s="349">
        <v>-87.768667311709578</v>
      </c>
      <c r="Q45" s="124">
        <v>12267</v>
      </c>
      <c r="R45" s="85">
        <f t="shared" si="14"/>
        <v>8.5803995649735398E-2</v>
      </c>
      <c r="S45" s="2">
        <f t="shared" si="10"/>
        <v>8.5831724431839312E-2</v>
      </c>
      <c r="T45" s="2"/>
      <c r="U45" s="294">
        <v>273585</v>
      </c>
      <c r="V45" s="85">
        <f t="shared" si="11"/>
        <v>0.12098616517718443</v>
      </c>
      <c r="W45" s="295">
        <v>297346.06863196008</v>
      </c>
      <c r="X45" s="294">
        <v>23025.164113785559</v>
      </c>
      <c r="Y45" s="99">
        <v>25024.917407167151</v>
      </c>
      <c r="Z45" s="99"/>
      <c r="AA45" s="84"/>
      <c r="AB45" s="84"/>
      <c r="AC45" s="84"/>
      <c r="AD45" s="84"/>
    </row>
    <row r="46" spans="1:30" ht="14.4" x14ac:dyDescent="0.3">
      <c r="A46" s="51">
        <v>239</v>
      </c>
      <c r="B46" s="52" t="s">
        <v>105</v>
      </c>
      <c r="C46" s="341">
        <v>60073</v>
      </c>
      <c r="D46" s="303">
        <f t="shared" si="0"/>
        <v>21174.832569615792</v>
      </c>
      <c r="E46" s="301">
        <f t="shared" si="1"/>
        <v>0.73694896779052443</v>
      </c>
      <c r="F46" s="303">
        <f t="shared" si="12"/>
        <v>4534.9638640515996</v>
      </c>
      <c r="G46" s="303">
        <f t="shared" si="2"/>
        <v>12865.692482314387</v>
      </c>
      <c r="H46" s="303">
        <f t="shared" si="3"/>
        <v>1639.7368886905365</v>
      </c>
      <c r="I46" s="302">
        <f t="shared" si="4"/>
        <v>4651.9335532150517</v>
      </c>
      <c r="J46" s="303">
        <f t="shared" si="5"/>
        <v>1271.7536570400953</v>
      </c>
      <c r="K46" s="302">
        <f t="shared" si="6"/>
        <v>3607.9651250227503</v>
      </c>
      <c r="L46" s="302">
        <f t="shared" si="7"/>
        <v>16473.657607337136</v>
      </c>
      <c r="M46" s="302">
        <f t="shared" si="8"/>
        <v>76546.65760733714</v>
      </c>
      <c r="N46" s="304">
        <f t="shared" si="9"/>
        <v>26981.550090707489</v>
      </c>
      <c r="O46" s="305">
        <f t="shared" si="13"/>
        <v>0.93904050591017263</v>
      </c>
      <c r="P46" s="349">
        <v>66.029146558783395</v>
      </c>
      <c r="Q46" s="124">
        <v>2837</v>
      </c>
      <c r="R46" s="85">
        <f t="shared" si="14"/>
        <v>8.1696228682481858E-2</v>
      </c>
      <c r="S46" s="2">
        <f t="shared" si="10"/>
        <v>8.5670138125867032E-2</v>
      </c>
      <c r="T46" s="2"/>
      <c r="U46" s="294">
        <v>53872</v>
      </c>
      <c r="V46" s="85">
        <f t="shared" si="11"/>
        <v>0.11510617760617761</v>
      </c>
      <c r="W46" s="295">
        <v>68393.910122467118</v>
      </c>
      <c r="X46" s="294">
        <v>19575.581395348836</v>
      </c>
      <c r="Y46" s="99">
        <v>24852.438271245319</v>
      </c>
      <c r="Z46" s="99"/>
      <c r="AA46" s="84"/>
      <c r="AB46" s="84"/>
      <c r="AC46" s="84"/>
      <c r="AD46" s="84"/>
    </row>
    <row r="47" spans="1:30" ht="22.5" customHeight="1" x14ac:dyDescent="0.3">
      <c r="A47" s="51">
        <v>301</v>
      </c>
      <c r="B47" s="52" t="s">
        <v>106</v>
      </c>
      <c r="C47" s="341">
        <v>25522086</v>
      </c>
      <c r="D47" s="303">
        <f t="shared" si="0"/>
        <v>38764.388888045083</v>
      </c>
      <c r="E47" s="301">
        <f t="shared" si="1"/>
        <v>1.3491193511993678</v>
      </c>
      <c r="F47" s="303">
        <f t="shared" si="12"/>
        <v>-6018.7699270059757</v>
      </c>
      <c r="G47" s="303">
        <f t="shared" si="2"/>
        <v>-3962697.932241464</v>
      </c>
      <c r="H47" s="303">
        <f t="shared" si="3"/>
        <v>0</v>
      </c>
      <c r="I47" s="302">
        <f t="shared" si="4"/>
        <v>0</v>
      </c>
      <c r="J47" s="303">
        <f t="shared" si="5"/>
        <v>-367.98323165044116</v>
      </c>
      <c r="K47" s="302">
        <f t="shared" si="6"/>
        <v>-242276.47988633395</v>
      </c>
      <c r="L47" s="302">
        <f t="shared" si="7"/>
        <v>-4204974.4121277984</v>
      </c>
      <c r="M47" s="302">
        <f t="shared" si="8"/>
        <v>21317111.5878722</v>
      </c>
      <c r="N47" s="304">
        <f t="shared" si="9"/>
        <v>32377.635729388661</v>
      </c>
      <c r="O47" s="305">
        <f t="shared" si="13"/>
        <v>1.1268407980003932</v>
      </c>
      <c r="P47" s="349">
        <v>-87978.000176938251</v>
      </c>
      <c r="Q47" s="124">
        <v>658390</v>
      </c>
      <c r="R47" s="85">
        <f t="shared" si="14"/>
        <v>0.11644314415136238</v>
      </c>
      <c r="S47" s="2">
        <f t="shared" si="10"/>
        <v>0.10005492033876412</v>
      </c>
      <c r="T47" s="2"/>
      <c r="U47" s="294">
        <v>22488171</v>
      </c>
      <c r="V47" s="85">
        <f t="shared" si="11"/>
        <v>0.13491159418878484</v>
      </c>
      <c r="W47" s="295">
        <v>19062882.417006698</v>
      </c>
      <c r="X47" s="294">
        <v>34721.328256720954</v>
      </c>
      <c r="Y47" s="99">
        <v>29432.744793703485</v>
      </c>
      <c r="Z47" s="99"/>
      <c r="AA47" s="84"/>
      <c r="AB47" s="84"/>
      <c r="AC47" s="84"/>
      <c r="AD47" s="84"/>
    </row>
    <row r="48" spans="1:30" ht="24.75" customHeight="1" x14ac:dyDescent="0.3">
      <c r="A48" s="51">
        <v>402</v>
      </c>
      <c r="B48" s="52" t="s">
        <v>107</v>
      </c>
      <c r="C48" s="341">
        <v>418583</v>
      </c>
      <c r="D48" s="303">
        <f t="shared" si="0"/>
        <v>23469.750490608356</v>
      </c>
      <c r="E48" s="301">
        <f t="shared" si="1"/>
        <v>0.81681913382273363</v>
      </c>
      <c r="F48" s="303">
        <f t="shared" si="12"/>
        <v>3158.0131114560609</v>
      </c>
      <c r="G48" s="303">
        <f t="shared" si="2"/>
        <v>56323.163842818845</v>
      </c>
      <c r="H48" s="303">
        <f t="shared" si="3"/>
        <v>836.51561634313907</v>
      </c>
      <c r="I48" s="302">
        <f t="shared" si="4"/>
        <v>14919.256017479885</v>
      </c>
      <c r="J48" s="303">
        <f t="shared" si="5"/>
        <v>468.53238469269792</v>
      </c>
      <c r="K48" s="302">
        <f t="shared" si="6"/>
        <v>8356.2750809942663</v>
      </c>
      <c r="L48" s="302">
        <f t="shared" si="7"/>
        <v>64679.438923813112</v>
      </c>
      <c r="M48" s="302">
        <f t="shared" si="8"/>
        <v>483262.43892381311</v>
      </c>
      <c r="N48" s="304">
        <f t="shared" si="9"/>
        <v>27096.295986757112</v>
      </c>
      <c r="O48" s="305">
        <f t="shared" si="13"/>
        <v>0.9430340142117829</v>
      </c>
      <c r="P48" s="349">
        <v>1247.150873766579</v>
      </c>
      <c r="Q48" s="124">
        <v>17835</v>
      </c>
      <c r="R48" s="85">
        <f t="shared" si="14"/>
        <v>0.11192466886378037</v>
      </c>
      <c r="S48" s="2">
        <f t="shared" si="10"/>
        <v>8.6937645338598851E-2</v>
      </c>
      <c r="T48" s="2"/>
      <c r="U48" s="294">
        <v>377420</v>
      </c>
      <c r="V48" s="85">
        <f t="shared" si="11"/>
        <v>0.10906417253987601</v>
      </c>
      <c r="W48" s="295">
        <v>445755.90018162585</v>
      </c>
      <c r="X48" s="294">
        <v>21107.320619652146</v>
      </c>
      <c r="Y48" s="99">
        <v>24929.025232460481</v>
      </c>
      <c r="Z48" s="99"/>
      <c r="AA48" s="84"/>
      <c r="AB48" s="84"/>
      <c r="AC48" s="84"/>
      <c r="AD48" s="84"/>
    </row>
    <row r="49" spans="1:30" ht="14.4" x14ac:dyDescent="0.3">
      <c r="A49" s="51">
        <v>403</v>
      </c>
      <c r="B49" s="52" t="s">
        <v>108</v>
      </c>
      <c r="C49" s="341">
        <v>799127</v>
      </c>
      <c r="D49" s="303">
        <f t="shared" si="0"/>
        <v>26531.440903054448</v>
      </c>
      <c r="E49" s="301">
        <f t="shared" si="1"/>
        <v>0.92337532885890683</v>
      </c>
      <c r="F49" s="303">
        <f t="shared" si="12"/>
        <v>1320.9988639884052</v>
      </c>
      <c r="G49" s="303">
        <f t="shared" si="2"/>
        <v>39788.485783330769</v>
      </c>
      <c r="H49" s="303">
        <f t="shared" si="3"/>
        <v>0</v>
      </c>
      <c r="I49" s="302">
        <f t="shared" si="4"/>
        <v>0</v>
      </c>
      <c r="J49" s="303">
        <f t="shared" si="5"/>
        <v>-367.98323165044116</v>
      </c>
      <c r="K49" s="302">
        <f t="shared" si="6"/>
        <v>-11083.654937311288</v>
      </c>
      <c r="L49" s="302">
        <f t="shared" si="7"/>
        <v>28704.830846019482</v>
      </c>
      <c r="M49" s="302">
        <f t="shared" si="8"/>
        <v>827831.83084601944</v>
      </c>
      <c r="N49" s="304">
        <f t="shared" si="9"/>
        <v>27484.456535392412</v>
      </c>
      <c r="O49" s="305">
        <f t="shared" si="13"/>
        <v>0.9565431890642091</v>
      </c>
      <c r="P49" s="349">
        <v>-689.3437617966847</v>
      </c>
      <c r="Q49" s="124">
        <v>30120</v>
      </c>
      <c r="R49" s="85">
        <f t="shared" si="14"/>
        <v>9.4430462566188297E-2</v>
      </c>
      <c r="S49" s="2">
        <f t="shared" si="10"/>
        <v>8.8876800303598652E-2</v>
      </c>
      <c r="T49" s="2"/>
      <c r="U49" s="294">
        <v>723558</v>
      </c>
      <c r="V49" s="85">
        <f t="shared" si="11"/>
        <v>0.10444083266303461</v>
      </c>
      <c r="W49" s="295">
        <v>753371.34006632783</v>
      </c>
      <c r="X49" s="294">
        <v>24242.23540054277</v>
      </c>
      <c r="Y49" s="99">
        <v>25241.107651232211</v>
      </c>
      <c r="Z49" s="99"/>
      <c r="AA49" s="84"/>
      <c r="AB49" s="84"/>
      <c r="AC49" s="84"/>
      <c r="AD49" s="84"/>
    </row>
    <row r="50" spans="1:30" ht="14.4" x14ac:dyDescent="0.3">
      <c r="A50" s="51">
        <v>412</v>
      </c>
      <c r="B50" s="52" t="s">
        <v>109</v>
      </c>
      <c r="C50" s="341">
        <v>752571</v>
      </c>
      <c r="D50" s="303">
        <f t="shared" si="0"/>
        <v>22399.946423787838</v>
      </c>
      <c r="E50" s="301">
        <f t="shared" si="1"/>
        <v>0.77958667872824738</v>
      </c>
      <c r="F50" s="303">
        <f t="shared" si="12"/>
        <v>3799.8955515483713</v>
      </c>
      <c r="G50" s="303">
        <f t="shared" si="2"/>
        <v>127665.09084537064</v>
      </c>
      <c r="H50" s="303">
        <f t="shared" si="3"/>
        <v>1210.9470397303203</v>
      </c>
      <c r="I50" s="302">
        <f t="shared" si="4"/>
        <v>40684.187693819571</v>
      </c>
      <c r="J50" s="303">
        <f t="shared" si="5"/>
        <v>842.96380807987907</v>
      </c>
      <c r="K50" s="302">
        <f t="shared" si="6"/>
        <v>28321.055060059698</v>
      </c>
      <c r="L50" s="302">
        <f t="shared" si="7"/>
        <v>155986.14590543034</v>
      </c>
      <c r="M50" s="302">
        <f t="shared" si="8"/>
        <v>908557.14590543031</v>
      </c>
      <c r="N50" s="304">
        <f t="shared" si="9"/>
        <v>27042.80578341609</v>
      </c>
      <c r="O50" s="305">
        <f t="shared" si="13"/>
        <v>0.94117239145705878</v>
      </c>
      <c r="P50" s="349">
        <v>2887.250964728737</v>
      </c>
      <c r="Q50" s="124">
        <v>33597</v>
      </c>
      <c r="R50" s="85">
        <f t="shared" si="14"/>
        <v>0.10758751552927903</v>
      </c>
      <c r="S50" s="2">
        <f t="shared" si="10"/>
        <v>8.6717060760034645E-2</v>
      </c>
      <c r="T50" s="2"/>
      <c r="U50" s="294">
        <v>679590</v>
      </c>
      <c r="V50" s="85">
        <f t="shared" si="11"/>
        <v>0.10738974970202622</v>
      </c>
      <c r="W50" s="295">
        <v>836206.07014726102</v>
      </c>
      <c r="X50" s="294">
        <v>20224.087135077225</v>
      </c>
      <c r="Y50" s="99">
        <v>24884.863558231737</v>
      </c>
      <c r="Z50" s="99"/>
      <c r="AA50" s="84"/>
      <c r="AB50" s="84"/>
      <c r="AC50" s="84"/>
      <c r="AD50" s="84"/>
    </row>
    <row r="51" spans="1:30" ht="14.4" x14ac:dyDescent="0.3">
      <c r="A51" s="51">
        <v>415</v>
      </c>
      <c r="B51" s="52" t="s">
        <v>110</v>
      </c>
      <c r="C51" s="341">
        <v>154879</v>
      </c>
      <c r="D51" s="303">
        <f t="shared" si="0"/>
        <v>20411.043753294674</v>
      </c>
      <c r="E51" s="301">
        <f t="shared" si="1"/>
        <v>0.71036677981112695</v>
      </c>
      <c r="F51" s="303">
        <f t="shared" si="12"/>
        <v>4993.2371538442694</v>
      </c>
      <c r="G51" s="303">
        <f t="shared" si="2"/>
        <v>37888.683523370317</v>
      </c>
      <c r="H51" s="303">
        <f t="shared" si="3"/>
        <v>1907.0629744029275</v>
      </c>
      <c r="I51" s="302">
        <f t="shared" si="4"/>
        <v>14470.793849769414</v>
      </c>
      <c r="J51" s="303">
        <f t="shared" si="5"/>
        <v>1539.0797427524863</v>
      </c>
      <c r="K51" s="302">
        <f t="shared" si="6"/>
        <v>11678.537088005865</v>
      </c>
      <c r="L51" s="302">
        <f t="shared" si="7"/>
        <v>49567.220611376179</v>
      </c>
      <c r="M51" s="302">
        <f t="shared" si="8"/>
        <v>204446.22061137616</v>
      </c>
      <c r="N51" s="304">
        <f t="shared" si="9"/>
        <v>26943.360649891431</v>
      </c>
      <c r="O51" s="305">
        <f t="shared" si="13"/>
        <v>0.93771139651120261</v>
      </c>
      <c r="P51" s="349">
        <v>751.57594786324626</v>
      </c>
      <c r="Q51" s="124">
        <v>7588</v>
      </c>
      <c r="R51" s="85">
        <f t="shared" si="14"/>
        <v>7.4947191537350119E-2</v>
      </c>
      <c r="S51" s="2">
        <f t="shared" si="10"/>
        <v>8.5416714082164683E-2</v>
      </c>
      <c r="T51" s="2"/>
      <c r="U51" s="294">
        <v>143397</v>
      </c>
      <c r="V51" s="85">
        <f t="shared" si="11"/>
        <v>8.0071410141076868E-2</v>
      </c>
      <c r="W51" s="295">
        <v>187463.72428956092</v>
      </c>
      <c r="X51" s="294">
        <v>18987.950211864405</v>
      </c>
      <c r="Y51" s="99">
        <v>24823.056712071095</v>
      </c>
      <c r="Z51" s="99"/>
      <c r="AA51" s="84"/>
      <c r="AB51" s="84"/>
      <c r="AC51" s="84"/>
      <c r="AD51" s="84"/>
    </row>
    <row r="52" spans="1:30" ht="14.4" x14ac:dyDescent="0.3">
      <c r="A52" s="51">
        <v>417</v>
      </c>
      <c r="B52" s="52" t="s">
        <v>111</v>
      </c>
      <c r="C52" s="341">
        <v>451307</v>
      </c>
      <c r="D52" s="303">
        <f t="shared" si="0"/>
        <v>22431.880312142752</v>
      </c>
      <c r="E52" s="301">
        <f t="shared" si="1"/>
        <v>0.78069807575976213</v>
      </c>
      <c r="F52" s="303">
        <f t="shared" si="12"/>
        <v>3780.735218535423</v>
      </c>
      <c r="G52" s="303">
        <f t="shared" si="2"/>
        <v>76064.611861714176</v>
      </c>
      <c r="H52" s="303">
        <f t="shared" si="3"/>
        <v>1199.7701788061004</v>
      </c>
      <c r="I52" s="302">
        <f t="shared" si="4"/>
        <v>24138.176227399934</v>
      </c>
      <c r="J52" s="303">
        <f t="shared" si="5"/>
        <v>831.78694715565916</v>
      </c>
      <c r="K52" s="302">
        <f t="shared" si="6"/>
        <v>16734.721589824705</v>
      </c>
      <c r="L52" s="302">
        <f t="shared" si="7"/>
        <v>92799.333451538885</v>
      </c>
      <c r="M52" s="302">
        <f t="shared" si="8"/>
        <v>544106.33345153893</v>
      </c>
      <c r="N52" s="304">
        <f t="shared" si="9"/>
        <v>27044.402477833835</v>
      </c>
      <c r="O52" s="305">
        <f t="shared" si="13"/>
        <v>0.9412279613086344</v>
      </c>
      <c r="P52" s="349">
        <v>1156.742474309518</v>
      </c>
      <c r="Q52" s="124">
        <v>20119</v>
      </c>
      <c r="R52" s="85">
        <f t="shared" si="14"/>
        <v>0.10086445139839897</v>
      </c>
      <c r="S52" s="2">
        <f t="shared" si="10"/>
        <v>8.644828470558355E-2</v>
      </c>
      <c r="T52" s="2"/>
      <c r="U52" s="294">
        <v>407797</v>
      </c>
      <c r="V52" s="85">
        <f t="shared" si="11"/>
        <v>0.10669524297628477</v>
      </c>
      <c r="W52" s="295">
        <v>498173.39159917674</v>
      </c>
      <c r="X52" s="294">
        <v>20376.605206615699</v>
      </c>
      <c r="Y52" s="99">
        <v>24892.489461808662</v>
      </c>
      <c r="Z52" s="99"/>
      <c r="AA52" s="84"/>
      <c r="AB52" s="84"/>
      <c r="AC52" s="84"/>
      <c r="AD52" s="84"/>
    </row>
    <row r="53" spans="1:30" ht="14.4" x14ac:dyDescent="0.3">
      <c r="A53" s="51">
        <v>418</v>
      </c>
      <c r="B53" s="52" t="s">
        <v>112</v>
      </c>
      <c r="C53" s="341">
        <v>100053</v>
      </c>
      <c r="D53" s="303">
        <f t="shared" si="0"/>
        <v>19499.707659325668</v>
      </c>
      <c r="E53" s="301">
        <f t="shared" si="1"/>
        <v>0.678649495079232</v>
      </c>
      <c r="F53" s="303">
        <f t="shared" si="12"/>
        <v>5540.0388102256738</v>
      </c>
      <c r="G53" s="303">
        <f t="shared" si="2"/>
        <v>28425.93913526793</v>
      </c>
      <c r="H53" s="303">
        <f t="shared" si="3"/>
        <v>2226.0306072920798</v>
      </c>
      <c r="I53" s="302">
        <f t="shared" si="4"/>
        <v>11421.763046015662</v>
      </c>
      <c r="J53" s="303">
        <f t="shared" si="5"/>
        <v>1858.0473756416386</v>
      </c>
      <c r="K53" s="302">
        <f t="shared" si="6"/>
        <v>9533.6410844172478</v>
      </c>
      <c r="L53" s="302">
        <f t="shared" si="7"/>
        <v>37959.58021968518</v>
      </c>
      <c r="M53" s="302">
        <f t="shared" si="8"/>
        <v>138012.58021968519</v>
      </c>
      <c r="N53" s="304">
        <f t="shared" si="9"/>
        <v>26897.793845192984</v>
      </c>
      <c r="O53" s="305">
        <f t="shared" si="13"/>
        <v>0.93612553227460804</v>
      </c>
      <c r="P53" s="349">
        <v>257.73761050161556</v>
      </c>
      <c r="Q53" s="124">
        <v>5131</v>
      </c>
      <c r="R53" s="85">
        <f t="shared" si="14"/>
        <v>5.5807799438512003E-2</v>
      </c>
      <c r="S53" s="2">
        <f t="shared" si="10"/>
        <v>8.4714914351165641E-2</v>
      </c>
      <c r="T53" s="2"/>
      <c r="U53" s="294">
        <v>94709</v>
      </c>
      <c r="V53" s="85">
        <f t="shared" si="11"/>
        <v>5.6425471708074208E-2</v>
      </c>
      <c r="W53" s="295">
        <v>127159.57438517855</v>
      </c>
      <c r="X53" s="294">
        <v>18468.993759750389</v>
      </c>
      <c r="Y53" s="99">
        <v>24797.108889465395</v>
      </c>
      <c r="Z53" s="99"/>
      <c r="AA53" s="84"/>
      <c r="AB53" s="84"/>
      <c r="AC53" s="84"/>
      <c r="AD53" s="84"/>
    </row>
    <row r="54" spans="1:30" ht="14.4" x14ac:dyDescent="0.3">
      <c r="A54" s="51">
        <v>419</v>
      </c>
      <c r="B54" s="52" t="s">
        <v>113</v>
      </c>
      <c r="C54" s="341">
        <v>181493</v>
      </c>
      <c r="D54" s="303">
        <f t="shared" si="0"/>
        <v>22970.889760789774</v>
      </c>
      <c r="E54" s="301">
        <f t="shared" si="1"/>
        <v>0.79945725392581501</v>
      </c>
      <c r="F54" s="303">
        <f t="shared" si="12"/>
        <v>3457.3295493472096</v>
      </c>
      <c r="G54" s="303">
        <f t="shared" si="2"/>
        <v>27316.360769392304</v>
      </c>
      <c r="H54" s="303">
        <f t="shared" si="3"/>
        <v>1011.1168717796426</v>
      </c>
      <c r="I54" s="302">
        <f t="shared" si="4"/>
        <v>7988.8344039309559</v>
      </c>
      <c r="J54" s="303">
        <f t="shared" si="5"/>
        <v>643.13364012920147</v>
      </c>
      <c r="K54" s="302">
        <f t="shared" si="6"/>
        <v>5081.3988906608201</v>
      </c>
      <c r="L54" s="302">
        <f t="shared" si="7"/>
        <v>32397.759660053125</v>
      </c>
      <c r="M54" s="302">
        <f t="shared" si="8"/>
        <v>213890.75966005313</v>
      </c>
      <c r="N54" s="304">
        <f t="shared" si="9"/>
        <v>27071.352950266184</v>
      </c>
      <c r="O54" s="305">
        <f t="shared" si="13"/>
        <v>0.94216592021693701</v>
      </c>
      <c r="P54" s="349">
        <v>412.90877228089812</v>
      </c>
      <c r="Q54" s="124">
        <v>7901</v>
      </c>
      <c r="R54" s="85">
        <f t="shared" si="14"/>
        <v>8.7293614426780033E-2</v>
      </c>
      <c r="S54" s="2">
        <f t="shared" si="10"/>
        <v>8.5894948121820441E-2</v>
      </c>
      <c r="T54" s="2"/>
      <c r="U54" s="294">
        <v>164788</v>
      </c>
      <c r="V54" s="85">
        <f t="shared" si="11"/>
        <v>0.10137267276743452</v>
      </c>
      <c r="W54" s="295">
        <v>194453.9417715274</v>
      </c>
      <c r="X54" s="294">
        <v>21126.666666666668</v>
      </c>
      <c r="Y54" s="99">
        <v>24929.992534811205</v>
      </c>
      <c r="Z54" s="99"/>
      <c r="AA54" s="84"/>
      <c r="AB54" s="84"/>
      <c r="AC54" s="84"/>
      <c r="AD54" s="84"/>
    </row>
    <row r="55" spans="1:30" ht="14.4" x14ac:dyDescent="0.3">
      <c r="A55" s="51">
        <v>420</v>
      </c>
      <c r="B55" s="52" t="s">
        <v>114</v>
      </c>
      <c r="C55" s="341">
        <v>122325</v>
      </c>
      <c r="D55" s="303">
        <f t="shared" si="0"/>
        <v>19916.151090849886</v>
      </c>
      <c r="E55" s="301">
        <f t="shared" si="1"/>
        <v>0.69314300080098634</v>
      </c>
      <c r="F55" s="303">
        <f t="shared" si="12"/>
        <v>5290.1727513111427</v>
      </c>
      <c r="G55" s="303">
        <f t="shared" si="2"/>
        <v>32492.241038553042</v>
      </c>
      <c r="H55" s="303">
        <f t="shared" si="3"/>
        <v>2080.2754062586037</v>
      </c>
      <c r="I55" s="302">
        <f t="shared" si="4"/>
        <v>12777.051545240345</v>
      </c>
      <c r="J55" s="303">
        <f t="shared" si="5"/>
        <v>1712.2921746081624</v>
      </c>
      <c r="K55" s="302">
        <f t="shared" si="6"/>
        <v>10516.898536443334</v>
      </c>
      <c r="L55" s="302">
        <f t="shared" si="7"/>
        <v>43009.139574996378</v>
      </c>
      <c r="M55" s="302">
        <f t="shared" si="8"/>
        <v>165334.13957499637</v>
      </c>
      <c r="N55" s="304">
        <f t="shared" si="9"/>
        <v>26918.616016769192</v>
      </c>
      <c r="O55" s="305">
        <f t="shared" si="13"/>
        <v>0.9368502075606957</v>
      </c>
      <c r="P55" s="349">
        <v>-12.372499765922839</v>
      </c>
      <c r="Q55" s="124">
        <v>6142</v>
      </c>
      <c r="R55" s="85">
        <f t="shared" si="14"/>
        <v>0.11729219558702673</v>
      </c>
      <c r="S55" s="2">
        <f t="shared" si="10"/>
        <v>8.696524907227314E-2</v>
      </c>
      <c r="T55" s="2"/>
      <c r="U55" s="294">
        <v>110856</v>
      </c>
      <c r="V55" s="85">
        <f t="shared" si="11"/>
        <v>0.10345854080969907</v>
      </c>
      <c r="W55" s="295">
        <v>154013.08657399091</v>
      </c>
      <c r="X55" s="294">
        <v>17825.373854317415</v>
      </c>
      <c r="Y55" s="99">
        <v>24764.927894193748</v>
      </c>
      <c r="Z55" s="99"/>
      <c r="AA55" s="84"/>
      <c r="AB55" s="84"/>
      <c r="AC55" s="84"/>
      <c r="AD55" s="84"/>
    </row>
    <row r="56" spans="1:30" ht="14.4" x14ac:dyDescent="0.3">
      <c r="A56" s="51">
        <v>423</v>
      </c>
      <c r="B56" s="52" t="s">
        <v>115</v>
      </c>
      <c r="C56" s="341">
        <v>100637</v>
      </c>
      <c r="D56" s="303">
        <f t="shared" si="0"/>
        <v>21128.910350619357</v>
      </c>
      <c r="E56" s="301">
        <f t="shared" si="1"/>
        <v>0.73535073404880247</v>
      </c>
      <c r="F56" s="303">
        <f t="shared" si="12"/>
        <v>4562.5171954494599</v>
      </c>
      <c r="G56" s="303">
        <f t="shared" si="2"/>
        <v>21731.269401925776</v>
      </c>
      <c r="H56" s="303">
        <f t="shared" si="3"/>
        <v>1655.8096653392886</v>
      </c>
      <c r="I56" s="302">
        <f t="shared" si="4"/>
        <v>7886.6214360110316</v>
      </c>
      <c r="J56" s="303">
        <f t="shared" si="5"/>
        <v>1287.8264336888474</v>
      </c>
      <c r="K56" s="302">
        <f t="shared" si="6"/>
        <v>6133.9173036599805</v>
      </c>
      <c r="L56" s="302">
        <f t="shared" si="7"/>
        <v>27865.186705585758</v>
      </c>
      <c r="M56" s="302">
        <f t="shared" si="8"/>
        <v>128502.18670558576</v>
      </c>
      <c r="N56" s="304">
        <f t="shared" si="9"/>
        <v>26979.253979757665</v>
      </c>
      <c r="O56" s="305">
        <f t="shared" si="13"/>
        <v>0.93896059422308642</v>
      </c>
      <c r="P56" s="349">
        <v>485.43703738437762</v>
      </c>
      <c r="Q56" s="124">
        <v>4763</v>
      </c>
      <c r="R56" s="85">
        <f t="shared" si="14"/>
        <v>8.9318098517552597E-2</v>
      </c>
      <c r="S56" s="2">
        <f t="shared" si="10"/>
        <v>8.5969108073632214E-2</v>
      </c>
      <c r="T56" s="2"/>
      <c r="U56" s="294">
        <v>94131</v>
      </c>
      <c r="V56" s="85">
        <f t="shared" si="11"/>
        <v>6.9116444104492678E-2</v>
      </c>
      <c r="W56" s="295">
        <v>120565.41810477214</v>
      </c>
      <c r="X56" s="294">
        <v>19396.45580053575</v>
      </c>
      <c r="Y56" s="99">
        <v>24843.481991504665</v>
      </c>
      <c r="Z56" s="99"/>
      <c r="AA56" s="84"/>
      <c r="AB56" s="84"/>
      <c r="AC56" s="84"/>
      <c r="AD56" s="84"/>
    </row>
    <row r="57" spans="1:30" ht="14.4" x14ac:dyDescent="0.3">
      <c r="A57" s="51">
        <v>425</v>
      </c>
      <c r="B57" s="52" t="s">
        <v>116</v>
      </c>
      <c r="C57" s="341">
        <v>150457</v>
      </c>
      <c r="D57" s="303">
        <f t="shared" si="0"/>
        <v>20179.318669527896</v>
      </c>
      <c r="E57" s="301">
        <f t="shared" si="1"/>
        <v>0.70230203782406919</v>
      </c>
      <c r="F57" s="303">
        <f t="shared" si="12"/>
        <v>5132.2722041043362</v>
      </c>
      <c r="G57" s="303">
        <f t="shared" si="2"/>
        <v>38266.22155380193</v>
      </c>
      <c r="H57" s="303">
        <f t="shared" si="3"/>
        <v>1988.1667537212998</v>
      </c>
      <c r="I57" s="302">
        <f t="shared" si="4"/>
        <v>14823.771315746011</v>
      </c>
      <c r="J57" s="303">
        <f t="shared" si="5"/>
        <v>1620.1835220708585</v>
      </c>
      <c r="K57" s="302">
        <f t="shared" si="6"/>
        <v>12080.08834056032</v>
      </c>
      <c r="L57" s="302">
        <f t="shared" si="7"/>
        <v>50346.309894362246</v>
      </c>
      <c r="M57" s="302">
        <f t="shared" si="8"/>
        <v>200803.30989436223</v>
      </c>
      <c r="N57" s="304">
        <f t="shared" si="9"/>
        <v>26931.774395703091</v>
      </c>
      <c r="O57" s="305">
        <f t="shared" si="13"/>
        <v>0.93730815941184975</v>
      </c>
      <c r="P57" s="349">
        <v>438.13335098424432</v>
      </c>
      <c r="Q57" s="124">
        <v>7456</v>
      </c>
      <c r="R57" s="85">
        <f t="shared" si="14"/>
        <v>7.7033724122039196E-2</v>
      </c>
      <c r="S57" s="2">
        <f t="shared" si="10"/>
        <v>8.5500813606740375E-2</v>
      </c>
      <c r="T57" s="2"/>
      <c r="U57" s="294">
        <v>141663</v>
      </c>
      <c r="V57" s="85">
        <f t="shared" si="11"/>
        <v>6.2076900813903421E-2</v>
      </c>
      <c r="W57" s="295">
        <v>187591.88722237421</v>
      </c>
      <c r="X57" s="294">
        <v>18736.013754794338</v>
      </c>
      <c r="Y57" s="99">
        <v>24810.459889217589</v>
      </c>
      <c r="Z57" s="99"/>
      <c r="AA57" s="84"/>
      <c r="AB57" s="84"/>
      <c r="AC57" s="84"/>
      <c r="AD57" s="84"/>
    </row>
    <row r="58" spans="1:30" ht="14.4" x14ac:dyDescent="0.3">
      <c r="A58" s="51">
        <v>426</v>
      </c>
      <c r="B58" s="52" t="s">
        <v>82</v>
      </c>
      <c r="C58" s="341">
        <v>79771</v>
      </c>
      <c r="D58" s="303">
        <f t="shared" si="0"/>
        <v>21215.691489361703</v>
      </c>
      <c r="E58" s="301">
        <f t="shared" si="1"/>
        <v>0.73837098322478067</v>
      </c>
      <c r="F58" s="303">
        <f t="shared" si="12"/>
        <v>4510.4485122040523</v>
      </c>
      <c r="G58" s="303">
        <f t="shared" si="2"/>
        <v>16959.28640588724</v>
      </c>
      <c r="H58" s="303">
        <f t="shared" si="3"/>
        <v>1625.4362667794676</v>
      </c>
      <c r="I58" s="302">
        <f t="shared" si="4"/>
        <v>6111.640363090798</v>
      </c>
      <c r="J58" s="303">
        <f t="shared" si="5"/>
        <v>1257.4530351290264</v>
      </c>
      <c r="K58" s="302">
        <f t="shared" si="6"/>
        <v>4728.0234120851392</v>
      </c>
      <c r="L58" s="302">
        <f t="shared" si="7"/>
        <v>21687.309817972378</v>
      </c>
      <c r="M58" s="302">
        <f t="shared" si="8"/>
        <v>101458.30981797237</v>
      </c>
      <c r="N58" s="304">
        <f t="shared" si="9"/>
        <v>26983.59303669478</v>
      </c>
      <c r="O58" s="305">
        <f t="shared" si="13"/>
        <v>0.93911160668188531</v>
      </c>
      <c r="P58" s="349">
        <v>262.09063837187932</v>
      </c>
      <c r="Q58" s="124">
        <v>3760</v>
      </c>
      <c r="R58" s="85">
        <f t="shared" si="14"/>
        <v>0.10472584659862419</v>
      </c>
      <c r="S58" s="2">
        <f t="shared" si="10"/>
        <v>8.6563567993629145E-2</v>
      </c>
      <c r="T58" s="2"/>
      <c r="U58" s="294">
        <v>72785</v>
      </c>
      <c r="V58" s="85">
        <f t="shared" si="11"/>
        <v>9.598131483135261E-2</v>
      </c>
      <c r="W58" s="295">
        <v>94120.418373601162</v>
      </c>
      <c r="X58" s="294">
        <v>19204.485488126647</v>
      </c>
      <c r="Y58" s="99">
        <v>24833.883475884213</v>
      </c>
      <c r="Z58" s="99"/>
      <c r="AA58" s="84"/>
      <c r="AB58" s="84"/>
      <c r="AC58" s="84"/>
      <c r="AD58" s="84"/>
    </row>
    <row r="59" spans="1:30" ht="14.4" x14ac:dyDescent="0.3">
      <c r="A59" s="51">
        <v>427</v>
      </c>
      <c r="B59" s="52" t="s">
        <v>117</v>
      </c>
      <c r="C59" s="341">
        <v>469925</v>
      </c>
      <c r="D59" s="303">
        <f t="shared" si="0"/>
        <v>22345.458868283404</v>
      </c>
      <c r="E59" s="301">
        <f t="shared" si="1"/>
        <v>0.77769034506636803</v>
      </c>
      <c r="F59" s="303">
        <f t="shared" si="12"/>
        <v>3832.5880848510319</v>
      </c>
      <c r="G59" s="303">
        <f t="shared" si="2"/>
        <v>80599.327424417192</v>
      </c>
      <c r="H59" s="303">
        <f t="shared" si="3"/>
        <v>1230.0176841568723</v>
      </c>
      <c r="I59" s="302">
        <f t="shared" si="4"/>
        <v>25867.271897819024</v>
      </c>
      <c r="J59" s="303">
        <f t="shared" si="5"/>
        <v>862.03445250643108</v>
      </c>
      <c r="K59" s="302">
        <f t="shared" si="6"/>
        <v>18128.584536210248</v>
      </c>
      <c r="L59" s="302">
        <f t="shared" si="7"/>
        <v>98727.911960627447</v>
      </c>
      <c r="M59" s="302">
        <f t="shared" si="8"/>
        <v>568652.91196062742</v>
      </c>
      <c r="N59" s="304">
        <f t="shared" si="9"/>
        <v>27040.081405640867</v>
      </c>
      <c r="O59" s="305">
        <f t="shared" si="13"/>
        <v>0.9410775747739647</v>
      </c>
      <c r="P59" s="349">
        <v>1845.5137300427305</v>
      </c>
      <c r="Q59" s="124">
        <v>21030</v>
      </c>
      <c r="R59" s="85">
        <f t="shared" si="14"/>
        <v>5.0176113755161879E-2</v>
      </c>
      <c r="S59" s="2">
        <f t="shared" si="10"/>
        <v>8.4311857367889723E-2</v>
      </c>
      <c r="T59" s="2"/>
      <c r="U59" s="294">
        <v>442451</v>
      </c>
      <c r="V59" s="85">
        <f t="shared" si="11"/>
        <v>6.2095011651007684E-2</v>
      </c>
      <c r="W59" s="295">
        <v>518551.41943553096</v>
      </c>
      <c r="X59" s="294">
        <v>21277.820525151485</v>
      </c>
      <c r="Y59" s="99">
        <v>24937.55022773545</v>
      </c>
      <c r="Z59" s="99"/>
      <c r="AA59" s="84"/>
      <c r="AB59" s="84"/>
      <c r="AC59" s="84"/>
      <c r="AD59" s="84"/>
    </row>
    <row r="60" spans="1:30" ht="14.4" x14ac:dyDescent="0.3">
      <c r="A60" s="51">
        <v>428</v>
      </c>
      <c r="B60" s="52" t="s">
        <v>118</v>
      </c>
      <c r="C60" s="341">
        <v>143523</v>
      </c>
      <c r="D60" s="303">
        <f t="shared" si="0"/>
        <v>21995.862068965518</v>
      </c>
      <c r="E60" s="301">
        <f t="shared" si="1"/>
        <v>0.76552330669413204</v>
      </c>
      <c r="F60" s="303">
        <f t="shared" si="12"/>
        <v>4042.3461644417634</v>
      </c>
      <c r="G60" s="303">
        <f t="shared" si="2"/>
        <v>26376.308722982507</v>
      </c>
      <c r="H60" s="303">
        <f t="shared" si="3"/>
        <v>1352.3765639181322</v>
      </c>
      <c r="I60" s="302">
        <f t="shared" si="4"/>
        <v>8824.2570795658121</v>
      </c>
      <c r="J60" s="303">
        <f t="shared" si="5"/>
        <v>984.39333226769099</v>
      </c>
      <c r="K60" s="302">
        <f t="shared" si="6"/>
        <v>6423.1664930466841</v>
      </c>
      <c r="L60" s="302">
        <f t="shared" si="7"/>
        <v>32799.47521602919</v>
      </c>
      <c r="M60" s="302">
        <f t="shared" si="8"/>
        <v>176322.47521602918</v>
      </c>
      <c r="N60" s="304">
        <f t="shared" si="9"/>
        <v>27022.601565674973</v>
      </c>
      <c r="O60" s="305">
        <f t="shared" si="13"/>
        <v>0.94046922285535295</v>
      </c>
      <c r="P60" s="349">
        <v>308.97836845120037</v>
      </c>
      <c r="Q60" s="124">
        <v>6525</v>
      </c>
      <c r="R60" s="85">
        <f t="shared" si="14"/>
        <v>0.12274712054201824</v>
      </c>
      <c r="S60" s="2">
        <f t="shared" si="10"/>
        <v>8.7287978775107244E-2</v>
      </c>
      <c r="T60" s="2"/>
      <c r="U60" s="294">
        <v>128694</v>
      </c>
      <c r="V60" s="85">
        <f t="shared" si="11"/>
        <v>0.11522681710103035</v>
      </c>
      <c r="W60" s="295">
        <v>163260.76729450817</v>
      </c>
      <c r="X60" s="294">
        <v>19591.109757954026</v>
      </c>
      <c r="Y60" s="99">
        <v>24853.214689375574</v>
      </c>
      <c r="Z60" s="99"/>
      <c r="AA60" s="84"/>
      <c r="AB60" s="84"/>
      <c r="AC60" s="84"/>
      <c r="AD60" s="84"/>
    </row>
    <row r="61" spans="1:30" ht="14.4" x14ac:dyDescent="0.3">
      <c r="A61" s="51">
        <v>429</v>
      </c>
      <c r="B61" s="52" t="s">
        <v>119</v>
      </c>
      <c r="C61" s="341">
        <v>97563</v>
      </c>
      <c r="D61" s="303">
        <f t="shared" si="0"/>
        <v>22028.223075186273</v>
      </c>
      <c r="E61" s="301">
        <f t="shared" si="1"/>
        <v>0.7666495687343462</v>
      </c>
      <c r="F61" s="303">
        <f t="shared" si="12"/>
        <v>4022.92956070931</v>
      </c>
      <c r="G61" s="303">
        <f t="shared" si="2"/>
        <v>17817.555024381534</v>
      </c>
      <c r="H61" s="303">
        <f t="shared" si="3"/>
        <v>1341.0502117408678</v>
      </c>
      <c r="I61" s="302">
        <f t="shared" si="4"/>
        <v>5939.5113878003031</v>
      </c>
      <c r="J61" s="303">
        <f t="shared" si="5"/>
        <v>973.06698009042657</v>
      </c>
      <c r="K61" s="302">
        <f t="shared" si="6"/>
        <v>4309.713654820499</v>
      </c>
      <c r="L61" s="302">
        <f t="shared" si="7"/>
        <v>22127.268679202032</v>
      </c>
      <c r="M61" s="302">
        <f t="shared" si="8"/>
        <v>119690.26867920204</v>
      </c>
      <c r="N61" s="304">
        <f t="shared" si="9"/>
        <v>27024.21961598601</v>
      </c>
      <c r="O61" s="305">
        <f t="shared" si="13"/>
        <v>0.94052553595736366</v>
      </c>
      <c r="P61" s="349">
        <v>466.78379982686602</v>
      </c>
      <c r="Q61" s="124">
        <v>4429</v>
      </c>
      <c r="R61" s="85">
        <f t="shared" si="14"/>
        <v>6.9571246695978584E-2</v>
      </c>
      <c r="S61" s="2">
        <f t="shared" si="10"/>
        <v>8.5160627647435691E-2</v>
      </c>
      <c r="T61" s="2"/>
      <c r="U61" s="294">
        <v>91773</v>
      </c>
      <c r="V61" s="85">
        <f t="shared" si="11"/>
        <v>6.3090451439966E-2</v>
      </c>
      <c r="W61" s="295">
        <v>110969.67540178541</v>
      </c>
      <c r="X61" s="294">
        <v>20595.377019748652</v>
      </c>
      <c r="Y61" s="99">
        <v>24903.428052465308</v>
      </c>
      <c r="Z61" s="99"/>
      <c r="AA61" s="84"/>
      <c r="AB61" s="84"/>
      <c r="AC61" s="84"/>
      <c r="AD61" s="84"/>
    </row>
    <row r="62" spans="1:30" ht="14.4" x14ac:dyDescent="0.3">
      <c r="A62" s="51">
        <v>430</v>
      </c>
      <c r="B62" s="52" t="s">
        <v>120</v>
      </c>
      <c r="C62" s="341">
        <v>51442</v>
      </c>
      <c r="D62" s="303">
        <f t="shared" si="0"/>
        <v>19785.384615384617</v>
      </c>
      <c r="E62" s="301">
        <f t="shared" si="1"/>
        <v>0.6885919273132074</v>
      </c>
      <c r="F62" s="303">
        <f t="shared" si="12"/>
        <v>5368.6326365903042</v>
      </c>
      <c r="G62" s="303">
        <f t="shared" si="2"/>
        <v>13958.44485513479</v>
      </c>
      <c r="H62" s="303">
        <f t="shared" si="3"/>
        <v>2126.0436726714474</v>
      </c>
      <c r="I62" s="302">
        <f t="shared" si="4"/>
        <v>5527.7135489457633</v>
      </c>
      <c r="J62" s="303">
        <f t="shared" si="5"/>
        <v>1758.0604410210062</v>
      </c>
      <c r="K62" s="302">
        <f t="shared" si="6"/>
        <v>4570.9571466546158</v>
      </c>
      <c r="L62" s="302">
        <f t="shared" si="7"/>
        <v>18529.402001789407</v>
      </c>
      <c r="M62" s="302">
        <f t="shared" si="8"/>
        <v>69971.402001789407</v>
      </c>
      <c r="N62" s="304">
        <f t="shared" si="9"/>
        <v>26912.077692995925</v>
      </c>
      <c r="O62" s="305">
        <f t="shared" si="13"/>
        <v>0.93662265388630661</v>
      </c>
      <c r="P62" s="349">
        <v>94.934483980552614</v>
      </c>
      <c r="Q62" s="124">
        <v>2600</v>
      </c>
      <c r="R62" s="85">
        <f t="shared" si="14"/>
        <v>0.10712593598180299</v>
      </c>
      <c r="S62" s="2">
        <f t="shared" si="10"/>
        <v>8.6601262379329622E-2</v>
      </c>
      <c r="T62" s="2"/>
      <c r="U62" s="294">
        <v>46804</v>
      </c>
      <c r="V62" s="85">
        <f t="shared" si="11"/>
        <v>9.9094094521835735E-2</v>
      </c>
      <c r="W62" s="295">
        <v>64865.313448670553</v>
      </c>
      <c r="X62" s="294">
        <v>17870.943108056512</v>
      </c>
      <c r="Y62" s="99">
        <v>24767.206356880699</v>
      </c>
      <c r="Z62" s="99"/>
      <c r="AA62" s="84"/>
      <c r="AB62" s="84"/>
      <c r="AC62" s="84"/>
      <c r="AD62" s="84"/>
    </row>
    <row r="63" spans="1:30" ht="14.4" x14ac:dyDescent="0.3">
      <c r="A63" s="51">
        <v>432</v>
      </c>
      <c r="B63" s="52" t="s">
        <v>121</v>
      </c>
      <c r="C63" s="341">
        <v>41109</v>
      </c>
      <c r="D63" s="303">
        <f t="shared" si="0"/>
        <v>21854.864433811803</v>
      </c>
      <c r="E63" s="301">
        <f t="shared" si="1"/>
        <v>0.76061615754214607</v>
      </c>
      <c r="F63" s="303">
        <f t="shared" si="12"/>
        <v>4126.9447455339923</v>
      </c>
      <c r="G63" s="303">
        <f t="shared" si="2"/>
        <v>7762.7830663494397</v>
      </c>
      <c r="H63" s="303">
        <f t="shared" si="3"/>
        <v>1401.7257362219325</v>
      </c>
      <c r="I63" s="302">
        <f t="shared" si="4"/>
        <v>2636.6461098334553</v>
      </c>
      <c r="J63" s="303">
        <f t="shared" si="5"/>
        <v>1033.7425045714913</v>
      </c>
      <c r="K63" s="302">
        <f t="shared" si="6"/>
        <v>1944.4696510989752</v>
      </c>
      <c r="L63" s="302">
        <f t="shared" si="7"/>
        <v>9707.2527174484148</v>
      </c>
      <c r="M63" s="302">
        <f t="shared" si="8"/>
        <v>50816.252717448413</v>
      </c>
      <c r="N63" s="304">
        <f t="shared" si="9"/>
        <v>27015.551683917285</v>
      </c>
      <c r="O63" s="305">
        <f t="shared" si="13"/>
        <v>0.9402238653977536</v>
      </c>
      <c r="P63" s="349">
        <v>236.20700552593371</v>
      </c>
      <c r="Q63" s="124">
        <v>1881</v>
      </c>
      <c r="R63" s="85">
        <f t="shared" si="14"/>
        <v>3.7562509954294131E-2</v>
      </c>
      <c r="S63" s="2">
        <f t="shared" si="10"/>
        <v>8.3793584429339193E-2</v>
      </c>
      <c r="T63" s="2"/>
      <c r="U63" s="294">
        <v>39705</v>
      </c>
      <c r="V63" s="85">
        <f t="shared" si="11"/>
        <v>3.5360785795239894E-2</v>
      </c>
      <c r="W63" s="295">
        <v>46987.097594785795</v>
      </c>
      <c r="X63" s="294">
        <v>21063.660477453581</v>
      </c>
      <c r="Y63" s="99">
        <v>24926.842225350556</v>
      </c>
      <c r="Z63" s="99"/>
      <c r="AA63" s="84"/>
      <c r="AB63" s="84"/>
      <c r="AC63" s="84"/>
      <c r="AD63" s="84"/>
    </row>
    <row r="64" spans="1:30" ht="14.4" x14ac:dyDescent="0.3">
      <c r="A64" s="51">
        <v>434</v>
      </c>
      <c r="B64" s="52" t="s">
        <v>122</v>
      </c>
      <c r="C64" s="341">
        <v>24758</v>
      </c>
      <c r="D64" s="303">
        <f t="shared" si="0"/>
        <v>18971.647509578543</v>
      </c>
      <c r="E64" s="301">
        <f t="shared" si="1"/>
        <v>0.66027138601942958</v>
      </c>
      <c r="F64" s="303">
        <f t="shared" si="12"/>
        <v>5856.874900073949</v>
      </c>
      <c r="G64" s="303">
        <f t="shared" si="2"/>
        <v>7643.2217445965034</v>
      </c>
      <c r="H64" s="303">
        <f t="shared" si="3"/>
        <v>2410.8516597035737</v>
      </c>
      <c r="I64" s="302">
        <f t="shared" si="4"/>
        <v>3146.1614159131636</v>
      </c>
      <c r="J64" s="303">
        <f t="shared" si="5"/>
        <v>2042.8684280531324</v>
      </c>
      <c r="K64" s="302">
        <f t="shared" si="6"/>
        <v>2665.9432986093379</v>
      </c>
      <c r="L64" s="302">
        <f t="shared" si="7"/>
        <v>10309.165043205841</v>
      </c>
      <c r="M64" s="302">
        <f t="shared" si="8"/>
        <v>35067.165043205838</v>
      </c>
      <c r="N64" s="304">
        <f t="shared" si="9"/>
        <v>26871.390837705621</v>
      </c>
      <c r="O64" s="305">
        <f t="shared" si="13"/>
        <v>0.9352066268216177</v>
      </c>
      <c r="P64" s="349">
        <v>31.775673690241092</v>
      </c>
      <c r="Q64" s="124">
        <v>1305</v>
      </c>
      <c r="R64" s="85">
        <f t="shared" si="14"/>
        <v>8.3524646586141532E-2</v>
      </c>
      <c r="S64" s="2">
        <f t="shared" si="10"/>
        <v>8.5751405163210184E-2</v>
      </c>
      <c r="T64" s="2"/>
      <c r="U64" s="294">
        <v>23795</v>
      </c>
      <c r="V64" s="85">
        <f t="shared" si="11"/>
        <v>4.047068711914268E-2</v>
      </c>
      <c r="W64" s="295">
        <v>33634.052854808433</v>
      </c>
      <c r="X64" s="294">
        <v>17509.197939661517</v>
      </c>
      <c r="Y64" s="99">
        <v>24749.119098460953</v>
      </c>
      <c r="Z64" s="99"/>
      <c r="AA64" s="84"/>
      <c r="AB64" s="84"/>
      <c r="AC64" s="84"/>
      <c r="AD64" s="84"/>
    </row>
    <row r="65" spans="1:30" ht="14.4" x14ac:dyDescent="0.3">
      <c r="A65" s="51">
        <v>436</v>
      </c>
      <c r="B65" s="52" t="s">
        <v>123</v>
      </c>
      <c r="C65" s="341">
        <v>30445</v>
      </c>
      <c r="D65" s="303">
        <f t="shared" si="0"/>
        <v>18793.209876543209</v>
      </c>
      <c r="E65" s="301">
        <f t="shared" si="1"/>
        <v>0.65406121037586562</v>
      </c>
      <c r="F65" s="303">
        <f t="shared" si="12"/>
        <v>5963.9374798951485</v>
      </c>
      <c r="G65" s="303">
        <f t="shared" si="2"/>
        <v>9661.5787174301404</v>
      </c>
      <c r="H65" s="303">
        <f t="shared" si="3"/>
        <v>2473.3048312659403</v>
      </c>
      <c r="I65" s="302">
        <f t="shared" si="4"/>
        <v>4006.7538266508232</v>
      </c>
      <c r="J65" s="303">
        <f t="shared" si="5"/>
        <v>2105.3215996154991</v>
      </c>
      <c r="K65" s="302">
        <f t="shared" si="6"/>
        <v>3410.6209913771081</v>
      </c>
      <c r="L65" s="302">
        <f t="shared" si="7"/>
        <v>13072.199708807249</v>
      </c>
      <c r="M65" s="302">
        <f t="shared" si="8"/>
        <v>43517.199708807253</v>
      </c>
      <c r="N65" s="304">
        <f t="shared" si="9"/>
        <v>26862.468956053861</v>
      </c>
      <c r="O65" s="305">
        <f t="shared" si="13"/>
        <v>0.93489611803943973</v>
      </c>
      <c r="P65" s="349">
        <v>202.68187078788833</v>
      </c>
      <c r="Q65" s="124">
        <v>1620</v>
      </c>
      <c r="R65" s="85">
        <f t="shared" si="14"/>
        <v>0.14341816281708999</v>
      </c>
      <c r="S65" s="2">
        <f t="shared" si="10"/>
        <v>8.7749341382122217E-2</v>
      </c>
      <c r="T65" s="2"/>
      <c r="U65" s="294">
        <v>27218</v>
      </c>
      <c r="V65" s="85">
        <f t="shared" si="11"/>
        <v>0.11856124623410978</v>
      </c>
      <c r="W65" s="295">
        <v>40895.679637647365</v>
      </c>
      <c r="X65" s="294">
        <v>16435.990338164251</v>
      </c>
      <c r="Y65" s="99">
        <v>24695.458718386093</v>
      </c>
      <c r="Z65" s="99"/>
      <c r="AA65" s="84"/>
      <c r="AB65" s="84"/>
      <c r="AC65" s="84"/>
      <c r="AD65" s="84"/>
    </row>
    <row r="66" spans="1:30" ht="14.4" x14ac:dyDescent="0.3">
      <c r="A66" s="51">
        <v>437</v>
      </c>
      <c r="B66" s="52" t="s">
        <v>124</v>
      </c>
      <c r="C66" s="341">
        <v>122027</v>
      </c>
      <c r="D66" s="303">
        <f t="shared" si="0"/>
        <v>21868.63799283154</v>
      </c>
      <c r="E66" s="301">
        <f t="shared" si="1"/>
        <v>0.76109551954272037</v>
      </c>
      <c r="F66" s="303">
        <f t="shared" si="12"/>
        <v>4118.68061012215</v>
      </c>
      <c r="G66" s="303">
        <f t="shared" si="2"/>
        <v>22982.237804481596</v>
      </c>
      <c r="H66" s="303">
        <f t="shared" si="3"/>
        <v>1396.9049905650245</v>
      </c>
      <c r="I66" s="302">
        <f t="shared" si="4"/>
        <v>7794.7298473528363</v>
      </c>
      <c r="J66" s="303">
        <f t="shared" si="5"/>
        <v>1028.9217589145833</v>
      </c>
      <c r="K66" s="302">
        <f t="shared" si="6"/>
        <v>5741.3834147433754</v>
      </c>
      <c r="L66" s="302">
        <f t="shared" si="7"/>
        <v>28723.621219224973</v>
      </c>
      <c r="M66" s="302">
        <f t="shared" si="8"/>
        <v>150750.62121922497</v>
      </c>
      <c r="N66" s="304">
        <f t="shared" si="9"/>
        <v>27016.240361868273</v>
      </c>
      <c r="O66" s="305">
        <f t="shared" si="13"/>
        <v>0.94024783349778229</v>
      </c>
      <c r="P66" s="349">
        <v>471.70977715826666</v>
      </c>
      <c r="Q66" s="124">
        <v>5580</v>
      </c>
      <c r="R66" s="85">
        <f t="shared" si="14"/>
        <v>6.7596149599138317E-2</v>
      </c>
      <c r="S66" s="2">
        <f t="shared" si="10"/>
        <v>8.5082866815316502E-2</v>
      </c>
      <c r="T66" s="2"/>
      <c r="U66" s="294">
        <v>113932</v>
      </c>
      <c r="V66" s="85">
        <f t="shared" si="11"/>
        <v>7.1051153319523927E-2</v>
      </c>
      <c r="W66" s="295">
        <v>138481.89247861993</v>
      </c>
      <c r="X66" s="294">
        <v>20483.998561668464</v>
      </c>
      <c r="Y66" s="99">
        <v>24897.859129561297</v>
      </c>
      <c r="Z66" s="99"/>
      <c r="AA66" s="84"/>
      <c r="AB66" s="84"/>
      <c r="AC66" s="84"/>
      <c r="AD66" s="84"/>
    </row>
    <row r="67" spans="1:30" ht="14.4" x14ac:dyDescent="0.3">
      <c r="A67" s="51">
        <v>438</v>
      </c>
      <c r="B67" s="52" t="s">
        <v>125</v>
      </c>
      <c r="C67" s="341">
        <v>52913</v>
      </c>
      <c r="D67" s="303">
        <f t="shared" si="0"/>
        <v>21810.799670239077</v>
      </c>
      <c r="E67" s="301">
        <f t="shared" si="1"/>
        <v>0.75908256893292847</v>
      </c>
      <c r="F67" s="303">
        <f t="shared" si="12"/>
        <v>4153.3836036776274</v>
      </c>
      <c r="G67" s="303">
        <f t="shared" si="2"/>
        <v>10076.108622521924</v>
      </c>
      <c r="H67" s="303">
        <f t="shared" si="3"/>
        <v>1417.1484034723865</v>
      </c>
      <c r="I67" s="302">
        <f t="shared" si="4"/>
        <v>3438.0020268240096</v>
      </c>
      <c r="J67" s="303">
        <f t="shared" si="5"/>
        <v>1049.1651718219453</v>
      </c>
      <c r="K67" s="302">
        <f t="shared" si="6"/>
        <v>2545.274706840039</v>
      </c>
      <c r="L67" s="302">
        <f t="shared" si="7"/>
        <v>12621.383329361963</v>
      </c>
      <c r="M67" s="302">
        <f t="shared" si="8"/>
        <v>65534.383329361961</v>
      </c>
      <c r="N67" s="304">
        <f t="shared" si="9"/>
        <v>27013.348445738648</v>
      </c>
      <c r="O67" s="305">
        <f t="shared" si="13"/>
        <v>0.94014718596729263</v>
      </c>
      <c r="P67" s="349">
        <v>124.20106082185157</v>
      </c>
      <c r="Q67" s="124">
        <v>2426</v>
      </c>
      <c r="R67" s="85">
        <f t="shared" si="14"/>
        <v>7.4848440929321594E-2</v>
      </c>
      <c r="S67" s="2">
        <f t="shared" si="10"/>
        <v>8.5385260733340643E-2</v>
      </c>
      <c r="T67" s="2"/>
      <c r="U67" s="294">
        <v>49066</v>
      </c>
      <c r="V67" s="85">
        <f t="shared" si="11"/>
        <v>7.8404597888558275E-2</v>
      </c>
      <c r="W67" s="295">
        <v>60179.807949173504</v>
      </c>
      <c r="X67" s="294">
        <v>20291.976840363935</v>
      </c>
      <c r="Y67" s="99">
        <v>24888.258043496073</v>
      </c>
      <c r="Z67" s="99"/>
      <c r="AA67" s="84"/>
      <c r="AB67" s="84"/>
      <c r="AC67" s="84"/>
      <c r="AD67" s="84"/>
    </row>
    <row r="68" spans="1:30" ht="14.4" x14ac:dyDescent="0.3">
      <c r="A68" s="51">
        <v>439</v>
      </c>
      <c r="B68" s="52" t="s">
        <v>126</v>
      </c>
      <c r="C68" s="341">
        <v>31621</v>
      </c>
      <c r="D68" s="303">
        <f t="shared" si="0"/>
        <v>19862.437185929648</v>
      </c>
      <c r="E68" s="301">
        <f t="shared" si="1"/>
        <v>0.69127359254678511</v>
      </c>
      <c r="F68" s="303">
        <f t="shared" si="12"/>
        <v>5322.4010942632858</v>
      </c>
      <c r="G68" s="303">
        <f t="shared" si="2"/>
        <v>8473.262542067152</v>
      </c>
      <c r="H68" s="303">
        <f t="shared" si="3"/>
        <v>2099.0752729806868</v>
      </c>
      <c r="I68" s="302">
        <f t="shared" si="4"/>
        <v>3341.7278345852537</v>
      </c>
      <c r="J68" s="303">
        <f t="shared" si="5"/>
        <v>1731.0920413302456</v>
      </c>
      <c r="K68" s="302">
        <f t="shared" si="6"/>
        <v>2755.8985297977511</v>
      </c>
      <c r="L68" s="302">
        <f t="shared" si="7"/>
        <v>11229.161071864903</v>
      </c>
      <c r="M68" s="302">
        <f t="shared" si="8"/>
        <v>42850.161071864903</v>
      </c>
      <c r="N68" s="304">
        <f t="shared" si="9"/>
        <v>26915.930321523181</v>
      </c>
      <c r="O68" s="305">
        <f t="shared" si="13"/>
        <v>0.93675673714798569</v>
      </c>
      <c r="P68" s="349">
        <v>185.10465326809572</v>
      </c>
      <c r="Q68" s="124">
        <v>1592</v>
      </c>
      <c r="R68" s="85">
        <f t="shared" si="14"/>
        <v>8.2604511465175751E-2</v>
      </c>
      <c r="S68" s="2">
        <f t="shared" si="10"/>
        <v>8.5713595100114129E-2</v>
      </c>
      <c r="T68" s="2"/>
      <c r="U68" s="294">
        <v>29300</v>
      </c>
      <c r="V68" s="85">
        <f t="shared" si="11"/>
        <v>7.9215017064846419E-2</v>
      </c>
      <c r="W68" s="295">
        <v>39591.233744760168</v>
      </c>
      <c r="X68" s="294">
        <v>18346.900438321853</v>
      </c>
      <c r="Y68" s="99">
        <v>24791.004223393971</v>
      </c>
      <c r="Z68" s="99"/>
      <c r="AA68" s="84"/>
      <c r="AB68" s="84"/>
      <c r="AC68" s="84"/>
      <c r="AD68" s="84"/>
    </row>
    <row r="69" spans="1:30" ht="14.4" x14ac:dyDescent="0.3">
      <c r="A69" s="51">
        <v>441</v>
      </c>
      <c r="B69" s="52" t="s">
        <v>127</v>
      </c>
      <c r="C69" s="341">
        <v>40273</v>
      </c>
      <c r="D69" s="303">
        <f t="shared" si="0"/>
        <v>20589.468302658486</v>
      </c>
      <c r="E69" s="301">
        <f t="shared" si="1"/>
        <v>0.71657650010288632</v>
      </c>
      <c r="F69" s="303">
        <f t="shared" si="12"/>
        <v>4886.1824242259827</v>
      </c>
      <c r="G69" s="303">
        <f t="shared" si="2"/>
        <v>9557.3728217860225</v>
      </c>
      <c r="H69" s="303">
        <f t="shared" si="3"/>
        <v>1844.6143821255935</v>
      </c>
      <c r="I69" s="302">
        <f t="shared" si="4"/>
        <v>3608.0657314376608</v>
      </c>
      <c r="J69" s="303">
        <f t="shared" si="5"/>
        <v>1476.6311504751523</v>
      </c>
      <c r="K69" s="302">
        <f t="shared" si="6"/>
        <v>2888.2905303293978</v>
      </c>
      <c r="L69" s="302">
        <f t="shared" si="7"/>
        <v>12445.66335211542</v>
      </c>
      <c r="M69" s="302">
        <f t="shared" si="8"/>
        <v>52718.663352115422</v>
      </c>
      <c r="N69" s="304">
        <f t="shared" si="9"/>
        <v>26952.281877359623</v>
      </c>
      <c r="O69" s="305">
        <f t="shared" si="13"/>
        <v>0.93802188252579066</v>
      </c>
      <c r="P69" s="349">
        <v>240.70848102537093</v>
      </c>
      <c r="Q69" s="124">
        <v>1956</v>
      </c>
      <c r="R69" s="85">
        <f t="shared" si="14"/>
        <v>7.8269014429823938E-2</v>
      </c>
      <c r="S69" s="2">
        <f t="shared" si="10"/>
        <v>8.5542195294321735E-2</v>
      </c>
      <c r="T69" s="2"/>
      <c r="U69" s="294">
        <v>38018</v>
      </c>
      <c r="V69" s="85">
        <f t="shared" si="11"/>
        <v>5.931400915355884E-2</v>
      </c>
      <c r="W69" s="295">
        <v>49433.355470142451</v>
      </c>
      <c r="X69" s="294">
        <v>19094.927172275238</v>
      </c>
      <c r="Y69" s="99">
        <v>24828.40556009164</v>
      </c>
      <c r="Z69" s="99"/>
      <c r="AA69" s="84"/>
      <c r="AB69" s="84"/>
      <c r="AC69" s="84"/>
      <c r="AD69" s="84"/>
    </row>
    <row r="70" spans="1:30" ht="25.5" customHeight="1" x14ac:dyDescent="0.3">
      <c r="A70" s="51">
        <v>501</v>
      </c>
      <c r="B70" s="52" t="s">
        <v>128</v>
      </c>
      <c r="C70" s="341">
        <v>729709</v>
      </c>
      <c r="D70" s="303">
        <f t="shared" si="0"/>
        <v>26558.050662396272</v>
      </c>
      <c r="E70" s="301">
        <f t="shared" si="1"/>
        <v>0.92430142990908704</v>
      </c>
      <c r="F70" s="303">
        <f t="shared" si="12"/>
        <v>1305.0330083833112</v>
      </c>
      <c r="G70" s="303">
        <f t="shared" si="2"/>
        <v>35857.08693833986</v>
      </c>
      <c r="H70" s="303">
        <f t="shared" si="3"/>
        <v>0</v>
      </c>
      <c r="I70" s="302">
        <f t="shared" si="4"/>
        <v>0</v>
      </c>
      <c r="J70" s="303">
        <f t="shared" si="5"/>
        <v>-367.98323165044116</v>
      </c>
      <c r="K70" s="302">
        <f t="shared" si="6"/>
        <v>-10110.707272827522</v>
      </c>
      <c r="L70" s="302">
        <f t="shared" si="7"/>
        <v>25746.379665512337</v>
      </c>
      <c r="M70" s="302">
        <f t="shared" si="8"/>
        <v>755455.37966551236</v>
      </c>
      <c r="N70" s="304">
        <f t="shared" si="9"/>
        <v>27495.100439129143</v>
      </c>
      <c r="O70" s="305">
        <f t="shared" si="13"/>
        <v>0.95691362948428116</v>
      </c>
      <c r="P70" s="349">
        <v>1447.6460425257537</v>
      </c>
      <c r="Q70" s="124">
        <v>27476</v>
      </c>
      <c r="R70" s="85">
        <f t="shared" si="14"/>
        <v>0.10308359159478182</v>
      </c>
      <c r="S70" s="2">
        <f t="shared" si="10"/>
        <v>9.2172367842287065E-2</v>
      </c>
      <c r="T70" s="2"/>
      <c r="U70" s="294">
        <v>657280</v>
      </c>
      <c r="V70" s="85">
        <f t="shared" si="11"/>
        <v>0.11019504625121714</v>
      </c>
      <c r="W70" s="295">
        <v>687269.02830471238</v>
      </c>
      <c r="X70" s="294">
        <v>24076.190476190477</v>
      </c>
      <c r="Y70" s="99">
        <v>25174.689681491298</v>
      </c>
      <c r="Z70" s="99"/>
      <c r="AA70" s="84"/>
      <c r="AB70" s="84"/>
      <c r="AC70" s="84"/>
      <c r="AD70" s="84"/>
    </row>
    <row r="71" spans="1:30" ht="14.4" x14ac:dyDescent="0.3">
      <c r="A71" s="51">
        <v>502</v>
      </c>
      <c r="B71" s="52" t="s">
        <v>129</v>
      </c>
      <c r="C71" s="341">
        <v>711172</v>
      </c>
      <c r="D71" s="303">
        <f t="shared" ref="D71:D134" si="15">C71*1000/Q71</f>
        <v>23597.969273650331</v>
      </c>
      <c r="E71" s="301">
        <f t="shared" ref="E71:E134" si="16">D71/D$436</f>
        <v>0.82128153981831764</v>
      </c>
      <c r="F71" s="303">
        <f t="shared" ref="F71:F134" si="17">($D$436-D71)*0.6</f>
        <v>3081.0818416308757</v>
      </c>
      <c r="G71" s="303">
        <f t="shared" ref="G71:G134" si="18">F71*Q71/1000</f>
        <v>92854.5634612297</v>
      </c>
      <c r="H71" s="303">
        <f t="shared" ref="H71:H134" si="19">IF(D71&lt;D$436*0.9,(D$436*0.9-D71)*0.35,0)</f>
        <v>791.63904227844773</v>
      </c>
      <c r="I71" s="302">
        <f t="shared" ref="I71:I134" si="20">H71*Q71/1000</f>
        <v>23857.625817145577</v>
      </c>
      <c r="J71" s="303">
        <f t="shared" ref="J71:J134" si="21">H71+I$438</f>
        <v>423.65581062800658</v>
      </c>
      <c r="K71" s="302">
        <f t="shared" ref="K71:K134" si="22">J71*Q71/1000</f>
        <v>12767.715164896235</v>
      </c>
      <c r="L71" s="302">
        <f t="shared" ref="L71:L134" si="23">K71+G71</f>
        <v>105622.27862612593</v>
      </c>
      <c r="M71" s="302">
        <f t="shared" ref="M71:M134" si="24">L71+C71</f>
        <v>816794.27862612589</v>
      </c>
      <c r="N71" s="304">
        <f t="shared" ref="N71:N134" si="25">M71*1000/Q71</f>
        <v>27102.706925909213</v>
      </c>
      <c r="O71" s="305">
        <f t="shared" ref="O71:O134" si="26">N71/N$436</f>
        <v>0.94325713451156223</v>
      </c>
      <c r="P71" s="349">
        <v>3166.6162283546</v>
      </c>
      <c r="Q71" s="124">
        <v>30137</v>
      </c>
      <c r="R71" s="85">
        <f t="shared" si="14"/>
        <v>9.9765529746771608E-2</v>
      </c>
      <c r="S71" s="2">
        <f t="shared" ref="S71:S134" si="27">(N71-Y71)/Y71</f>
        <v>8.6432248855448299E-2</v>
      </c>
      <c r="T71" s="2"/>
      <c r="U71" s="294">
        <v>645070</v>
      </c>
      <c r="V71" s="85">
        <f t="shared" ref="V71:V134" si="28">(C71-U71)/U71</f>
        <v>0.10247259987288201</v>
      </c>
      <c r="W71" s="295">
        <v>749967.31657402939</v>
      </c>
      <c r="X71" s="294">
        <v>21457.273059907526</v>
      </c>
      <c r="Y71" s="99">
        <v>24946.522854473253</v>
      </c>
      <c r="Z71" s="99"/>
      <c r="AA71" s="84"/>
      <c r="AB71" s="84"/>
      <c r="AC71" s="84"/>
      <c r="AD71" s="84"/>
    </row>
    <row r="72" spans="1:30" ht="14.4" x14ac:dyDescent="0.3">
      <c r="A72" s="51">
        <v>511</v>
      </c>
      <c r="B72" s="52" t="s">
        <v>130</v>
      </c>
      <c r="C72" s="341">
        <v>59477</v>
      </c>
      <c r="D72" s="303">
        <f t="shared" si="15"/>
        <v>22020.362828582005</v>
      </c>
      <c r="E72" s="301">
        <f t="shared" si="16"/>
        <v>0.76637600810039319</v>
      </c>
      <c r="F72" s="303">
        <f t="shared" si="17"/>
        <v>4027.645708671871</v>
      </c>
      <c r="G72" s="303">
        <f t="shared" si="18"/>
        <v>10878.671059122724</v>
      </c>
      <c r="H72" s="303">
        <f t="shared" si="19"/>
        <v>1343.8012980523617</v>
      </c>
      <c r="I72" s="302">
        <f t="shared" si="20"/>
        <v>3629.6073060394292</v>
      </c>
      <c r="J72" s="303">
        <f t="shared" si="21"/>
        <v>975.81806640192053</v>
      </c>
      <c r="K72" s="302">
        <f t="shared" si="22"/>
        <v>2635.6845973515874</v>
      </c>
      <c r="L72" s="302">
        <f t="shared" si="23"/>
        <v>13514.355656474312</v>
      </c>
      <c r="M72" s="302">
        <f t="shared" si="24"/>
        <v>72991.355656474305</v>
      </c>
      <c r="N72" s="304">
        <f t="shared" si="25"/>
        <v>27023.826603655798</v>
      </c>
      <c r="O72" s="305">
        <f t="shared" si="26"/>
        <v>0.94051185792566605</v>
      </c>
      <c r="P72" s="349">
        <v>157.48980431980817</v>
      </c>
      <c r="Q72" s="124">
        <v>2701</v>
      </c>
      <c r="R72" s="85">
        <f t="shared" ref="R72:R135" si="29">(D72-X72)/X72</f>
        <v>0.1112603589450601</v>
      </c>
      <c r="S72" s="2">
        <f t="shared" si="27"/>
        <v>8.6846273139063859E-2</v>
      </c>
      <c r="T72" s="2"/>
      <c r="U72" s="294">
        <v>54394</v>
      </c>
      <c r="V72" s="85">
        <f t="shared" si="28"/>
        <v>9.3447806743390815E-2</v>
      </c>
      <c r="W72" s="295">
        <v>68252.894508056765</v>
      </c>
      <c r="X72" s="294">
        <v>19815.664845173043</v>
      </c>
      <c r="Y72" s="99">
        <v>24864.442443736523</v>
      </c>
      <c r="Z72" s="99"/>
      <c r="AA72" s="84"/>
      <c r="AB72" s="84"/>
      <c r="AC72" s="84"/>
      <c r="AD72" s="84"/>
    </row>
    <row r="73" spans="1:30" ht="14.4" x14ac:dyDescent="0.3">
      <c r="A73" s="51">
        <v>512</v>
      </c>
      <c r="B73" s="52" t="s">
        <v>131</v>
      </c>
      <c r="C73" s="341">
        <v>46978</v>
      </c>
      <c r="D73" s="303">
        <f t="shared" si="15"/>
        <v>22860.340632603406</v>
      </c>
      <c r="E73" s="301">
        <f t="shared" si="16"/>
        <v>0.79560980598783282</v>
      </c>
      <c r="F73" s="303">
        <f t="shared" si="17"/>
        <v>3523.6590262590312</v>
      </c>
      <c r="G73" s="303">
        <f t="shared" si="18"/>
        <v>7241.1192989623087</v>
      </c>
      <c r="H73" s="303">
        <f t="shared" si="19"/>
        <v>1049.8090666448718</v>
      </c>
      <c r="I73" s="302">
        <f t="shared" si="20"/>
        <v>2157.3576319552117</v>
      </c>
      <c r="J73" s="303">
        <f t="shared" si="21"/>
        <v>681.82583499443058</v>
      </c>
      <c r="K73" s="302">
        <f t="shared" si="22"/>
        <v>1401.152090913555</v>
      </c>
      <c r="L73" s="302">
        <f t="shared" si="23"/>
        <v>8642.271389875863</v>
      </c>
      <c r="M73" s="302">
        <f t="shared" si="24"/>
        <v>55620.271389875867</v>
      </c>
      <c r="N73" s="304">
        <f t="shared" si="25"/>
        <v>27065.825493856868</v>
      </c>
      <c r="O73" s="305">
        <f t="shared" si="26"/>
        <v>0.94197354782003795</v>
      </c>
      <c r="P73" s="349">
        <v>164.19042868463657</v>
      </c>
      <c r="Q73" s="124">
        <v>2055</v>
      </c>
      <c r="R73" s="85">
        <f t="shared" si="29"/>
        <v>0.13631174377834565</v>
      </c>
      <c r="S73" s="2">
        <f t="shared" si="27"/>
        <v>8.7873955917310606E-2</v>
      </c>
      <c r="T73" s="2"/>
      <c r="U73" s="294">
        <v>41423</v>
      </c>
      <c r="V73" s="85">
        <f t="shared" si="28"/>
        <v>0.1341042416049055</v>
      </c>
      <c r="W73" s="295">
        <v>51227.014295842942</v>
      </c>
      <c r="X73" s="294">
        <v>20118.018455560952</v>
      </c>
      <c r="Y73" s="99">
        <v>24879.560124255924</v>
      </c>
      <c r="Z73" s="99"/>
      <c r="AA73" s="84"/>
      <c r="AB73" s="84"/>
      <c r="AC73" s="84"/>
      <c r="AD73" s="84"/>
    </row>
    <row r="74" spans="1:30" ht="14.4" x14ac:dyDescent="0.3">
      <c r="A74" s="51">
        <v>513</v>
      </c>
      <c r="B74" s="52" t="s">
        <v>132</v>
      </c>
      <c r="C74" s="341">
        <v>56347</v>
      </c>
      <c r="D74" s="303">
        <f t="shared" si="15"/>
        <v>25565.78947368421</v>
      </c>
      <c r="E74" s="301">
        <f t="shared" si="16"/>
        <v>0.88976770425171248</v>
      </c>
      <c r="F74" s="303">
        <f t="shared" si="17"/>
        <v>1900.3897216105483</v>
      </c>
      <c r="G74" s="303">
        <f t="shared" si="18"/>
        <v>4188.4589464296487</v>
      </c>
      <c r="H74" s="303">
        <f t="shared" si="19"/>
        <v>102.90197226659019</v>
      </c>
      <c r="I74" s="302">
        <f t="shared" si="20"/>
        <v>226.79594687556479</v>
      </c>
      <c r="J74" s="303">
        <f t="shared" si="21"/>
        <v>-265.08125938385098</v>
      </c>
      <c r="K74" s="302">
        <f t="shared" si="22"/>
        <v>-584.23909568200759</v>
      </c>
      <c r="L74" s="302">
        <f t="shared" si="23"/>
        <v>3604.219850747641</v>
      </c>
      <c r="M74" s="302">
        <f t="shared" si="24"/>
        <v>59951.219850747642</v>
      </c>
      <c r="N74" s="304">
        <f t="shared" si="25"/>
        <v>27201.097935910911</v>
      </c>
      <c r="O74" s="305">
        <f t="shared" si="26"/>
        <v>0.94668144273323207</v>
      </c>
      <c r="P74" s="349">
        <v>459.90669334352015</v>
      </c>
      <c r="Q74" s="124">
        <v>2204</v>
      </c>
      <c r="R74" s="85">
        <f t="shared" si="29"/>
        <v>-7.7416909838519555E-3</v>
      </c>
      <c r="S74" s="2">
        <f t="shared" si="27"/>
        <v>5.2253983978191323E-2</v>
      </c>
      <c r="T74" s="2"/>
      <c r="U74" s="294">
        <v>57843</v>
      </c>
      <c r="V74" s="85">
        <f t="shared" si="28"/>
        <v>-2.5863112217554416E-2</v>
      </c>
      <c r="W74" s="295">
        <v>58033.959287328908</v>
      </c>
      <c r="X74" s="294">
        <v>25765.256124721604</v>
      </c>
      <c r="Y74" s="99">
        <v>25850.315940903743</v>
      </c>
      <c r="Z74" s="99"/>
      <c r="AA74" s="84"/>
      <c r="AB74" s="84"/>
      <c r="AC74" s="84"/>
      <c r="AD74" s="84"/>
    </row>
    <row r="75" spans="1:30" ht="14.4" x14ac:dyDescent="0.3">
      <c r="A75" s="51">
        <v>514</v>
      </c>
      <c r="B75" s="52" t="s">
        <v>133</v>
      </c>
      <c r="C75" s="341">
        <v>50742</v>
      </c>
      <c r="D75" s="303">
        <f t="shared" si="15"/>
        <v>21619.940349382188</v>
      </c>
      <c r="E75" s="301">
        <f t="shared" si="16"/>
        <v>0.75244008054317313</v>
      </c>
      <c r="F75" s="303">
        <f t="shared" si="17"/>
        <v>4267.8991961917609</v>
      </c>
      <c r="G75" s="303">
        <f t="shared" si="18"/>
        <v>10016.759413462063</v>
      </c>
      <c r="H75" s="303">
        <f t="shared" si="19"/>
        <v>1483.9491657722976</v>
      </c>
      <c r="I75" s="302">
        <f t="shared" si="20"/>
        <v>3482.8286920675828</v>
      </c>
      <c r="J75" s="303">
        <f t="shared" si="21"/>
        <v>1115.9659341218564</v>
      </c>
      <c r="K75" s="302">
        <f t="shared" si="22"/>
        <v>2619.1720473839973</v>
      </c>
      <c r="L75" s="302">
        <f t="shared" si="23"/>
        <v>12635.931460846061</v>
      </c>
      <c r="M75" s="302">
        <f t="shared" si="24"/>
        <v>63377.931460846063</v>
      </c>
      <c r="N75" s="304">
        <f t="shared" si="25"/>
        <v>27003.805479695806</v>
      </c>
      <c r="O75" s="305">
        <f t="shared" si="26"/>
        <v>0.93981506154780492</v>
      </c>
      <c r="P75" s="349">
        <v>236.75283996245162</v>
      </c>
      <c r="Q75" s="124">
        <v>2347</v>
      </c>
      <c r="R75" s="85">
        <f t="shared" si="29"/>
        <v>5.657822114427679E-2</v>
      </c>
      <c r="S75" s="2">
        <f t="shared" si="27"/>
        <v>8.463085927804205E-2</v>
      </c>
      <c r="T75" s="2"/>
      <c r="U75" s="294">
        <v>48209</v>
      </c>
      <c r="V75" s="85">
        <f t="shared" si="28"/>
        <v>5.2542056462486254E-2</v>
      </c>
      <c r="W75" s="295">
        <v>58656.791078681876</v>
      </c>
      <c r="X75" s="294">
        <v>20462.224108658742</v>
      </c>
      <c r="Y75" s="99">
        <v>24896.770406910815</v>
      </c>
      <c r="Z75" s="99"/>
      <c r="AA75" s="84"/>
      <c r="AB75" s="84"/>
      <c r="AC75" s="84"/>
      <c r="AD75" s="84"/>
    </row>
    <row r="76" spans="1:30" ht="14.4" x14ac:dyDescent="0.3">
      <c r="A76" s="51">
        <v>515</v>
      </c>
      <c r="B76" s="52" t="s">
        <v>134</v>
      </c>
      <c r="C76" s="341">
        <v>75013</v>
      </c>
      <c r="D76" s="303">
        <f t="shared" si="15"/>
        <v>20472.98034934498</v>
      </c>
      <c r="E76" s="301">
        <f t="shared" si="16"/>
        <v>0.71252236287784865</v>
      </c>
      <c r="F76" s="303">
        <f t="shared" si="17"/>
        <v>4956.0751962140866</v>
      </c>
      <c r="G76" s="303">
        <f t="shared" si="18"/>
        <v>18159.059518928414</v>
      </c>
      <c r="H76" s="303">
        <f t="shared" si="19"/>
        <v>1885.3851657853206</v>
      </c>
      <c r="I76" s="302">
        <f t="shared" si="20"/>
        <v>6908.0512474374145</v>
      </c>
      <c r="J76" s="303">
        <f t="shared" si="21"/>
        <v>1517.4019341348794</v>
      </c>
      <c r="K76" s="302">
        <f t="shared" si="22"/>
        <v>5559.7606866701981</v>
      </c>
      <c r="L76" s="302">
        <f t="shared" si="23"/>
        <v>23718.820205598611</v>
      </c>
      <c r="M76" s="302">
        <f t="shared" si="24"/>
        <v>98731.820205598604</v>
      </c>
      <c r="N76" s="304">
        <f t="shared" si="25"/>
        <v>26946.457479693941</v>
      </c>
      <c r="O76" s="305">
        <f t="shared" si="26"/>
        <v>0.93781917566453865</v>
      </c>
      <c r="P76" s="349">
        <v>377.1687497325911</v>
      </c>
      <c r="Q76" s="124">
        <v>3664</v>
      </c>
      <c r="R76" s="85">
        <f t="shared" si="29"/>
        <v>7.8854052737245939E-2</v>
      </c>
      <c r="S76" s="2">
        <f t="shared" si="27"/>
        <v>8.5566291713308776E-2</v>
      </c>
      <c r="T76" s="2"/>
      <c r="U76" s="294">
        <v>69739</v>
      </c>
      <c r="V76" s="85">
        <f t="shared" si="28"/>
        <v>7.5624829722250098E-2</v>
      </c>
      <c r="W76" s="295">
        <v>91222.647565431194</v>
      </c>
      <c r="X76" s="294">
        <v>18976.598639455784</v>
      </c>
      <c r="Y76" s="99">
        <v>24822.489133450665</v>
      </c>
      <c r="Z76" s="99"/>
      <c r="AA76" s="84"/>
      <c r="AB76" s="84"/>
      <c r="AC76" s="84"/>
      <c r="AD76" s="84"/>
    </row>
    <row r="77" spans="1:30" ht="14.4" x14ac:dyDescent="0.3">
      <c r="A77" s="51">
        <v>516</v>
      </c>
      <c r="B77" s="52" t="s">
        <v>135</v>
      </c>
      <c r="C77" s="341">
        <v>156680</v>
      </c>
      <c r="D77" s="303">
        <f t="shared" si="15"/>
        <v>27291.412645880508</v>
      </c>
      <c r="E77" s="301">
        <f t="shared" si="16"/>
        <v>0.94982467100054313</v>
      </c>
      <c r="F77" s="303">
        <f t="shared" si="17"/>
        <v>865.01581829276984</v>
      </c>
      <c r="G77" s="303">
        <f t="shared" si="18"/>
        <v>4966.0558128187913</v>
      </c>
      <c r="H77" s="303">
        <f t="shared" si="19"/>
        <v>0</v>
      </c>
      <c r="I77" s="302">
        <f t="shared" si="20"/>
        <v>0</v>
      </c>
      <c r="J77" s="303">
        <f t="shared" si="21"/>
        <v>-367.98323165044116</v>
      </c>
      <c r="K77" s="302">
        <f t="shared" si="22"/>
        <v>-2112.5917329051827</v>
      </c>
      <c r="L77" s="302">
        <f t="shared" si="23"/>
        <v>2853.4640799136087</v>
      </c>
      <c r="M77" s="302">
        <f t="shared" si="24"/>
        <v>159533.4640799136</v>
      </c>
      <c r="N77" s="304">
        <f t="shared" si="25"/>
        <v>27788.445232522834</v>
      </c>
      <c r="O77" s="305">
        <f t="shared" si="26"/>
        <v>0.96712292592086346</v>
      </c>
      <c r="P77" s="349">
        <v>295.12856784612222</v>
      </c>
      <c r="Q77" s="124">
        <v>5741</v>
      </c>
      <c r="R77" s="85">
        <f t="shared" si="29"/>
        <v>6.6834163497873217E-2</v>
      </c>
      <c r="S77" s="2">
        <f t="shared" si="27"/>
        <v>7.8037307764827799E-2</v>
      </c>
      <c r="T77" s="2"/>
      <c r="U77" s="294">
        <v>147197</v>
      </c>
      <c r="V77" s="85">
        <f t="shared" si="28"/>
        <v>6.4423867334252732E-2</v>
      </c>
      <c r="W77" s="295">
        <v>148320.20442730092</v>
      </c>
      <c r="X77" s="294">
        <v>25581.68230795968</v>
      </c>
      <c r="Y77" s="99">
        <v>25776.88641419898</v>
      </c>
      <c r="Z77" s="99"/>
      <c r="AA77" s="84"/>
      <c r="AB77" s="84"/>
      <c r="AC77" s="84"/>
      <c r="AD77" s="84"/>
    </row>
    <row r="78" spans="1:30" ht="14.4" x14ac:dyDescent="0.3">
      <c r="A78" s="51">
        <v>517</v>
      </c>
      <c r="B78" s="52" t="s">
        <v>136</v>
      </c>
      <c r="C78" s="341">
        <v>113135</v>
      </c>
      <c r="D78" s="303">
        <f t="shared" si="15"/>
        <v>19062.342038753159</v>
      </c>
      <c r="E78" s="301">
        <f t="shared" si="16"/>
        <v>0.66342783315731102</v>
      </c>
      <c r="F78" s="303">
        <f t="shared" si="17"/>
        <v>5802.4581825691794</v>
      </c>
      <c r="G78" s="303">
        <f t="shared" si="18"/>
        <v>34437.58931354808</v>
      </c>
      <c r="H78" s="303">
        <f t="shared" si="19"/>
        <v>2379.108574492458</v>
      </c>
      <c r="I78" s="302">
        <f t="shared" si="20"/>
        <v>14120.009389612738</v>
      </c>
      <c r="J78" s="303">
        <f t="shared" si="21"/>
        <v>2011.1253428420168</v>
      </c>
      <c r="K78" s="302">
        <f t="shared" si="22"/>
        <v>11936.02890976737</v>
      </c>
      <c r="L78" s="302">
        <f t="shared" si="23"/>
        <v>46373.618223315454</v>
      </c>
      <c r="M78" s="302">
        <f t="shared" si="24"/>
        <v>159508.61822331545</v>
      </c>
      <c r="N78" s="304">
        <f t="shared" si="25"/>
        <v>26875.925564164354</v>
      </c>
      <c r="O78" s="305">
        <f t="shared" si="26"/>
        <v>0.9353644491785118</v>
      </c>
      <c r="P78" s="349">
        <v>457.23342785562272</v>
      </c>
      <c r="Q78" s="124">
        <v>5935</v>
      </c>
      <c r="R78" s="85">
        <f t="shared" si="29"/>
        <v>7.1069405824707416E-2</v>
      </c>
      <c r="S78" s="2">
        <f t="shared" si="27"/>
        <v>8.5302531597861955E-2</v>
      </c>
      <c r="T78" s="2"/>
      <c r="U78" s="294">
        <v>106162</v>
      </c>
      <c r="V78" s="85">
        <f t="shared" si="28"/>
        <v>6.5682635971439876E-2</v>
      </c>
      <c r="W78" s="295">
        <v>147714.47713681552</v>
      </c>
      <c r="X78" s="294">
        <v>17797.485331098072</v>
      </c>
      <c r="Y78" s="99">
        <v>24763.533468032776</v>
      </c>
      <c r="Z78" s="99"/>
      <c r="AA78" s="84"/>
      <c r="AB78" s="84"/>
      <c r="AC78" s="84"/>
      <c r="AD78" s="84"/>
    </row>
    <row r="79" spans="1:30" ht="14.4" x14ac:dyDescent="0.3">
      <c r="A79" s="51">
        <v>519</v>
      </c>
      <c r="B79" s="52" t="s">
        <v>137</v>
      </c>
      <c r="C79" s="341">
        <v>80249</v>
      </c>
      <c r="D79" s="303">
        <f t="shared" si="15"/>
        <v>25443.563728598605</v>
      </c>
      <c r="E79" s="301">
        <f t="shared" si="16"/>
        <v>0.88551387431553086</v>
      </c>
      <c r="F79" s="303">
        <f t="shared" si="17"/>
        <v>1973.7251686619113</v>
      </c>
      <c r="G79" s="303">
        <f t="shared" si="18"/>
        <v>6225.1291819596681</v>
      </c>
      <c r="H79" s="303">
        <f t="shared" si="19"/>
        <v>145.68098304655194</v>
      </c>
      <c r="I79" s="302">
        <f t="shared" si="20"/>
        <v>459.47782052882479</v>
      </c>
      <c r="J79" s="303">
        <f t="shared" si="21"/>
        <v>-222.30224860388921</v>
      </c>
      <c r="K79" s="302">
        <f t="shared" si="22"/>
        <v>-701.14129209666658</v>
      </c>
      <c r="L79" s="302">
        <f t="shared" si="23"/>
        <v>5523.9878898630013</v>
      </c>
      <c r="M79" s="302">
        <f t="shared" si="24"/>
        <v>85772.987889862998</v>
      </c>
      <c r="N79" s="304">
        <f t="shared" si="25"/>
        <v>27194.986648656628</v>
      </c>
      <c r="O79" s="305">
        <f t="shared" si="26"/>
        <v>0.94646875123642293</v>
      </c>
      <c r="P79" s="349">
        <v>-6.8412836635907297</v>
      </c>
      <c r="Q79" s="124">
        <v>3154</v>
      </c>
      <c r="R79" s="85">
        <f t="shared" si="29"/>
        <v>0.11924293188025055</v>
      </c>
      <c r="S79" s="2">
        <f t="shared" si="27"/>
        <v>8.735143803717263E-2</v>
      </c>
      <c r="T79" s="2"/>
      <c r="U79" s="294">
        <v>72836</v>
      </c>
      <c r="V79" s="85">
        <f t="shared" si="28"/>
        <v>0.10177659399198198</v>
      </c>
      <c r="W79" s="295">
        <v>80133.004081535109</v>
      </c>
      <c r="X79" s="294">
        <v>22732.833957553059</v>
      </c>
      <c r="Y79" s="99">
        <v>25010.30089935553</v>
      </c>
      <c r="Z79" s="99"/>
      <c r="AA79" s="84"/>
      <c r="AB79" s="84"/>
      <c r="AC79" s="84"/>
      <c r="AD79" s="84"/>
    </row>
    <row r="80" spans="1:30" ht="14.4" x14ac:dyDescent="0.3">
      <c r="A80" s="51">
        <v>520</v>
      </c>
      <c r="B80" s="52" t="s">
        <v>138</v>
      </c>
      <c r="C80" s="341">
        <v>103553</v>
      </c>
      <c r="D80" s="303">
        <f t="shared" si="15"/>
        <v>23207.754370237562</v>
      </c>
      <c r="E80" s="301">
        <f t="shared" si="16"/>
        <v>0.80770086713337008</v>
      </c>
      <c r="F80" s="303">
        <f t="shared" si="17"/>
        <v>3315.2107836785367</v>
      </c>
      <c r="G80" s="303">
        <f t="shared" si="18"/>
        <v>14792.47051677363</v>
      </c>
      <c r="H80" s="303">
        <f t="shared" si="19"/>
        <v>928.21425847291675</v>
      </c>
      <c r="I80" s="302">
        <f t="shared" si="20"/>
        <v>4141.6920213061549</v>
      </c>
      <c r="J80" s="303">
        <f t="shared" si="21"/>
        <v>560.23102682247554</v>
      </c>
      <c r="K80" s="302">
        <f t="shared" si="22"/>
        <v>2499.750841681886</v>
      </c>
      <c r="L80" s="302">
        <f t="shared" si="23"/>
        <v>17292.221358455517</v>
      </c>
      <c r="M80" s="302">
        <f t="shared" si="24"/>
        <v>120845.22135845551</v>
      </c>
      <c r="N80" s="304">
        <f t="shared" si="25"/>
        <v>27083.196180738571</v>
      </c>
      <c r="O80" s="305">
        <f t="shared" si="26"/>
        <v>0.94257810087731464</v>
      </c>
      <c r="P80" s="349">
        <v>-27.705550953378406</v>
      </c>
      <c r="Q80" s="124">
        <v>4462</v>
      </c>
      <c r="R80" s="85">
        <f t="shared" si="29"/>
        <v>7.6258975329318426E-2</v>
      </c>
      <c r="S80" s="2">
        <f t="shared" si="27"/>
        <v>8.5419365593389612E-2</v>
      </c>
      <c r="T80" s="2"/>
      <c r="U80" s="294">
        <v>96151</v>
      </c>
      <c r="V80" s="85">
        <f t="shared" si="28"/>
        <v>7.6983078699129501E-2</v>
      </c>
      <c r="W80" s="295">
        <v>111260.19637938985</v>
      </c>
      <c r="X80" s="294">
        <v>21563.355012334603</v>
      </c>
      <c r="Y80" s="99">
        <v>24951.826952094609</v>
      </c>
      <c r="Z80" s="99"/>
      <c r="AA80" s="84"/>
      <c r="AB80" s="84"/>
      <c r="AC80" s="84"/>
      <c r="AD80" s="84"/>
    </row>
    <row r="81" spans="1:30" ht="14.4" x14ac:dyDescent="0.3">
      <c r="A81" s="51">
        <v>521</v>
      </c>
      <c r="B81" s="52" t="s">
        <v>139</v>
      </c>
      <c r="C81" s="341">
        <v>131318</v>
      </c>
      <c r="D81" s="303">
        <f t="shared" si="15"/>
        <v>25890.772870662462</v>
      </c>
      <c r="E81" s="301">
        <f t="shared" si="16"/>
        <v>0.9010781209062384</v>
      </c>
      <c r="F81" s="303">
        <f t="shared" si="17"/>
        <v>1705.399683423597</v>
      </c>
      <c r="G81" s="303">
        <f t="shared" si="18"/>
        <v>8649.7871943244845</v>
      </c>
      <c r="H81" s="303">
        <f t="shared" si="19"/>
        <v>0</v>
      </c>
      <c r="I81" s="302">
        <f t="shared" si="20"/>
        <v>0</v>
      </c>
      <c r="J81" s="303">
        <f t="shared" si="21"/>
        <v>-367.98323165044116</v>
      </c>
      <c r="K81" s="302">
        <f t="shared" si="22"/>
        <v>-1866.4109509310376</v>
      </c>
      <c r="L81" s="302">
        <f t="shared" si="23"/>
        <v>6783.3762433934471</v>
      </c>
      <c r="M81" s="302">
        <f t="shared" si="24"/>
        <v>138101.37624339346</v>
      </c>
      <c r="N81" s="304">
        <f t="shared" si="25"/>
        <v>27228.189322435617</v>
      </c>
      <c r="O81" s="305">
        <f t="shared" si="26"/>
        <v>0.94762430588314162</v>
      </c>
      <c r="P81" s="349">
        <v>43.620466141007455</v>
      </c>
      <c r="Q81" s="124">
        <v>5072</v>
      </c>
      <c r="R81" s="85">
        <f t="shared" si="29"/>
        <v>0.12959346544038666</v>
      </c>
      <c r="S81" s="2">
        <f t="shared" si="27"/>
        <v>8.8270846076107634E-2</v>
      </c>
      <c r="T81" s="2"/>
      <c r="U81" s="294">
        <v>116092</v>
      </c>
      <c r="V81" s="85">
        <f t="shared" si="28"/>
        <v>0.1311546015229301</v>
      </c>
      <c r="W81" s="295">
        <v>126724.68385548543</v>
      </c>
      <c r="X81" s="294">
        <v>22920.434353405726</v>
      </c>
      <c r="Y81" s="99">
        <v>25019.680919148163</v>
      </c>
      <c r="Z81" s="99"/>
      <c r="AA81" s="84"/>
      <c r="AB81" s="84"/>
      <c r="AC81" s="84"/>
      <c r="AD81" s="84"/>
    </row>
    <row r="82" spans="1:30" ht="14.4" x14ac:dyDescent="0.3">
      <c r="A82" s="51">
        <v>522</v>
      </c>
      <c r="B82" s="52" t="s">
        <v>140</v>
      </c>
      <c r="C82" s="341">
        <v>141000</v>
      </c>
      <c r="D82" s="303">
        <f t="shared" si="15"/>
        <v>22643.327444997591</v>
      </c>
      <c r="E82" s="301">
        <f t="shared" si="16"/>
        <v>0.7880570830051481</v>
      </c>
      <c r="F82" s="303">
        <f t="shared" si="17"/>
        <v>3653.8669388225198</v>
      </c>
      <c r="G82" s="303">
        <f t="shared" si="18"/>
        <v>22752.629428047832</v>
      </c>
      <c r="H82" s="303">
        <f t="shared" si="19"/>
        <v>1125.763682306907</v>
      </c>
      <c r="I82" s="302">
        <f t="shared" si="20"/>
        <v>7010.1304497251103</v>
      </c>
      <c r="J82" s="303">
        <f t="shared" si="21"/>
        <v>757.78045065646575</v>
      </c>
      <c r="K82" s="302">
        <f t="shared" si="22"/>
        <v>4718.6988662378117</v>
      </c>
      <c r="L82" s="302">
        <f t="shared" si="23"/>
        <v>27471.328294285646</v>
      </c>
      <c r="M82" s="302">
        <f t="shared" si="24"/>
        <v>168471.32829428563</v>
      </c>
      <c r="N82" s="304">
        <f t="shared" si="25"/>
        <v>27054.974834476572</v>
      </c>
      <c r="O82" s="305">
        <f t="shared" si="26"/>
        <v>0.94159591167090362</v>
      </c>
      <c r="P82" s="349">
        <v>722.64583913343085</v>
      </c>
      <c r="Q82" s="124">
        <v>6227</v>
      </c>
      <c r="R82" s="85">
        <f t="shared" si="29"/>
        <v>8.3279252982820726E-2</v>
      </c>
      <c r="S82" s="2">
        <f t="shared" si="27"/>
        <v>8.5725951290129693E-2</v>
      </c>
      <c r="T82" s="2"/>
      <c r="U82" s="294">
        <v>129805</v>
      </c>
      <c r="V82" s="85">
        <f t="shared" si="28"/>
        <v>8.6244751742999115E-2</v>
      </c>
      <c r="W82" s="295">
        <v>154745.67364117762</v>
      </c>
      <c r="X82" s="294">
        <v>20902.57648953301</v>
      </c>
      <c r="Y82" s="99">
        <v>24918.788025954527</v>
      </c>
      <c r="Z82" s="99"/>
      <c r="AA82" s="84"/>
      <c r="AB82" s="84"/>
      <c r="AC82" s="84"/>
      <c r="AD82" s="84"/>
    </row>
    <row r="83" spans="1:30" ht="14.4" x14ac:dyDescent="0.3">
      <c r="A83" s="51">
        <v>528</v>
      </c>
      <c r="B83" s="52" t="s">
        <v>141</v>
      </c>
      <c r="C83" s="341">
        <v>331237</v>
      </c>
      <c r="D83" s="303">
        <f t="shared" si="15"/>
        <v>22221.722796189453</v>
      </c>
      <c r="E83" s="301">
        <f t="shared" si="16"/>
        <v>0.77338395112873959</v>
      </c>
      <c r="F83" s="303">
        <f t="shared" si="17"/>
        <v>3906.8297281074024</v>
      </c>
      <c r="G83" s="303">
        <f t="shared" si="18"/>
        <v>58235.203927168943</v>
      </c>
      <c r="H83" s="303">
        <f t="shared" si="19"/>
        <v>1273.3253093897549</v>
      </c>
      <c r="I83" s="302">
        <f t="shared" si="20"/>
        <v>18980.187061763685</v>
      </c>
      <c r="J83" s="303">
        <f t="shared" si="21"/>
        <v>905.34207773931371</v>
      </c>
      <c r="K83" s="302">
        <f t="shared" si="22"/>
        <v>13495.029010782209</v>
      </c>
      <c r="L83" s="302">
        <f t="shared" si="23"/>
        <v>71730.23293795115</v>
      </c>
      <c r="M83" s="302">
        <f t="shared" si="24"/>
        <v>402967.23293795116</v>
      </c>
      <c r="N83" s="304">
        <f t="shared" si="25"/>
        <v>27033.894602036169</v>
      </c>
      <c r="O83" s="305">
        <f t="shared" si="26"/>
        <v>0.94086225507708332</v>
      </c>
      <c r="P83" s="349">
        <v>1251.3465839285491</v>
      </c>
      <c r="Q83" s="124">
        <v>14906</v>
      </c>
      <c r="R83" s="85">
        <f t="shared" si="29"/>
        <v>0.10298668701519037</v>
      </c>
      <c r="S83" s="2">
        <f t="shared" si="27"/>
        <v>8.6527550814852264E-2</v>
      </c>
      <c r="T83" s="2"/>
      <c r="U83" s="294">
        <v>298093</v>
      </c>
      <c r="V83" s="85">
        <f t="shared" si="28"/>
        <v>0.11118677728091569</v>
      </c>
      <c r="W83" s="295">
        <v>368139.31154506665</v>
      </c>
      <c r="X83" s="294">
        <v>20146.864017301974</v>
      </c>
      <c r="Y83" s="99">
        <v>24881.002402342976</v>
      </c>
      <c r="Z83" s="99"/>
      <c r="AA83" s="84"/>
      <c r="AB83" s="84"/>
      <c r="AC83" s="84"/>
      <c r="AD83" s="84"/>
    </row>
    <row r="84" spans="1:30" ht="14.4" x14ac:dyDescent="0.3">
      <c r="A84" s="51">
        <v>529</v>
      </c>
      <c r="B84" s="52" t="s">
        <v>142</v>
      </c>
      <c r="C84" s="341">
        <v>289291</v>
      </c>
      <c r="D84" s="303">
        <f t="shared" si="15"/>
        <v>21949.241274658572</v>
      </c>
      <c r="E84" s="301">
        <f t="shared" si="16"/>
        <v>0.76390076039398436</v>
      </c>
      <c r="F84" s="303">
        <f t="shared" si="17"/>
        <v>4070.3186410259309</v>
      </c>
      <c r="G84" s="303">
        <f t="shared" si="18"/>
        <v>53646.799688721767</v>
      </c>
      <c r="H84" s="303">
        <f t="shared" si="19"/>
        <v>1368.6938419255632</v>
      </c>
      <c r="I84" s="302">
        <f t="shared" si="20"/>
        <v>18039.384836578924</v>
      </c>
      <c r="J84" s="303">
        <f t="shared" si="21"/>
        <v>1000.710610275122</v>
      </c>
      <c r="K84" s="302">
        <f t="shared" si="22"/>
        <v>13189.365843426109</v>
      </c>
      <c r="L84" s="302">
        <f t="shared" si="23"/>
        <v>66836.165532147876</v>
      </c>
      <c r="M84" s="302">
        <f t="shared" si="24"/>
        <v>356127.16553214786</v>
      </c>
      <c r="N84" s="304">
        <f t="shared" si="25"/>
        <v>27020.270525959626</v>
      </c>
      <c r="O84" s="305">
        <f t="shared" si="26"/>
        <v>0.94038809554034553</v>
      </c>
      <c r="P84" s="349">
        <v>749.57596110146551</v>
      </c>
      <c r="Q84" s="124">
        <v>13180</v>
      </c>
      <c r="R84" s="85">
        <f t="shared" si="29"/>
        <v>7.5978490764948434E-2</v>
      </c>
      <c r="S84" s="2">
        <f t="shared" si="27"/>
        <v>8.5429290257946225E-2</v>
      </c>
      <c r="T84" s="2"/>
      <c r="U84" s="294">
        <v>268292</v>
      </c>
      <c r="V84" s="85">
        <f t="shared" si="28"/>
        <v>7.8269199230688952E-2</v>
      </c>
      <c r="W84" s="295">
        <v>327400.96581783704</v>
      </c>
      <c r="X84" s="294">
        <v>20399.330900243309</v>
      </c>
      <c r="Y84" s="99">
        <v>24893.625746490045</v>
      </c>
      <c r="Z84" s="99"/>
      <c r="AA84" s="84"/>
      <c r="AB84" s="84"/>
      <c r="AC84" s="84"/>
      <c r="AD84" s="84"/>
    </row>
    <row r="85" spans="1:30" ht="14.4" x14ac:dyDescent="0.3">
      <c r="A85" s="51">
        <v>532</v>
      </c>
      <c r="B85" s="52" t="s">
        <v>143</v>
      </c>
      <c r="C85" s="341">
        <v>147737</v>
      </c>
      <c r="D85" s="303">
        <f t="shared" si="15"/>
        <v>22286.468547292199</v>
      </c>
      <c r="E85" s="301">
        <f t="shared" si="16"/>
        <v>0.77563730138721843</v>
      </c>
      <c r="F85" s="303">
        <f t="shared" si="17"/>
        <v>3867.9822774457548</v>
      </c>
      <c r="G85" s="303">
        <f t="shared" si="18"/>
        <v>25640.854517187909</v>
      </c>
      <c r="H85" s="303">
        <f t="shared" si="19"/>
        <v>1250.6642965037938</v>
      </c>
      <c r="I85" s="302">
        <f t="shared" si="20"/>
        <v>8290.6536215236501</v>
      </c>
      <c r="J85" s="303">
        <f t="shared" si="21"/>
        <v>882.68106485335261</v>
      </c>
      <c r="K85" s="302">
        <f t="shared" si="22"/>
        <v>5851.2927789128753</v>
      </c>
      <c r="L85" s="302">
        <f t="shared" si="23"/>
        <v>31492.147296100782</v>
      </c>
      <c r="M85" s="302">
        <f t="shared" si="24"/>
        <v>179229.1472961008</v>
      </c>
      <c r="N85" s="304">
        <f t="shared" si="25"/>
        <v>27037.13188959131</v>
      </c>
      <c r="O85" s="305">
        <f t="shared" si="26"/>
        <v>0.94097492259000737</v>
      </c>
      <c r="P85" s="349">
        <v>635.24374781045117</v>
      </c>
      <c r="Q85" s="124">
        <v>6629</v>
      </c>
      <c r="R85" s="85">
        <f t="shared" si="29"/>
        <v>9.8591214936738863E-2</v>
      </c>
      <c r="S85" s="2">
        <f t="shared" si="27"/>
        <v>8.6353025642933526E-2</v>
      </c>
      <c r="T85" s="2"/>
      <c r="U85" s="294">
        <v>133870</v>
      </c>
      <c r="V85" s="85">
        <f t="shared" si="28"/>
        <v>0.10358556808844402</v>
      </c>
      <c r="W85" s="295">
        <v>164235.77707055252</v>
      </c>
      <c r="X85" s="294">
        <v>20286.407031368388</v>
      </c>
      <c r="Y85" s="99">
        <v>24887.979553046298</v>
      </c>
      <c r="Z85" s="99"/>
      <c r="AA85" s="84"/>
      <c r="AB85" s="84"/>
      <c r="AC85" s="84"/>
      <c r="AD85" s="84"/>
    </row>
    <row r="86" spans="1:30" ht="14.4" x14ac:dyDescent="0.3">
      <c r="A86" s="51">
        <v>533</v>
      </c>
      <c r="B86" s="52" t="s">
        <v>144</v>
      </c>
      <c r="C86" s="341">
        <v>229314</v>
      </c>
      <c r="D86" s="303">
        <f t="shared" si="15"/>
        <v>25355.373728438743</v>
      </c>
      <c r="E86" s="301">
        <f t="shared" si="16"/>
        <v>0.88244459245114837</v>
      </c>
      <c r="F86" s="303">
        <f t="shared" si="17"/>
        <v>2026.6391687578289</v>
      </c>
      <c r="G86" s="303">
        <f t="shared" si="18"/>
        <v>18328.924642245802</v>
      </c>
      <c r="H86" s="303">
        <f t="shared" si="19"/>
        <v>176.54748310250378</v>
      </c>
      <c r="I86" s="302">
        <f t="shared" si="20"/>
        <v>1596.6954371790441</v>
      </c>
      <c r="J86" s="303">
        <f t="shared" si="21"/>
        <v>-191.43574854793738</v>
      </c>
      <c r="K86" s="302">
        <f t="shared" si="22"/>
        <v>-1731.3449098675455</v>
      </c>
      <c r="L86" s="302">
        <f t="shared" si="23"/>
        <v>16597.579732378257</v>
      </c>
      <c r="M86" s="302">
        <f t="shared" si="24"/>
        <v>245911.57973237825</v>
      </c>
      <c r="N86" s="304">
        <f t="shared" si="25"/>
        <v>27190.577148648634</v>
      </c>
      <c r="O86" s="305">
        <f t="shared" si="26"/>
        <v>0.94631528714320368</v>
      </c>
      <c r="P86" s="349">
        <v>399.24125889238167</v>
      </c>
      <c r="Q86" s="124">
        <v>9044</v>
      </c>
      <c r="R86" s="85">
        <f t="shared" si="29"/>
        <v>8.9397016718051794E-2</v>
      </c>
      <c r="S86" s="2">
        <f t="shared" si="27"/>
        <v>8.5998713697208407E-2</v>
      </c>
      <c r="T86" s="2"/>
      <c r="U86" s="294">
        <v>209542</v>
      </c>
      <c r="V86" s="85">
        <f t="shared" si="28"/>
        <v>9.43581716314629E-2</v>
      </c>
      <c r="W86" s="295">
        <v>225411.65379090531</v>
      </c>
      <c r="X86" s="294">
        <v>23274.686215705875</v>
      </c>
      <c r="Y86" s="99">
        <v>25037.39351226317</v>
      </c>
      <c r="Z86" s="99"/>
      <c r="AA86" s="84"/>
      <c r="AB86" s="84"/>
      <c r="AC86" s="84"/>
      <c r="AD86" s="84"/>
    </row>
    <row r="87" spans="1:30" ht="14.4" x14ac:dyDescent="0.3">
      <c r="A87" s="51">
        <v>534</v>
      </c>
      <c r="B87" s="52" t="s">
        <v>145</v>
      </c>
      <c r="C87" s="341">
        <v>330694</v>
      </c>
      <c r="D87" s="303">
        <f t="shared" si="15"/>
        <v>24147.060971157356</v>
      </c>
      <c r="E87" s="301">
        <f t="shared" si="16"/>
        <v>0.84039161109608507</v>
      </c>
      <c r="F87" s="303">
        <f t="shared" si="17"/>
        <v>2751.6268231266608</v>
      </c>
      <c r="G87" s="303">
        <f t="shared" si="18"/>
        <v>37683.529342719623</v>
      </c>
      <c r="H87" s="303">
        <f t="shared" si="19"/>
        <v>599.45694815098898</v>
      </c>
      <c r="I87" s="302">
        <f t="shared" si="20"/>
        <v>8209.5629049277941</v>
      </c>
      <c r="J87" s="303">
        <f t="shared" si="21"/>
        <v>231.47371650054782</v>
      </c>
      <c r="K87" s="302">
        <f t="shared" si="22"/>
        <v>3170.032547475002</v>
      </c>
      <c r="L87" s="302">
        <f t="shared" si="23"/>
        <v>40853.561890194622</v>
      </c>
      <c r="M87" s="302">
        <f t="shared" si="24"/>
        <v>371547.5618901946</v>
      </c>
      <c r="N87" s="304">
        <f t="shared" si="25"/>
        <v>27130.161510784565</v>
      </c>
      <c r="O87" s="305">
        <f t="shared" si="26"/>
        <v>0.94421263807545053</v>
      </c>
      <c r="P87" s="349">
        <v>427.7194261975892</v>
      </c>
      <c r="Q87" s="124">
        <v>13695</v>
      </c>
      <c r="R87" s="85">
        <f t="shared" si="29"/>
        <v>0.10386333975911415</v>
      </c>
      <c r="S87" s="2">
        <f t="shared" si="27"/>
        <v>8.6622917521262929E-2</v>
      </c>
      <c r="T87" s="2"/>
      <c r="U87" s="294">
        <v>299360</v>
      </c>
      <c r="V87" s="85">
        <f t="shared" si="28"/>
        <v>0.10466996258685195</v>
      </c>
      <c r="W87" s="295">
        <v>341679.02617222472</v>
      </c>
      <c r="X87" s="294">
        <v>21875.04567044209</v>
      </c>
      <c r="Y87" s="99">
        <v>24967.411484999979</v>
      </c>
      <c r="Z87" s="99"/>
      <c r="AA87" s="84"/>
      <c r="AB87" s="84"/>
      <c r="AC87" s="84"/>
      <c r="AD87" s="84"/>
    </row>
    <row r="88" spans="1:30" ht="14.4" x14ac:dyDescent="0.3">
      <c r="A88" s="51">
        <v>536</v>
      </c>
      <c r="B88" s="52" t="s">
        <v>146</v>
      </c>
      <c r="C88" s="341">
        <v>111262</v>
      </c>
      <c r="D88" s="303">
        <f t="shared" si="15"/>
        <v>19323.028829454674</v>
      </c>
      <c r="E88" s="301">
        <f t="shared" si="16"/>
        <v>0.67250053116767317</v>
      </c>
      <c r="F88" s="303">
        <f t="shared" si="17"/>
        <v>5646.0461081482699</v>
      </c>
      <c r="G88" s="303">
        <f t="shared" si="18"/>
        <v>32509.93349071774</v>
      </c>
      <c r="H88" s="303">
        <f t="shared" si="19"/>
        <v>2287.8681977469278</v>
      </c>
      <c r="I88" s="302">
        <f t="shared" si="20"/>
        <v>13173.54508262681</v>
      </c>
      <c r="J88" s="303">
        <f t="shared" si="21"/>
        <v>1919.8849660964866</v>
      </c>
      <c r="K88" s="302">
        <f t="shared" si="22"/>
        <v>11054.69763478357</v>
      </c>
      <c r="L88" s="302">
        <f t="shared" si="23"/>
        <v>43564.631125501313</v>
      </c>
      <c r="M88" s="302">
        <f t="shared" si="24"/>
        <v>154826.6311255013</v>
      </c>
      <c r="N88" s="304">
        <f t="shared" si="25"/>
        <v>26888.959903699426</v>
      </c>
      <c r="O88" s="305">
        <f t="shared" si="26"/>
        <v>0.93581808407902978</v>
      </c>
      <c r="P88" s="349">
        <v>689.23994567692716</v>
      </c>
      <c r="Q88" s="124">
        <v>5758</v>
      </c>
      <c r="R88" s="85">
        <f t="shared" si="29"/>
        <v>0.12147088448309117</v>
      </c>
      <c r="S88" s="2">
        <f t="shared" si="27"/>
        <v>8.7074295390224807E-2</v>
      </c>
      <c r="T88" s="2"/>
      <c r="U88" s="294">
        <v>99452</v>
      </c>
      <c r="V88" s="85">
        <f t="shared" si="28"/>
        <v>0.11875075413264691</v>
      </c>
      <c r="W88" s="295">
        <v>142771.36091093032</v>
      </c>
      <c r="X88" s="294">
        <v>17230.076230076229</v>
      </c>
      <c r="Y88" s="99">
        <v>24735.163012981695</v>
      </c>
      <c r="Z88" s="99"/>
      <c r="AA88" s="84"/>
      <c r="AB88" s="84"/>
      <c r="AC88" s="84"/>
      <c r="AD88" s="84"/>
    </row>
    <row r="89" spans="1:30" ht="14.4" x14ac:dyDescent="0.3">
      <c r="A89" s="51">
        <v>538</v>
      </c>
      <c r="B89" s="52" t="s">
        <v>147</v>
      </c>
      <c r="C89" s="341">
        <v>140247</v>
      </c>
      <c r="D89" s="303">
        <f t="shared" si="15"/>
        <v>20774.255665827284</v>
      </c>
      <c r="E89" s="301">
        <f t="shared" si="16"/>
        <v>0.72300766578508324</v>
      </c>
      <c r="F89" s="303">
        <f t="shared" si="17"/>
        <v>4775.3100063247039</v>
      </c>
      <c r="G89" s="303">
        <f t="shared" si="18"/>
        <v>32238.117852698077</v>
      </c>
      <c r="H89" s="303">
        <f t="shared" si="19"/>
        <v>1779.9388050165142</v>
      </c>
      <c r="I89" s="302">
        <f t="shared" si="20"/>
        <v>12016.366872666487</v>
      </c>
      <c r="J89" s="303">
        <f t="shared" si="21"/>
        <v>1411.9555733660729</v>
      </c>
      <c r="K89" s="302">
        <f t="shared" si="22"/>
        <v>9532.1120757943572</v>
      </c>
      <c r="L89" s="302">
        <f t="shared" si="23"/>
        <v>41770.229928492437</v>
      </c>
      <c r="M89" s="302">
        <f t="shared" si="24"/>
        <v>182017.22992849245</v>
      </c>
      <c r="N89" s="304">
        <f t="shared" si="25"/>
        <v>26961.521245518066</v>
      </c>
      <c r="O89" s="305">
        <f t="shared" si="26"/>
        <v>0.93834344080990062</v>
      </c>
      <c r="P89" s="349">
        <v>-355.63051871047355</v>
      </c>
      <c r="Q89" s="124">
        <v>6751</v>
      </c>
      <c r="R89" s="85">
        <f t="shared" si="29"/>
        <v>7.6518715019112546E-2</v>
      </c>
      <c r="S89" s="2">
        <f t="shared" si="27"/>
        <v>8.5471235227931722E-2</v>
      </c>
      <c r="T89" s="2"/>
      <c r="U89" s="294">
        <v>130066</v>
      </c>
      <c r="V89" s="85">
        <f t="shared" si="28"/>
        <v>7.8275644672704633E-2</v>
      </c>
      <c r="W89" s="295">
        <v>167411.76301796088</v>
      </c>
      <c r="X89" s="294">
        <v>19297.626112759644</v>
      </c>
      <c r="Y89" s="99">
        <v>24838.540507115857</v>
      </c>
      <c r="Z89" s="99"/>
      <c r="AA89" s="84"/>
      <c r="AB89" s="84"/>
      <c r="AC89" s="84"/>
      <c r="AD89" s="84"/>
    </row>
    <row r="90" spans="1:30" ht="14.4" x14ac:dyDescent="0.3">
      <c r="A90" s="51">
        <v>540</v>
      </c>
      <c r="B90" s="52" t="s">
        <v>148</v>
      </c>
      <c r="C90" s="341">
        <v>66787</v>
      </c>
      <c r="D90" s="303">
        <f t="shared" si="15"/>
        <v>21840.091563113147</v>
      </c>
      <c r="E90" s="301">
        <f t="shared" si="16"/>
        <v>0.76010201643728093</v>
      </c>
      <c r="F90" s="303">
        <f t="shared" si="17"/>
        <v>4135.8084679531867</v>
      </c>
      <c r="G90" s="303">
        <f t="shared" si="18"/>
        <v>12647.302295000845</v>
      </c>
      <c r="H90" s="303">
        <f t="shared" si="19"/>
        <v>1406.8962409664623</v>
      </c>
      <c r="I90" s="302">
        <f t="shared" si="20"/>
        <v>4302.288704875441</v>
      </c>
      <c r="J90" s="303">
        <f t="shared" si="21"/>
        <v>1038.9130093160211</v>
      </c>
      <c r="K90" s="302">
        <f t="shared" si="22"/>
        <v>3176.9959824883922</v>
      </c>
      <c r="L90" s="302">
        <f t="shared" si="23"/>
        <v>15824.298277489237</v>
      </c>
      <c r="M90" s="302">
        <f t="shared" si="24"/>
        <v>82611.29827748923</v>
      </c>
      <c r="N90" s="304">
        <f t="shared" si="25"/>
        <v>27014.813040382352</v>
      </c>
      <c r="O90" s="305">
        <f t="shared" si="26"/>
        <v>0.9401981583425103</v>
      </c>
      <c r="P90" s="349">
        <v>-123.56317230286913</v>
      </c>
      <c r="Q90" s="124">
        <v>3058</v>
      </c>
      <c r="R90" s="85">
        <f t="shared" si="29"/>
        <v>5.2624710589174832E-2</v>
      </c>
      <c r="S90" s="2">
        <f t="shared" si="27"/>
        <v>8.445011368866441E-2</v>
      </c>
      <c r="T90" s="2"/>
      <c r="U90" s="294">
        <v>64195</v>
      </c>
      <c r="V90" s="85">
        <f t="shared" si="28"/>
        <v>4.0376976400031156E-2</v>
      </c>
      <c r="W90" s="295">
        <v>77074.851569372549</v>
      </c>
      <c r="X90" s="294">
        <v>20748.222365869424</v>
      </c>
      <c r="Y90" s="99">
        <v>24911.070319771348</v>
      </c>
      <c r="Z90" s="99"/>
      <c r="AA90" s="84"/>
      <c r="AB90" s="84"/>
      <c r="AC90" s="84"/>
      <c r="AD90" s="84"/>
    </row>
    <row r="91" spans="1:30" ht="14.4" x14ac:dyDescent="0.3">
      <c r="A91" s="51">
        <v>541</v>
      </c>
      <c r="B91" s="52" t="s">
        <v>149</v>
      </c>
      <c r="C91" s="341">
        <v>28197</v>
      </c>
      <c r="D91" s="303">
        <f t="shared" si="15"/>
        <v>21345.193035579108</v>
      </c>
      <c r="E91" s="301">
        <f t="shared" si="16"/>
        <v>0.7428780333040873</v>
      </c>
      <c r="F91" s="303">
        <f t="shared" si="17"/>
        <v>4432.7475844736091</v>
      </c>
      <c r="G91" s="303">
        <f t="shared" si="18"/>
        <v>5855.6595590896377</v>
      </c>
      <c r="H91" s="303">
        <f t="shared" si="19"/>
        <v>1580.1107256033756</v>
      </c>
      <c r="I91" s="302">
        <f t="shared" si="20"/>
        <v>2087.3262685220589</v>
      </c>
      <c r="J91" s="303">
        <f t="shared" si="21"/>
        <v>1212.1274939529344</v>
      </c>
      <c r="K91" s="302">
        <f t="shared" si="22"/>
        <v>1601.2204195118263</v>
      </c>
      <c r="L91" s="302">
        <f t="shared" si="23"/>
        <v>7456.8799786014642</v>
      </c>
      <c r="M91" s="302">
        <f t="shared" si="24"/>
        <v>35653.879978601464</v>
      </c>
      <c r="N91" s="304">
        <f t="shared" si="25"/>
        <v>26990.068114005651</v>
      </c>
      <c r="O91" s="305">
        <f t="shared" si="26"/>
        <v>0.9393369591858507</v>
      </c>
      <c r="P91" s="349">
        <v>101.26265513012004</v>
      </c>
      <c r="Q91" s="124">
        <v>1321</v>
      </c>
      <c r="R91" s="85">
        <f t="shared" si="29"/>
        <v>0.20893433933432604</v>
      </c>
      <c r="S91" s="2">
        <f t="shared" si="27"/>
        <v>9.0222826157251412E-2</v>
      </c>
      <c r="T91" s="2"/>
      <c r="U91" s="294">
        <v>24754</v>
      </c>
      <c r="V91" s="85">
        <f t="shared" si="28"/>
        <v>0.13908863214026015</v>
      </c>
      <c r="W91" s="295">
        <v>34708.570200471979</v>
      </c>
      <c r="X91" s="294">
        <v>17656.205420827391</v>
      </c>
      <c r="Y91" s="99">
        <v>24756.469472519246</v>
      </c>
      <c r="Z91" s="99"/>
      <c r="AA91" s="84"/>
      <c r="AB91" s="84"/>
      <c r="AC91" s="84"/>
      <c r="AD91" s="84"/>
    </row>
    <row r="92" spans="1:30" ht="14.4" x14ac:dyDescent="0.3">
      <c r="A92" s="51">
        <v>542</v>
      </c>
      <c r="B92" s="52" t="s">
        <v>150</v>
      </c>
      <c r="C92" s="341">
        <v>160812</v>
      </c>
      <c r="D92" s="303">
        <f t="shared" si="15"/>
        <v>24901.20780427377</v>
      </c>
      <c r="E92" s="301">
        <f t="shared" si="16"/>
        <v>0.86663822855577244</v>
      </c>
      <c r="F92" s="303">
        <f t="shared" si="17"/>
        <v>2299.1387232568122</v>
      </c>
      <c r="G92" s="303">
        <f t="shared" si="18"/>
        <v>14847.837874792494</v>
      </c>
      <c r="H92" s="303">
        <f t="shared" si="19"/>
        <v>335.50555656024403</v>
      </c>
      <c r="I92" s="302">
        <f t="shared" si="20"/>
        <v>2166.6948842660563</v>
      </c>
      <c r="J92" s="303">
        <f t="shared" si="21"/>
        <v>-32.477675090197124</v>
      </c>
      <c r="K92" s="302">
        <f t="shared" si="22"/>
        <v>-209.74082573249302</v>
      </c>
      <c r="L92" s="302">
        <f t="shared" si="23"/>
        <v>14638.097049060001</v>
      </c>
      <c r="M92" s="302">
        <f t="shared" si="24"/>
        <v>175450.09704905999</v>
      </c>
      <c r="N92" s="304">
        <f t="shared" si="25"/>
        <v>27167.868852440381</v>
      </c>
      <c r="O92" s="305">
        <f t="shared" si="26"/>
        <v>0.94552496894843474</v>
      </c>
      <c r="P92" s="349">
        <v>4.8203836717038939</v>
      </c>
      <c r="Q92" s="124">
        <v>6458</v>
      </c>
      <c r="R92" s="85">
        <f t="shared" si="29"/>
        <v>0.11512874797375271</v>
      </c>
      <c r="S92" s="2">
        <f t="shared" si="27"/>
        <v>8.7141941383644811E-2</v>
      </c>
      <c r="T92" s="2"/>
      <c r="U92" s="294">
        <v>144388</v>
      </c>
      <c r="V92" s="85">
        <f t="shared" si="28"/>
        <v>0.11374906501925368</v>
      </c>
      <c r="W92" s="295">
        <v>161586.48039675594</v>
      </c>
      <c r="X92" s="294">
        <v>22330.343334364366</v>
      </c>
      <c r="Y92" s="99">
        <v>24990.176368196091</v>
      </c>
      <c r="Z92" s="99"/>
      <c r="AA92" s="84"/>
      <c r="AB92" s="84"/>
      <c r="AC92" s="84"/>
      <c r="AD92" s="84"/>
    </row>
    <row r="93" spans="1:30" ht="14.4" x14ac:dyDescent="0.3">
      <c r="A93" s="51">
        <v>543</v>
      </c>
      <c r="B93" s="52" t="s">
        <v>151</v>
      </c>
      <c r="C93" s="341">
        <v>54249</v>
      </c>
      <c r="D93" s="303">
        <f t="shared" si="15"/>
        <v>25022.601476014759</v>
      </c>
      <c r="E93" s="301">
        <f t="shared" si="16"/>
        <v>0.87086309979344134</v>
      </c>
      <c r="F93" s="303">
        <f t="shared" si="17"/>
        <v>2226.302520212219</v>
      </c>
      <c r="G93" s="303">
        <f t="shared" si="18"/>
        <v>4826.6238638200912</v>
      </c>
      <c r="H93" s="303">
        <f t="shared" si="19"/>
        <v>293.01777145089795</v>
      </c>
      <c r="I93" s="302">
        <f t="shared" si="20"/>
        <v>635.2625285055467</v>
      </c>
      <c r="J93" s="303">
        <f t="shared" si="21"/>
        <v>-74.965460199543202</v>
      </c>
      <c r="K93" s="302">
        <f t="shared" si="22"/>
        <v>-162.52511771260967</v>
      </c>
      <c r="L93" s="302">
        <f t="shared" si="23"/>
        <v>4664.0987461074819</v>
      </c>
      <c r="M93" s="302">
        <f t="shared" si="24"/>
        <v>58913.098746107484</v>
      </c>
      <c r="N93" s="304">
        <f t="shared" si="25"/>
        <v>27173.938536027435</v>
      </c>
      <c r="O93" s="305">
        <f t="shared" si="26"/>
        <v>0.94573621251031836</v>
      </c>
      <c r="P93" s="349">
        <v>228.03598510379379</v>
      </c>
      <c r="Q93" s="124">
        <v>2168</v>
      </c>
      <c r="R93" s="85">
        <f t="shared" si="29"/>
        <v>7.2242623298977335E-2</v>
      </c>
      <c r="S93" s="2">
        <f t="shared" si="27"/>
        <v>8.519977548059178E-2</v>
      </c>
      <c r="T93" s="2"/>
      <c r="U93" s="294">
        <v>50874</v>
      </c>
      <c r="V93" s="85">
        <f t="shared" si="28"/>
        <v>6.6340370326689463E-2</v>
      </c>
      <c r="W93" s="295">
        <v>54588.277059221771</v>
      </c>
      <c r="X93" s="294">
        <v>23336.697247706423</v>
      </c>
      <c r="Y93" s="99">
        <v>25040.4940638632</v>
      </c>
      <c r="Z93" s="99"/>
      <c r="AA93" s="84"/>
      <c r="AB93" s="84"/>
      <c r="AC93" s="84"/>
      <c r="AD93" s="84"/>
    </row>
    <row r="94" spans="1:30" ht="14.4" x14ac:dyDescent="0.3">
      <c r="A94" s="51">
        <v>544</v>
      </c>
      <c r="B94" s="52" t="s">
        <v>152</v>
      </c>
      <c r="C94" s="341">
        <v>81838</v>
      </c>
      <c r="D94" s="303">
        <f t="shared" si="15"/>
        <v>25415.527950310559</v>
      </c>
      <c r="E94" s="301">
        <f t="shared" si="16"/>
        <v>0.88453814344244586</v>
      </c>
      <c r="F94" s="303">
        <f t="shared" si="17"/>
        <v>1990.5466356347388</v>
      </c>
      <c r="G94" s="303">
        <f t="shared" si="18"/>
        <v>6409.5601667438586</v>
      </c>
      <c r="H94" s="303">
        <f t="shared" si="19"/>
        <v>155.49350544736788</v>
      </c>
      <c r="I94" s="302">
        <f t="shared" si="20"/>
        <v>500.68908754052455</v>
      </c>
      <c r="J94" s="303">
        <f t="shared" si="21"/>
        <v>-212.48972620307327</v>
      </c>
      <c r="K94" s="302">
        <f t="shared" si="22"/>
        <v>-684.21691837389596</v>
      </c>
      <c r="L94" s="302">
        <f t="shared" si="23"/>
        <v>5725.3432483699626</v>
      </c>
      <c r="M94" s="302">
        <f t="shared" si="24"/>
        <v>87563.343248369958</v>
      </c>
      <c r="N94" s="304">
        <f t="shared" si="25"/>
        <v>27193.584859742223</v>
      </c>
      <c r="O94" s="305">
        <f t="shared" si="26"/>
        <v>0.94641996469276857</v>
      </c>
      <c r="P94" s="349">
        <v>450.08001477592188</v>
      </c>
      <c r="Q94" s="124">
        <v>3220</v>
      </c>
      <c r="R94" s="85">
        <f t="shared" si="29"/>
        <v>1.216619459264609E-2</v>
      </c>
      <c r="S94" s="2">
        <f t="shared" si="27"/>
        <v>6.2738133401677262E-2</v>
      </c>
      <c r="T94" s="2"/>
      <c r="U94" s="294">
        <v>80327</v>
      </c>
      <c r="V94" s="85">
        <f t="shared" si="28"/>
        <v>1.8810611624982883E-2</v>
      </c>
      <c r="W94" s="295">
        <v>81856.738957757319</v>
      </c>
      <c r="X94" s="294">
        <v>25110.034385745545</v>
      </c>
      <c r="Y94" s="99">
        <v>25588.227245313323</v>
      </c>
      <c r="Z94" s="99"/>
      <c r="AA94" s="84"/>
      <c r="AB94" s="84"/>
      <c r="AC94" s="84"/>
      <c r="AD94" s="84"/>
    </row>
    <row r="95" spans="1:30" ht="14.4" x14ac:dyDescent="0.3">
      <c r="A95" s="51">
        <v>545</v>
      </c>
      <c r="B95" s="52" t="s">
        <v>153</v>
      </c>
      <c r="C95" s="341">
        <v>44551</v>
      </c>
      <c r="D95" s="303">
        <f t="shared" si="15"/>
        <v>28019.496855345911</v>
      </c>
      <c r="E95" s="301">
        <f t="shared" si="16"/>
        <v>0.97516422940630976</v>
      </c>
      <c r="F95" s="303">
        <f t="shared" si="17"/>
        <v>428.1652926135277</v>
      </c>
      <c r="G95" s="303">
        <f t="shared" si="18"/>
        <v>680.78281525550904</v>
      </c>
      <c r="H95" s="303">
        <f t="shared" si="19"/>
        <v>0</v>
      </c>
      <c r="I95" s="302">
        <f t="shared" si="20"/>
        <v>0</v>
      </c>
      <c r="J95" s="303">
        <f t="shared" si="21"/>
        <v>-367.98323165044116</v>
      </c>
      <c r="K95" s="302">
        <f t="shared" si="22"/>
        <v>-585.09333832420145</v>
      </c>
      <c r="L95" s="302">
        <f t="shared" si="23"/>
        <v>95.689476931307581</v>
      </c>
      <c r="M95" s="302">
        <f t="shared" si="24"/>
        <v>44646.689476931308</v>
      </c>
      <c r="N95" s="304">
        <f t="shared" si="25"/>
        <v>28079.678916309</v>
      </c>
      <c r="O95" s="305">
        <f t="shared" si="26"/>
        <v>0.97725874928317036</v>
      </c>
      <c r="P95" s="349">
        <v>78.916116160135402</v>
      </c>
      <c r="Q95" s="124">
        <v>1590</v>
      </c>
      <c r="R95" s="85">
        <f t="shared" si="29"/>
        <v>0.19465831161922015</v>
      </c>
      <c r="S95" s="2">
        <f t="shared" si="27"/>
        <v>0.12110824533980953</v>
      </c>
      <c r="T95" s="2"/>
      <c r="U95" s="294">
        <v>37972</v>
      </c>
      <c r="V95" s="85">
        <f t="shared" si="28"/>
        <v>0.17325924365321815</v>
      </c>
      <c r="W95" s="295">
        <v>40550.054247192675</v>
      </c>
      <c r="X95" s="294">
        <v>23453.98394070414</v>
      </c>
      <c r="Y95" s="99">
        <v>25046.358398513079</v>
      </c>
      <c r="Z95" s="99"/>
      <c r="AA95" s="84"/>
      <c r="AB95" s="84"/>
      <c r="AC95" s="84"/>
      <c r="AD95" s="84"/>
    </row>
    <row r="96" spans="1:30" ht="23.25" customHeight="1" x14ac:dyDescent="0.3">
      <c r="A96" s="51">
        <v>602</v>
      </c>
      <c r="B96" s="52" t="s">
        <v>154</v>
      </c>
      <c r="C96" s="341">
        <v>1893427</v>
      </c>
      <c r="D96" s="303">
        <f t="shared" si="15"/>
        <v>27887.576404742616</v>
      </c>
      <c r="E96" s="301">
        <f t="shared" si="16"/>
        <v>0.97057299405259745</v>
      </c>
      <c r="F96" s="303">
        <f t="shared" si="17"/>
        <v>507.31756297550453</v>
      </c>
      <c r="G96" s="303">
        <f t="shared" si="18"/>
        <v>34444.325938221882</v>
      </c>
      <c r="H96" s="303">
        <f t="shared" si="19"/>
        <v>0</v>
      </c>
      <c r="I96" s="302">
        <f t="shared" si="20"/>
        <v>0</v>
      </c>
      <c r="J96" s="303">
        <f t="shared" si="21"/>
        <v>-367.98323165044116</v>
      </c>
      <c r="K96" s="302">
        <f t="shared" si="22"/>
        <v>-24984.221512906701</v>
      </c>
      <c r="L96" s="302">
        <f t="shared" si="23"/>
        <v>9460.1044253151813</v>
      </c>
      <c r="M96" s="302">
        <f t="shared" si="24"/>
        <v>1902887.1044253153</v>
      </c>
      <c r="N96" s="304">
        <f t="shared" si="25"/>
        <v>28026.910736067683</v>
      </c>
      <c r="O96" s="305">
        <f t="shared" si="26"/>
        <v>0.97542225514168546</v>
      </c>
      <c r="P96" s="349">
        <v>-5906.3429517657969</v>
      </c>
      <c r="Q96" s="124">
        <v>67895</v>
      </c>
      <c r="R96" s="85">
        <f t="shared" si="29"/>
        <v>9.48740194392928E-2</v>
      </c>
      <c r="S96" s="2">
        <f t="shared" si="27"/>
        <v>8.915850026930508E-2</v>
      </c>
      <c r="T96" s="2"/>
      <c r="U96" s="294">
        <v>1706967</v>
      </c>
      <c r="V96" s="85">
        <f t="shared" si="28"/>
        <v>0.10923468350589086</v>
      </c>
      <c r="W96" s="295">
        <v>1724497.8113138683</v>
      </c>
      <c r="X96" s="294">
        <v>25471.036767339141</v>
      </c>
      <c r="Y96" s="99">
        <v>25732.628197950762</v>
      </c>
      <c r="Z96" s="99"/>
      <c r="AA96" s="84"/>
      <c r="AB96" s="84"/>
      <c r="AC96" s="84"/>
      <c r="AD96" s="84"/>
    </row>
    <row r="97" spans="1:30" ht="14.4" x14ac:dyDescent="0.3">
      <c r="A97" s="51">
        <v>604</v>
      </c>
      <c r="B97" s="52" t="s">
        <v>155</v>
      </c>
      <c r="C97" s="341">
        <v>820578</v>
      </c>
      <c r="D97" s="303">
        <f t="shared" si="15"/>
        <v>30377.151741753969</v>
      </c>
      <c r="E97" s="301">
        <f t="shared" si="16"/>
        <v>1.0572178338082561</v>
      </c>
      <c r="F97" s="303">
        <f t="shared" si="17"/>
        <v>-986.4276392313069</v>
      </c>
      <c r="G97" s="303">
        <f t="shared" si="18"/>
        <v>-26646.369818555293</v>
      </c>
      <c r="H97" s="303">
        <f t="shared" si="19"/>
        <v>0</v>
      </c>
      <c r="I97" s="302">
        <f t="shared" si="20"/>
        <v>0</v>
      </c>
      <c r="J97" s="303">
        <f t="shared" si="21"/>
        <v>-367.98323165044116</v>
      </c>
      <c r="K97" s="302">
        <f t="shared" si="22"/>
        <v>-9940.3310365733669</v>
      </c>
      <c r="L97" s="302">
        <f t="shared" si="23"/>
        <v>-36586.700855128656</v>
      </c>
      <c r="M97" s="302">
        <f t="shared" si="24"/>
        <v>783991.2991448713</v>
      </c>
      <c r="N97" s="304">
        <f t="shared" si="25"/>
        <v>29022.740870872221</v>
      </c>
      <c r="O97" s="305">
        <f t="shared" si="26"/>
        <v>1.0100801910439487</v>
      </c>
      <c r="P97" s="349">
        <v>993.94342505267559</v>
      </c>
      <c r="Q97" s="124">
        <v>27013</v>
      </c>
      <c r="R97" s="85">
        <f t="shared" si="29"/>
        <v>3.8860537037214281E-2</v>
      </c>
      <c r="S97" s="2">
        <f t="shared" si="27"/>
        <v>6.5424253383607481E-2</v>
      </c>
      <c r="T97" s="2"/>
      <c r="U97" s="294">
        <v>781052</v>
      </c>
      <c r="V97" s="85">
        <f t="shared" si="28"/>
        <v>5.0606105611406153E-2</v>
      </c>
      <c r="W97" s="295">
        <v>727622.28655850445</v>
      </c>
      <c r="X97" s="294">
        <v>29240.837108307438</v>
      </c>
      <c r="Y97" s="99">
        <v>27240.54833433808</v>
      </c>
      <c r="Z97" s="99"/>
      <c r="AA97" s="84"/>
      <c r="AB97" s="84"/>
      <c r="AC97" s="84"/>
      <c r="AD97" s="84"/>
    </row>
    <row r="98" spans="1:30" ht="14.4" x14ac:dyDescent="0.3">
      <c r="A98" s="51">
        <v>605</v>
      </c>
      <c r="B98" s="52" t="s">
        <v>156</v>
      </c>
      <c r="C98" s="341">
        <v>741381</v>
      </c>
      <c r="D98" s="303">
        <f t="shared" si="15"/>
        <v>24877.722224086439</v>
      </c>
      <c r="E98" s="301">
        <f t="shared" si="16"/>
        <v>0.8658208585000654</v>
      </c>
      <c r="F98" s="303">
        <f t="shared" si="17"/>
        <v>2313.2300713692107</v>
      </c>
      <c r="G98" s="303">
        <f t="shared" si="18"/>
        <v>68936.56935687385</v>
      </c>
      <c r="H98" s="303">
        <f t="shared" si="19"/>
        <v>343.72550962580988</v>
      </c>
      <c r="I98" s="302">
        <f t="shared" si="20"/>
        <v>10243.36391235876</v>
      </c>
      <c r="J98" s="303">
        <f t="shared" si="21"/>
        <v>-24.257722024631278</v>
      </c>
      <c r="K98" s="302">
        <f t="shared" si="22"/>
        <v>-722.90437405603666</v>
      </c>
      <c r="L98" s="302">
        <f t="shared" si="23"/>
        <v>68213.66498281782</v>
      </c>
      <c r="M98" s="302">
        <f t="shared" si="24"/>
        <v>809594.66498281783</v>
      </c>
      <c r="N98" s="304">
        <f t="shared" si="25"/>
        <v>27166.694573431021</v>
      </c>
      <c r="O98" s="305">
        <f t="shared" si="26"/>
        <v>0.94548410044564968</v>
      </c>
      <c r="P98" s="349">
        <v>1323.5896181171993</v>
      </c>
      <c r="Q98" s="124">
        <v>29801</v>
      </c>
      <c r="R98" s="85">
        <f t="shared" si="29"/>
        <v>9.5613913263060388E-2</v>
      </c>
      <c r="S98" s="2">
        <f t="shared" si="27"/>
        <v>8.6277082655830326E-2</v>
      </c>
      <c r="T98" s="2"/>
      <c r="U98" s="294">
        <v>674660</v>
      </c>
      <c r="V98" s="85">
        <f t="shared" si="28"/>
        <v>9.8895740076482969E-2</v>
      </c>
      <c r="W98" s="295">
        <v>743067.16219431069</v>
      </c>
      <c r="X98" s="294">
        <v>22706.650511577813</v>
      </c>
      <c r="Y98" s="99">
        <v>25008.991727056768</v>
      </c>
      <c r="Z98" s="99"/>
      <c r="AA98" s="84"/>
      <c r="AB98" s="84"/>
      <c r="AC98" s="84"/>
      <c r="AD98" s="84"/>
    </row>
    <row r="99" spans="1:30" ht="14.4" x14ac:dyDescent="0.3">
      <c r="A99" s="51">
        <v>612</v>
      </c>
      <c r="B99" s="52" t="s">
        <v>157</v>
      </c>
      <c r="C99" s="341">
        <v>217126</v>
      </c>
      <c r="D99" s="303">
        <f t="shared" si="15"/>
        <v>32086.005615486923</v>
      </c>
      <c r="E99" s="301">
        <f t="shared" si="16"/>
        <v>1.1166911776569999</v>
      </c>
      <c r="F99" s="303">
        <f t="shared" si="17"/>
        <v>-2011.7399634710796</v>
      </c>
      <c r="G99" s="303">
        <f t="shared" si="18"/>
        <v>-13613.444332808796</v>
      </c>
      <c r="H99" s="303">
        <f t="shared" si="19"/>
        <v>0</v>
      </c>
      <c r="I99" s="302">
        <f t="shared" si="20"/>
        <v>0</v>
      </c>
      <c r="J99" s="303">
        <f t="shared" si="21"/>
        <v>-367.98323165044116</v>
      </c>
      <c r="K99" s="302">
        <f t="shared" si="22"/>
        <v>-2490.1425285785353</v>
      </c>
      <c r="L99" s="302">
        <f t="shared" si="23"/>
        <v>-16103.586861387332</v>
      </c>
      <c r="M99" s="302">
        <f t="shared" si="24"/>
        <v>201022.41313861267</v>
      </c>
      <c r="N99" s="304">
        <f t="shared" si="25"/>
        <v>29706.282420365398</v>
      </c>
      <c r="O99" s="305">
        <f t="shared" si="26"/>
        <v>1.0338695285834463</v>
      </c>
      <c r="P99" s="349">
        <v>-1043.321787386396</v>
      </c>
      <c r="Q99" s="124">
        <v>6767</v>
      </c>
      <c r="R99" s="85">
        <f t="shared" si="29"/>
        <v>0.43578138875177158</v>
      </c>
      <c r="S99" s="2">
        <f t="shared" si="27"/>
        <v>0.18867779162711787</v>
      </c>
      <c r="T99" s="2"/>
      <c r="U99" s="294">
        <v>149683</v>
      </c>
      <c r="V99" s="85">
        <f t="shared" si="28"/>
        <v>0.45057220926892166</v>
      </c>
      <c r="W99" s="295">
        <v>167389.91933149882</v>
      </c>
      <c r="X99" s="294">
        <v>22347.417139444609</v>
      </c>
      <c r="Y99" s="99">
        <v>24991.030058450109</v>
      </c>
      <c r="Z99" s="99"/>
      <c r="AA99" s="84"/>
      <c r="AB99" s="84"/>
      <c r="AC99" s="84"/>
      <c r="AD99" s="84"/>
    </row>
    <row r="100" spans="1:30" ht="14.4" x14ac:dyDescent="0.3">
      <c r="A100" s="51">
        <v>615</v>
      </c>
      <c r="B100" s="52" t="s">
        <v>158</v>
      </c>
      <c r="C100" s="341">
        <v>27039</v>
      </c>
      <c r="D100" s="303">
        <f t="shared" si="15"/>
        <v>25175.977653631286</v>
      </c>
      <c r="E100" s="301">
        <f t="shared" si="16"/>
        <v>0.87620106010111076</v>
      </c>
      <c r="F100" s="303">
        <f t="shared" si="17"/>
        <v>2134.2768136423028</v>
      </c>
      <c r="G100" s="303">
        <f t="shared" si="18"/>
        <v>2292.213297851833</v>
      </c>
      <c r="H100" s="303">
        <f t="shared" si="19"/>
        <v>239.33610928511368</v>
      </c>
      <c r="I100" s="302">
        <f t="shared" si="20"/>
        <v>257.04698137221209</v>
      </c>
      <c r="J100" s="303">
        <f t="shared" si="21"/>
        <v>-128.64712236532748</v>
      </c>
      <c r="K100" s="302">
        <f t="shared" si="22"/>
        <v>-138.16700942036172</v>
      </c>
      <c r="L100" s="302">
        <f t="shared" si="23"/>
        <v>2154.0462884314711</v>
      </c>
      <c r="M100" s="302">
        <f t="shared" si="24"/>
        <v>29193.046288431469</v>
      </c>
      <c r="N100" s="304">
        <f t="shared" si="25"/>
        <v>27181.607344908258</v>
      </c>
      <c r="O100" s="305">
        <f t="shared" si="26"/>
        <v>0.94600311052570174</v>
      </c>
      <c r="P100" s="349">
        <v>9.551129151965597</v>
      </c>
      <c r="Q100" s="124">
        <v>1074</v>
      </c>
      <c r="R100" s="85">
        <f t="shared" si="29"/>
        <v>2.6516081160494108E-2</v>
      </c>
      <c r="S100" s="2">
        <f t="shared" si="27"/>
        <v>7.2063511034551261E-2</v>
      </c>
      <c r="T100" s="2"/>
      <c r="U100" s="294">
        <v>25335</v>
      </c>
      <c r="V100" s="85">
        <f t="shared" si="28"/>
        <v>6.7258732978093552E-2</v>
      </c>
      <c r="W100" s="295">
        <v>26191.172536218604</v>
      </c>
      <c r="X100" s="294">
        <v>24525.653436592449</v>
      </c>
      <c r="Y100" s="99">
        <v>25354.474865652086</v>
      </c>
      <c r="Z100" s="99"/>
      <c r="AA100" s="84"/>
      <c r="AB100" s="84"/>
      <c r="AC100" s="84"/>
      <c r="AD100" s="84"/>
    </row>
    <row r="101" spans="1:30" ht="14.4" x14ac:dyDescent="0.3">
      <c r="A101" s="51">
        <v>616</v>
      </c>
      <c r="B101" s="52" t="s">
        <v>102</v>
      </c>
      <c r="C101" s="341">
        <v>89949</v>
      </c>
      <c r="D101" s="303">
        <f t="shared" si="15"/>
        <v>26285.50555230859</v>
      </c>
      <c r="E101" s="301">
        <f t="shared" si="16"/>
        <v>0.91481602609797608</v>
      </c>
      <c r="F101" s="303">
        <f t="shared" si="17"/>
        <v>1468.5600744359201</v>
      </c>
      <c r="G101" s="303">
        <f t="shared" si="18"/>
        <v>5025.4125747197186</v>
      </c>
      <c r="H101" s="303">
        <f t="shared" si="19"/>
        <v>0</v>
      </c>
      <c r="I101" s="302">
        <f t="shared" si="20"/>
        <v>0</v>
      </c>
      <c r="J101" s="303">
        <f t="shared" si="21"/>
        <v>-367.98323165044116</v>
      </c>
      <c r="K101" s="302">
        <f t="shared" si="22"/>
        <v>-1259.2386187078096</v>
      </c>
      <c r="L101" s="302">
        <f t="shared" si="23"/>
        <v>3766.173956011909</v>
      </c>
      <c r="M101" s="302">
        <f t="shared" si="24"/>
        <v>93715.173956011902</v>
      </c>
      <c r="N101" s="304">
        <f t="shared" si="25"/>
        <v>27386.082395094068</v>
      </c>
      <c r="O101" s="305">
        <f t="shared" si="26"/>
        <v>0.95311946795983671</v>
      </c>
      <c r="P101" s="349">
        <v>64.93770408804221</v>
      </c>
      <c r="Q101" s="124">
        <v>3422</v>
      </c>
      <c r="R101" s="85">
        <f t="shared" si="29"/>
        <v>0.13086568989063596</v>
      </c>
      <c r="S101" s="2">
        <f t="shared" si="27"/>
        <v>9.3874927617177764E-2</v>
      </c>
      <c r="T101" s="2"/>
      <c r="U101" s="294">
        <v>79354</v>
      </c>
      <c r="V101" s="85">
        <f t="shared" si="28"/>
        <v>0.13351563878317413</v>
      </c>
      <c r="W101" s="295">
        <v>85472.372513845461</v>
      </c>
      <c r="X101" s="294">
        <v>23243.702401874634</v>
      </c>
      <c r="Y101" s="99">
        <v>25035.844321571603</v>
      </c>
      <c r="Z101" s="99"/>
      <c r="AA101" s="84"/>
      <c r="AB101" s="84"/>
      <c r="AC101" s="84"/>
      <c r="AD101" s="84"/>
    </row>
    <row r="102" spans="1:30" ht="14.4" x14ac:dyDescent="0.3">
      <c r="A102" s="51">
        <v>617</v>
      </c>
      <c r="B102" s="52" t="s">
        <v>159</v>
      </c>
      <c r="C102" s="341">
        <v>123586</v>
      </c>
      <c r="D102" s="303">
        <f t="shared" si="15"/>
        <v>26995.631280034951</v>
      </c>
      <c r="E102" s="301">
        <f t="shared" si="16"/>
        <v>0.93953057438679555</v>
      </c>
      <c r="F102" s="303">
        <f t="shared" si="17"/>
        <v>1042.4846378001034</v>
      </c>
      <c r="G102" s="303">
        <f t="shared" si="18"/>
        <v>4772.4946718488736</v>
      </c>
      <c r="H102" s="303">
        <f t="shared" si="19"/>
        <v>0</v>
      </c>
      <c r="I102" s="302">
        <f t="shared" si="20"/>
        <v>0</v>
      </c>
      <c r="J102" s="303">
        <f t="shared" si="21"/>
        <v>-367.98323165044116</v>
      </c>
      <c r="K102" s="302">
        <f t="shared" si="22"/>
        <v>-1684.6272344957197</v>
      </c>
      <c r="L102" s="302">
        <f t="shared" si="23"/>
        <v>3087.8674373531539</v>
      </c>
      <c r="M102" s="302">
        <f t="shared" si="24"/>
        <v>126673.86743735315</v>
      </c>
      <c r="N102" s="304">
        <f t="shared" si="25"/>
        <v>27670.13268618461</v>
      </c>
      <c r="O102" s="305">
        <f t="shared" si="26"/>
        <v>0.96300528727536439</v>
      </c>
      <c r="P102" s="349">
        <v>2.6150816233275691</v>
      </c>
      <c r="Q102" s="124">
        <v>4578</v>
      </c>
      <c r="R102" s="85">
        <f t="shared" si="29"/>
        <v>8.4857020468085201E-2</v>
      </c>
      <c r="S102" s="2">
        <f t="shared" si="27"/>
        <v>8.5195521440050645E-2</v>
      </c>
      <c r="T102" s="2"/>
      <c r="U102" s="294">
        <v>114168</v>
      </c>
      <c r="V102" s="85">
        <f t="shared" si="28"/>
        <v>8.2492467241258499E-2</v>
      </c>
      <c r="W102" s="295">
        <v>116984.05149677731</v>
      </c>
      <c r="X102" s="294">
        <v>24884.04533565824</v>
      </c>
      <c r="Y102" s="99">
        <v>25497.831625278402</v>
      </c>
      <c r="Z102" s="99"/>
      <c r="AA102" s="84"/>
      <c r="AB102" s="84"/>
      <c r="AC102" s="84"/>
      <c r="AD102" s="84"/>
    </row>
    <row r="103" spans="1:30" ht="14.4" x14ac:dyDescent="0.3">
      <c r="A103" s="51">
        <v>618</v>
      </c>
      <c r="B103" s="52" t="s">
        <v>160</v>
      </c>
      <c r="C103" s="341">
        <v>69719</v>
      </c>
      <c r="D103" s="303">
        <f t="shared" si="15"/>
        <v>28785.714285714286</v>
      </c>
      <c r="E103" s="301">
        <f t="shared" si="16"/>
        <v>1.0018309405860397</v>
      </c>
      <c r="F103" s="303">
        <f t="shared" si="17"/>
        <v>-31.565165607497327</v>
      </c>
      <c r="G103" s="303">
        <f t="shared" si="18"/>
        <v>-76.450831101358531</v>
      </c>
      <c r="H103" s="303">
        <f t="shared" si="19"/>
        <v>0</v>
      </c>
      <c r="I103" s="302">
        <f t="shared" si="20"/>
        <v>0</v>
      </c>
      <c r="J103" s="303">
        <f t="shared" si="21"/>
        <v>-367.98323165044116</v>
      </c>
      <c r="K103" s="302">
        <f t="shared" si="22"/>
        <v>-891.25538705736858</v>
      </c>
      <c r="L103" s="302">
        <f t="shared" si="23"/>
        <v>-967.7062181587271</v>
      </c>
      <c r="M103" s="302">
        <f t="shared" si="24"/>
        <v>68751.293781841276</v>
      </c>
      <c r="N103" s="304">
        <f t="shared" si="25"/>
        <v>28386.165888456348</v>
      </c>
      <c r="O103" s="305">
        <f t="shared" si="26"/>
        <v>0.98792543375506214</v>
      </c>
      <c r="P103" s="349">
        <v>-180.50639412588293</v>
      </c>
      <c r="Q103" s="124">
        <v>2422</v>
      </c>
      <c r="R103" s="85">
        <f t="shared" si="29"/>
        <v>4.8558863163596699E-2</v>
      </c>
      <c r="S103" s="2">
        <f t="shared" si="27"/>
        <v>7.0155526067174692E-2</v>
      </c>
      <c r="T103" s="2"/>
      <c r="U103" s="294">
        <v>64349</v>
      </c>
      <c r="V103" s="85">
        <f t="shared" si="28"/>
        <v>8.3451180282521867E-2</v>
      </c>
      <c r="W103" s="295">
        <v>62175.236422939408</v>
      </c>
      <c r="X103" s="294">
        <v>27452.64505119454</v>
      </c>
      <c r="Y103" s="99">
        <v>26525.27151149292</v>
      </c>
      <c r="Z103" s="99"/>
      <c r="AA103" s="84"/>
      <c r="AB103" s="84"/>
      <c r="AC103" s="84"/>
      <c r="AD103" s="84"/>
    </row>
    <row r="104" spans="1:30" ht="14.4" x14ac:dyDescent="0.3">
      <c r="A104" s="51">
        <v>619</v>
      </c>
      <c r="B104" s="52" t="s">
        <v>161</v>
      </c>
      <c r="C104" s="341">
        <v>129347</v>
      </c>
      <c r="D104" s="303">
        <f t="shared" si="15"/>
        <v>27456.378688176606</v>
      </c>
      <c r="E104" s="301">
        <f t="shared" si="16"/>
        <v>0.95556599406370835</v>
      </c>
      <c r="F104" s="303">
        <f t="shared" si="17"/>
        <v>766.03619291511052</v>
      </c>
      <c r="G104" s="303">
        <f t="shared" si="18"/>
        <v>3608.7965048230858</v>
      </c>
      <c r="H104" s="303">
        <f t="shared" si="19"/>
        <v>0</v>
      </c>
      <c r="I104" s="302">
        <f t="shared" si="20"/>
        <v>0</v>
      </c>
      <c r="J104" s="303">
        <f t="shared" si="21"/>
        <v>-367.98323165044116</v>
      </c>
      <c r="K104" s="302">
        <f t="shared" si="22"/>
        <v>-1733.5690043052284</v>
      </c>
      <c r="L104" s="302">
        <f t="shared" si="23"/>
        <v>1875.2275005178574</v>
      </c>
      <c r="M104" s="302">
        <f t="shared" si="24"/>
        <v>131222.22750051785</v>
      </c>
      <c r="N104" s="304">
        <f t="shared" si="25"/>
        <v>27854.431649441274</v>
      </c>
      <c r="O104" s="305">
        <f t="shared" si="26"/>
        <v>0.96941945514612959</v>
      </c>
      <c r="P104" s="349">
        <v>5.9011466857891719</v>
      </c>
      <c r="Q104" s="124">
        <v>4711</v>
      </c>
      <c r="R104" s="85">
        <f t="shared" si="29"/>
        <v>7.9368487729057163E-2</v>
      </c>
      <c r="S104" s="2">
        <f t="shared" si="27"/>
        <v>8.3021244953667847E-2</v>
      </c>
      <c r="T104" s="2"/>
      <c r="U104" s="294">
        <v>119963</v>
      </c>
      <c r="V104" s="85">
        <f t="shared" si="28"/>
        <v>7.8224119103390208E-2</v>
      </c>
      <c r="W104" s="295">
        <v>121291.71082362725</v>
      </c>
      <c r="X104" s="294">
        <v>25437.446988973705</v>
      </c>
      <c r="Y104" s="99">
        <v>25719.19228660459</v>
      </c>
      <c r="Z104" s="99"/>
      <c r="AA104" s="84"/>
      <c r="AB104" s="84"/>
      <c r="AC104" s="84"/>
      <c r="AD104" s="84"/>
    </row>
    <row r="105" spans="1:30" ht="14.4" x14ac:dyDescent="0.3">
      <c r="A105" s="51">
        <v>620</v>
      </c>
      <c r="B105" s="52" t="s">
        <v>162</v>
      </c>
      <c r="C105" s="341">
        <v>163835</v>
      </c>
      <c r="D105" s="303">
        <f t="shared" si="15"/>
        <v>36432.065821658885</v>
      </c>
      <c r="E105" s="301">
        <f t="shared" si="16"/>
        <v>1.2679473716488099</v>
      </c>
      <c r="F105" s="303">
        <f t="shared" si="17"/>
        <v>-4619.376087174257</v>
      </c>
      <c r="G105" s="303">
        <f t="shared" si="18"/>
        <v>-20773.334264022633</v>
      </c>
      <c r="H105" s="303">
        <f t="shared" si="19"/>
        <v>0</v>
      </c>
      <c r="I105" s="302">
        <f t="shared" si="20"/>
        <v>0</v>
      </c>
      <c r="J105" s="303">
        <f t="shared" si="21"/>
        <v>-367.98323165044116</v>
      </c>
      <c r="K105" s="302">
        <f t="shared" si="22"/>
        <v>-1654.8205927320339</v>
      </c>
      <c r="L105" s="302">
        <f t="shared" si="23"/>
        <v>-22428.154856754667</v>
      </c>
      <c r="M105" s="302">
        <f t="shared" si="24"/>
        <v>141406.84514324533</v>
      </c>
      <c r="N105" s="304">
        <f t="shared" si="25"/>
        <v>31444.706502834186</v>
      </c>
      <c r="O105" s="305">
        <f t="shared" si="26"/>
        <v>1.0943720061801703</v>
      </c>
      <c r="P105" s="349">
        <v>-443.25989033199585</v>
      </c>
      <c r="Q105" s="124">
        <v>4497</v>
      </c>
      <c r="R105" s="85">
        <f t="shared" si="29"/>
        <v>8.3729308720630113E-2</v>
      </c>
      <c r="S105" s="2">
        <f t="shared" si="27"/>
        <v>8.4631668360390516E-2</v>
      </c>
      <c r="T105" s="2"/>
      <c r="U105" s="294">
        <v>150303</v>
      </c>
      <c r="V105" s="85">
        <f t="shared" si="28"/>
        <v>9.0031469764409233E-2</v>
      </c>
      <c r="W105" s="295">
        <v>129619.37851832854</v>
      </c>
      <c r="X105" s="294">
        <v>33617.311563408635</v>
      </c>
      <c r="Y105" s="99">
        <v>28991.138116378559</v>
      </c>
      <c r="Z105" s="99"/>
      <c r="AA105" s="84"/>
      <c r="AB105" s="84"/>
      <c r="AC105" s="84"/>
      <c r="AD105" s="84"/>
    </row>
    <row r="106" spans="1:30" ht="14.4" x14ac:dyDescent="0.3">
      <c r="A106" s="51">
        <v>621</v>
      </c>
      <c r="B106" s="52" t="s">
        <v>163</v>
      </c>
      <c r="C106" s="341">
        <v>106580</v>
      </c>
      <c r="D106" s="303">
        <f t="shared" si="15"/>
        <v>30347.380410022779</v>
      </c>
      <c r="E106" s="301">
        <f t="shared" si="16"/>
        <v>1.056181700364607</v>
      </c>
      <c r="F106" s="303">
        <f t="shared" si="17"/>
        <v>-968.5648401925929</v>
      </c>
      <c r="G106" s="303">
        <f t="shared" si="18"/>
        <v>-3401.5997187563862</v>
      </c>
      <c r="H106" s="303">
        <f t="shared" si="19"/>
        <v>0</v>
      </c>
      <c r="I106" s="302">
        <f t="shared" si="20"/>
        <v>0</v>
      </c>
      <c r="J106" s="303">
        <f t="shared" si="21"/>
        <v>-367.98323165044116</v>
      </c>
      <c r="K106" s="302">
        <f t="shared" si="22"/>
        <v>-1292.3571095563493</v>
      </c>
      <c r="L106" s="302">
        <f t="shared" si="23"/>
        <v>-4693.9568283127355</v>
      </c>
      <c r="M106" s="302">
        <f t="shared" si="24"/>
        <v>101886.04317168727</v>
      </c>
      <c r="N106" s="304">
        <f t="shared" si="25"/>
        <v>29010.832338179749</v>
      </c>
      <c r="O106" s="305">
        <f t="shared" si="26"/>
        <v>1.0096657376664893</v>
      </c>
      <c r="P106" s="349">
        <v>-2858.9123270727064</v>
      </c>
      <c r="Q106" s="124">
        <v>3512</v>
      </c>
      <c r="R106" s="85">
        <f t="shared" si="29"/>
        <v>0.22556594666575083</v>
      </c>
      <c r="S106" s="2">
        <f t="shared" si="27"/>
        <v>0.13996023611079425</v>
      </c>
      <c r="T106" s="2"/>
      <c r="U106" s="294">
        <v>87162</v>
      </c>
      <c r="V106" s="85">
        <f t="shared" si="28"/>
        <v>0.22278056951423786</v>
      </c>
      <c r="W106" s="295">
        <v>89580.431488373171</v>
      </c>
      <c r="X106" s="294">
        <v>24761.93181818182</v>
      </c>
      <c r="Y106" s="99">
        <v>25448.986218287835</v>
      </c>
      <c r="Z106" s="99"/>
      <c r="AA106" s="84"/>
      <c r="AB106" s="84"/>
      <c r="AC106" s="84"/>
      <c r="AD106" s="84"/>
    </row>
    <row r="107" spans="1:30" ht="14.4" x14ac:dyDescent="0.3">
      <c r="A107" s="51">
        <v>622</v>
      </c>
      <c r="B107" s="52" t="s">
        <v>164</v>
      </c>
      <c r="C107" s="341">
        <v>67497</v>
      </c>
      <c r="D107" s="303">
        <f t="shared" si="15"/>
        <v>29669.010989010989</v>
      </c>
      <c r="E107" s="301">
        <f t="shared" si="16"/>
        <v>1.0325723687228237</v>
      </c>
      <c r="F107" s="303">
        <f t="shared" si="17"/>
        <v>-561.54318758551892</v>
      </c>
      <c r="G107" s="303">
        <f t="shared" si="18"/>
        <v>-1277.5107517570555</v>
      </c>
      <c r="H107" s="303">
        <f t="shared" si="19"/>
        <v>0</v>
      </c>
      <c r="I107" s="302">
        <f t="shared" si="20"/>
        <v>0</v>
      </c>
      <c r="J107" s="303">
        <f t="shared" si="21"/>
        <v>-367.98323165044116</v>
      </c>
      <c r="K107" s="302">
        <f t="shared" si="22"/>
        <v>-837.16185200475365</v>
      </c>
      <c r="L107" s="302">
        <f t="shared" si="23"/>
        <v>-2114.6726037618091</v>
      </c>
      <c r="M107" s="302">
        <f t="shared" si="24"/>
        <v>65382.327396238194</v>
      </c>
      <c r="N107" s="304">
        <f t="shared" si="25"/>
        <v>28739.484569775032</v>
      </c>
      <c r="O107" s="305">
        <f t="shared" si="26"/>
        <v>1.0002220050097759</v>
      </c>
      <c r="P107" s="349">
        <v>140.93532343667312</v>
      </c>
      <c r="Q107" s="124">
        <v>2275</v>
      </c>
      <c r="R107" s="85">
        <f t="shared" si="29"/>
        <v>7.9323061129810746E-2</v>
      </c>
      <c r="S107" s="2">
        <f t="shared" si="27"/>
        <v>8.2889504727294089E-2</v>
      </c>
      <c r="T107" s="2"/>
      <c r="U107" s="294">
        <v>62344</v>
      </c>
      <c r="V107" s="85">
        <f t="shared" si="28"/>
        <v>8.2654305145643522E-2</v>
      </c>
      <c r="W107" s="295">
        <v>60191.876197622259</v>
      </c>
      <c r="X107" s="294">
        <v>27488.536155202823</v>
      </c>
      <c r="Y107" s="99">
        <v>26539.627953096235</v>
      </c>
      <c r="Z107" s="99"/>
      <c r="AA107" s="84"/>
      <c r="AB107" s="84"/>
      <c r="AC107" s="84"/>
      <c r="AD107" s="84"/>
    </row>
    <row r="108" spans="1:30" ht="14.4" x14ac:dyDescent="0.3">
      <c r="A108" s="51">
        <v>623</v>
      </c>
      <c r="B108" s="52" t="s">
        <v>165</v>
      </c>
      <c r="C108" s="341">
        <v>341123</v>
      </c>
      <c r="D108" s="303">
        <f t="shared" si="15"/>
        <v>24729.810062345947</v>
      </c>
      <c r="E108" s="301">
        <f t="shared" si="16"/>
        <v>0.86067306266461052</v>
      </c>
      <c r="F108" s="303">
        <f t="shared" si="17"/>
        <v>2401.9773684135062</v>
      </c>
      <c r="G108" s="303">
        <f t="shared" si="18"/>
        <v>33132.875819895904</v>
      </c>
      <c r="H108" s="303">
        <f t="shared" si="19"/>
        <v>395.49476623498231</v>
      </c>
      <c r="I108" s="302">
        <f t="shared" si="20"/>
        <v>5455.4548054453462</v>
      </c>
      <c r="J108" s="303">
        <f t="shared" si="21"/>
        <v>27.511534584541153</v>
      </c>
      <c r="K108" s="302">
        <f t="shared" si="22"/>
        <v>379.49410805916062</v>
      </c>
      <c r="L108" s="302">
        <f t="shared" si="23"/>
        <v>33512.369927955064</v>
      </c>
      <c r="M108" s="302">
        <f t="shared" si="24"/>
        <v>374635.36992795509</v>
      </c>
      <c r="N108" s="304">
        <f t="shared" si="25"/>
        <v>27159.298965343998</v>
      </c>
      <c r="O108" s="305">
        <f t="shared" si="26"/>
        <v>0.94522671065387698</v>
      </c>
      <c r="P108" s="349">
        <v>996.25137385685957</v>
      </c>
      <c r="Q108" s="124">
        <v>13794</v>
      </c>
      <c r="R108" s="85">
        <f t="shared" si="29"/>
        <v>0.10728560581082876</v>
      </c>
      <c r="S108" s="2">
        <f t="shared" si="27"/>
        <v>8.6791662156027641E-2</v>
      </c>
      <c r="T108" s="2"/>
      <c r="U108" s="294">
        <v>305637</v>
      </c>
      <c r="V108" s="85">
        <f t="shared" si="28"/>
        <v>0.11610505272594614</v>
      </c>
      <c r="W108" s="295">
        <v>341992.8761722247</v>
      </c>
      <c r="X108" s="294">
        <v>22333.723054439168</v>
      </c>
      <c r="Y108" s="99">
        <v>24990.345354199831</v>
      </c>
      <c r="Z108" s="99"/>
      <c r="AA108" s="84"/>
      <c r="AB108" s="84"/>
      <c r="AC108" s="84"/>
      <c r="AD108" s="84"/>
    </row>
    <row r="109" spans="1:30" ht="14.4" x14ac:dyDescent="0.3">
      <c r="A109" s="51">
        <v>624</v>
      </c>
      <c r="B109" s="52" t="s">
        <v>166</v>
      </c>
      <c r="C109" s="341">
        <v>475477</v>
      </c>
      <c r="D109" s="303">
        <f t="shared" si="15"/>
        <v>26117.934633342487</v>
      </c>
      <c r="E109" s="301">
        <f t="shared" si="16"/>
        <v>0.90898404535584831</v>
      </c>
      <c r="F109" s="303">
        <f t="shared" si="17"/>
        <v>1569.1026258155819</v>
      </c>
      <c r="G109" s="303">
        <f t="shared" si="18"/>
        <v>28565.513302972668</v>
      </c>
      <c r="H109" s="303">
        <f t="shared" si="19"/>
        <v>0</v>
      </c>
      <c r="I109" s="302">
        <f t="shared" si="20"/>
        <v>0</v>
      </c>
      <c r="J109" s="303">
        <f t="shared" si="21"/>
        <v>-367.98323165044116</v>
      </c>
      <c r="K109" s="302">
        <f t="shared" si="22"/>
        <v>-6699.1347321962812</v>
      </c>
      <c r="L109" s="302">
        <f t="shared" si="23"/>
        <v>21866.378570776385</v>
      </c>
      <c r="M109" s="302">
        <f t="shared" si="24"/>
        <v>497343.37857077637</v>
      </c>
      <c r="N109" s="304">
        <f t="shared" si="25"/>
        <v>27319.054027507631</v>
      </c>
      <c r="O109" s="305">
        <f t="shared" si="26"/>
        <v>0.95078667566298569</v>
      </c>
      <c r="P109" s="349">
        <v>-56.320192015566136</v>
      </c>
      <c r="Q109" s="124">
        <v>18205</v>
      </c>
      <c r="R109" s="85">
        <f t="shared" si="29"/>
        <v>7.9911026572197411E-2</v>
      </c>
      <c r="S109" s="2">
        <f t="shared" si="27"/>
        <v>8.3301919669210328E-2</v>
      </c>
      <c r="T109" s="2"/>
      <c r="U109" s="294">
        <v>436278</v>
      </c>
      <c r="V109" s="85">
        <f t="shared" si="28"/>
        <v>8.984867446903122E-2</v>
      </c>
      <c r="W109" s="295">
        <v>454913.2671644215</v>
      </c>
      <c r="X109" s="294">
        <v>24185.265258606352</v>
      </c>
      <c r="Y109" s="99">
        <v>25218.319594457647</v>
      </c>
      <c r="Z109" s="99"/>
      <c r="AA109" s="84"/>
      <c r="AB109" s="84"/>
      <c r="AC109" s="84"/>
      <c r="AD109" s="84"/>
    </row>
    <row r="110" spans="1:30" ht="14.4" x14ac:dyDescent="0.3">
      <c r="A110" s="51">
        <v>625</v>
      </c>
      <c r="B110" s="52" t="s">
        <v>167</v>
      </c>
      <c r="C110" s="341">
        <v>584271</v>
      </c>
      <c r="D110" s="303">
        <f t="shared" si="15"/>
        <v>23915.148786377962</v>
      </c>
      <c r="E110" s="301">
        <f t="shared" si="16"/>
        <v>0.83232035742126464</v>
      </c>
      <c r="F110" s="303">
        <f t="shared" si="17"/>
        <v>2890.7741339942972</v>
      </c>
      <c r="G110" s="303">
        <f t="shared" si="18"/>
        <v>70624.502867614676</v>
      </c>
      <c r="H110" s="303">
        <f t="shared" si="19"/>
        <v>680.62621282377688</v>
      </c>
      <c r="I110" s="302">
        <f t="shared" si="20"/>
        <v>16628.379005497693</v>
      </c>
      <c r="J110" s="303">
        <f t="shared" si="21"/>
        <v>312.64298117333573</v>
      </c>
      <c r="K110" s="302">
        <f t="shared" si="22"/>
        <v>7638.1806730457656</v>
      </c>
      <c r="L110" s="302">
        <f t="shared" si="23"/>
        <v>78262.683540660437</v>
      </c>
      <c r="M110" s="302">
        <f t="shared" si="24"/>
        <v>662533.68354066042</v>
      </c>
      <c r="N110" s="304">
        <f t="shared" si="25"/>
        <v>27118.565901545593</v>
      </c>
      <c r="O110" s="305">
        <f t="shared" si="26"/>
        <v>0.94380907539170944</v>
      </c>
      <c r="P110" s="349">
        <v>-58.916027642684639</v>
      </c>
      <c r="Q110" s="124">
        <v>24431</v>
      </c>
      <c r="R110" s="85">
        <f t="shared" si="29"/>
        <v>6.6215008474348594E-2</v>
      </c>
      <c r="S110" s="2">
        <f t="shared" si="27"/>
        <v>8.4952827183788895E-2</v>
      </c>
      <c r="T110" s="2"/>
      <c r="U110" s="294">
        <v>541773</v>
      </c>
      <c r="V110" s="85">
        <f t="shared" si="28"/>
        <v>7.8442447298038107E-2</v>
      </c>
      <c r="W110" s="295">
        <v>603733.0143524966</v>
      </c>
      <c r="X110" s="294">
        <v>22429.949490767576</v>
      </c>
      <c r="Y110" s="99">
        <v>24995.156676016257</v>
      </c>
      <c r="Z110" s="99"/>
      <c r="AA110" s="84"/>
      <c r="AB110" s="84"/>
      <c r="AC110" s="84"/>
      <c r="AD110" s="84"/>
    </row>
    <row r="111" spans="1:30" ht="14.4" x14ac:dyDescent="0.3">
      <c r="A111" s="51">
        <v>626</v>
      </c>
      <c r="B111" s="52" t="s">
        <v>168</v>
      </c>
      <c r="C111" s="341">
        <v>817486</v>
      </c>
      <c r="D111" s="303">
        <f t="shared" si="15"/>
        <v>31770.471415801952</v>
      </c>
      <c r="E111" s="301">
        <f t="shared" si="16"/>
        <v>1.1057096219825473</v>
      </c>
      <c r="F111" s="303">
        <f t="shared" si="17"/>
        <v>-1822.4194436600969</v>
      </c>
      <c r="G111" s="303">
        <f t="shared" si="18"/>
        <v>-46892.674704817953</v>
      </c>
      <c r="H111" s="303">
        <f t="shared" si="19"/>
        <v>0</v>
      </c>
      <c r="I111" s="302">
        <f t="shared" si="20"/>
        <v>0</v>
      </c>
      <c r="J111" s="303">
        <f t="shared" si="21"/>
        <v>-367.98323165044116</v>
      </c>
      <c r="K111" s="302">
        <f t="shared" si="22"/>
        <v>-9468.5765335975011</v>
      </c>
      <c r="L111" s="302">
        <f t="shared" si="23"/>
        <v>-56361.251238415454</v>
      </c>
      <c r="M111" s="302">
        <f t="shared" si="24"/>
        <v>761124.74876158452</v>
      </c>
      <c r="N111" s="304">
        <f t="shared" si="25"/>
        <v>29580.068740491413</v>
      </c>
      <c r="O111" s="305">
        <f t="shared" si="26"/>
        <v>1.0294769063136653</v>
      </c>
      <c r="P111" s="349">
        <v>-1364.1839088575871</v>
      </c>
      <c r="Q111" s="124">
        <v>25731</v>
      </c>
      <c r="R111" s="85">
        <f t="shared" si="29"/>
        <v>9.3425276200799823E-2</v>
      </c>
      <c r="S111" s="2">
        <f t="shared" si="27"/>
        <v>8.8840387021303258E-2</v>
      </c>
      <c r="T111" s="2"/>
      <c r="U111" s="294">
        <v>737381</v>
      </c>
      <c r="V111" s="85">
        <f t="shared" si="28"/>
        <v>0.10863447797000465</v>
      </c>
      <c r="W111" s="295">
        <v>689433.44997498137</v>
      </c>
      <c r="X111" s="294">
        <v>29055.914571676254</v>
      </c>
      <c r="Y111" s="99">
        <v>27166.57931968561</v>
      </c>
      <c r="Z111" s="99"/>
      <c r="AA111" s="84"/>
      <c r="AB111" s="84"/>
      <c r="AC111" s="84"/>
      <c r="AD111" s="84"/>
    </row>
    <row r="112" spans="1:30" ht="14.4" x14ac:dyDescent="0.3">
      <c r="A112" s="51">
        <v>627</v>
      </c>
      <c r="B112" s="52" t="s">
        <v>169</v>
      </c>
      <c r="C112" s="341">
        <v>620312</v>
      </c>
      <c r="D112" s="303">
        <f t="shared" si="15"/>
        <v>28862.460450400147</v>
      </c>
      <c r="E112" s="301">
        <f t="shared" si="16"/>
        <v>1.0045019419581251</v>
      </c>
      <c r="F112" s="303">
        <f t="shared" si="17"/>
        <v>-77.612864419013931</v>
      </c>
      <c r="G112" s="303">
        <f t="shared" si="18"/>
        <v>-1668.0556820934473</v>
      </c>
      <c r="H112" s="303">
        <f t="shared" si="19"/>
        <v>0</v>
      </c>
      <c r="I112" s="302">
        <f t="shared" si="20"/>
        <v>0</v>
      </c>
      <c r="J112" s="303">
        <f t="shared" si="21"/>
        <v>-367.98323165044116</v>
      </c>
      <c r="K112" s="302">
        <f t="shared" si="22"/>
        <v>-7908.6956146312814</v>
      </c>
      <c r="L112" s="302">
        <f t="shared" si="23"/>
        <v>-9576.7512967247294</v>
      </c>
      <c r="M112" s="302">
        <f t="shared" si="24"/>
        <v>610735.24870327523</v>
      </c>
      <c r="N112" s="304">
        <f t="shared" si="25"/>
        <v>28416.86435433069</v>
      </c>
      <c r="O112" s="305">
        <f t="shared" si="26"/>
        <v>0.98899383430389631</v>
      </c>
      <c r="P112" s="349">
        <v>-794.70744118636867</v>
      </c>
      <c r="Q112" s="124">
        <v>21492</v>
      </c>
      <c r="R112" s="85">
        <f t="shared" si="29"/>
        <v>7.9523897744477587E-2</v>
      </c>
      <c r="S112" s="2">
        <f t="shared" si="27"/>
        <v>8.3012261904289716E-2</v>
      </c>
      <c r="T112" s="2"/>
      <c r="U112" s="294">
        <v>562478</v>
      </c>
      <c r="V112" s="85">
        <f t="shared" si="28"/>
        <v>0.10282002140528163</v>
      </c>
      <c r="W112" s="295">
        <v>552010.36342397577</v>
      </c>
      <c r="X112" s="294">
        <v>26736.286719269894</v>
      </c>
      <c r="Y112" s="99">
        <v>26238.728178723064</v>
      </c>
      <c r="Z112" s="99"/>
      <c r="AA112" s="84"/>
      <c r="AB112" s="84"/>
      <c r="AC112" s="84"/>
      <c r="AD112" s="84"/>
    </row>
    <row r="113" spans="1:30" ht="14.4" x14ac:dyDescent="0.3">
      <c r="A113" s="51">
        <v>628</v>
      </c>
      <c r="B113" s="52" t="s">
        <v>170</v>
      </c>
      <c r="C113" s="341">
        <v>242693</v>
      </c>
      <c r="D113" s="303">
        <f t="shared" si="15"/>
        <v>25782.747264421545</v>
      </c>
      <c r="E113" s="301">
        <f t="shared" si="16"/>
        <v>0.8973184992538612</v>
      </c>
      <c r="F113" s="303">
        <f t="shared" si="17"/>
        <v>1770.2150471681473</v>
      </c>
      <c r="G113" s="303">
        <f t="shared" si="18"/>
        <v>16663.034238993772</v>
      </c>
      <c r="H113" s="303">
        <f t="shared" si="19"/>
        <v>26.966745508522944</v>
      </c>
      <c r="I113" s="302">
        <f t="shared" si="20"/>
        <v>253.83797547172648</v>
      </c>
      <c r="J113" s="303">
        <f t="shared" si="21"/>
        <v>-341.01648614191822</v>
      </c>
      <c r="K113" s="302">
        <f t="shared" si="22"/>
        <v>-3209.9881840538765</v>
      </c>
      <c r="L113" s="302">
        <f t="shared" si="23"/>
        <v>13453.046054939896</v>
      </c>
      <c r="M113" s="302">
        <f t="shared" si="24"/>
        <v>256146.04605493988</v>
      </c>
      <c r="N113" s="304">
        <f t="shared" si="25"/>
        <v>27211.945825447772</v>
      </c>
      <c r="O113" s="305">
        <f t="shared" si="26"/>
        <v>0.94705898248333931</v>
      </c>
      <c r="P113" s="349">
        <v>232.52851834959438</v>
      </c>
      <c r="Q113" s="124">
        <v>9413</v>
      </c>
      <c r="R113" s="85">
        <f t="shared" si="29"/>
        <v>7.0115133429245316E-2</v>
      </c>
      <c r="S113" s="2">
        <f t="shared" si="27"/>
        <v>8.0628721351944418E-2</v>
      </c>
      <c r="T113" s="2"/>
      <c r="U113" s="294">
        <v>225635</v>
      </c>
      <c r="V113" s="85">
        <f t="shared" si="28"/>
        <v>7.5599973408380788E-2</v>
      </c>
      <c r="W113" s="295">
        <v>235825.55934335646</v>
      </c>
      <c r="X113" s="294">
        <v>24093.432995194875</v>
      </c>
      <c r="Y113" s="99">
        <v>25181.586689093056</v>
      </c>
      <c r="Z113" s="99"/>
      <c r="AA113" s="84"/>
      <c r="AB113" s="84"/>
      <c r="AC113" s="84"/>
      <c r="AD113" s="84"/>
    </row>
    <row r="114" spans="1:30" ht="14.4" x14ac:dyDescent="0.3">
      <c r="A114" s="51">
        <v>631</v>
      </c>
      <c r="B114" s="52" t="s">
        <v>171</v>
      </c>
      <c r="C114" s="341">
        <v>70327</v>
      </c>
      <c r="D114" s="303">
        <f t="shared" si="15"/>
        <v>26056.687662097072</v>
      </c>
      <c r="E114" s="301">
        <f t="shared" si="16"/>
        <v>0.90685246334256842</v>
      </c>
      <c r="F114" s="303">
        <f t="shared" si="17"/>
        <v>1605.8508085628309</v>
      </c>
      <c r="G114" s="303">
        <f t="shared" si="18"/>
        <v>4334.1913323110812</v>
      </c>
      <c r="H114" s="303">
        <f t="shared" si="19"/>
        <v>0</v>
      </c>
      <c r="I114" s="302">
        <f t="shared" si="20"/>
        <v>0</v>
      </c>
      <c r="J114" s="303">
        <f t="shared" si="21"/>
        <v>-367.98323165044116</v>
      </c>
      <c r="K114" s="302">
        <f t="shared" si="22"/>
        <v>-993.18674222454069</v>
      </c>
      <c r="L114" s="302">
        <f t="shared" si="23"/>
        <v>3341.0045900865407</v>
      </c>
      <c r="M114" s="302">
        <f t="shared" si="24"/>
        <v>73668.004590086537</v>
      </c>
      <c r="N114" s="304">
        <f t="shared" si="25"/>
        <v>27294.55523900946</v>
      </c>
      <c r="O114" s="305">
        <f t="shared" si="26"/>
        <v>0.94993404285767369</v>
      </c>
      <c r="P114" s="349">
        <v>232.37962107937665</v>
      </c>
      <c r="Q114" s="124">
        <v>2699</v>
      </c>
      <c r="R114" s="85">
        <f t="shared" si="29"/>
        <v>8.5712255985855204E-2</v>
      </c>
      <c r="S114" s="2">
        <f t="shared" si="27"/>
        <v>8.5526807733162027E-2</v>
      </c>
      <c r="T114" s="2"/>
      <c r="U114" s="294">
        <v>64103</v>
      </c>
      <c r="V114" s="85">
        <f t="shared" si="28"/>
        <v>9.7093739762569617E-2</v>
      </c>
      <c r="W114" s="295">
        <v>67159.794234501343</v>
      </c>
      <c r="X114" s="294">
        <v>23999.625608386374</v>
      </c>
      <c r="Y114" s="99">
        <v>25144.063734369654</v>
      </c>
      <c r="Z114" s="99"/>
      <c r="AA114" s="84"/>
      <c r="AB114" s="84"/>
      <c r="AC114" s="84"/>
      <c r="AD114" s="84"/>
    </row>
    <row r="115" spans="1:30" ht="14.4" x14ac:dyDescent="0.3">
      <c r="A115" s="51">
        <v>632</v>
      </c>
      <c r="B115" s="52" t="s">
        <v>172</v>
      </c>
      <c r="C115" s="341">
        <v>35626</v>
      </c>
      <c r="D115" s="303">
        <f t="shared" si="15"/>
        <v>25374.643874643876</v>
      </c>
      <c r="E115" s="301">
        <f t="shared" si="16"/>
        <v>0.88311525250517042</v>
      </c>
      <c r="F115" s="303">
        <f t="shared" si="17"/>
        <v>2015.0770810347485</v>
      </c>
      <c r="G115" s="303">
        <f t="shared" si="18"/>
        <v>2829.1682217727866</v>
      </c>
      <c r="H115" s="303">
        <f t="shared" si="19"/>
        <v>169.80293193070702</v>
      </c>
      <c r="I115" s="302">
        <f t="shared" si="20"/>
        <v>238.40331643071264</v>
      </c>
      <c r="J115" s="303">
        <f t="shared" si="21"/>
        <v>-198.18029971973414</v>
      </c>
      <c r="K115" s="302">
        <f t="shared" si="22"/>
        <v>-278.24514080650675</v>
      </c>
      <c r="L115" s="302">
        <f t="shared" si="23"/>
        <v>2550.9230809662799</v>
      </c>
      <c r="M115" s="302">
        <f t="shared" si="24"/>
        <v>38176.923080966277</v>
      </c>
      <c r="N115" s="304">
        <f t="shared" si="25"/>
        <v>27191.540655958888</v>
      </c>
      <c r="O115" s="305">
        <f t="shared" si="26"/>
        <v>0.94634882014590471</v>
      </c>
      <c r="P115" s="349">
        <v>86.357621349500732</v>
      </c>
      <c r="Q115" s="124">
        <v>1404</v>
      </c>
      <c r="R115" s="85">
        <f t="shared" si="29"/>
        <v>2.6271004136698271E-2</v>
      </c>
      <c r="S115" s="2">
        <f t="shared" si="27"/>
        <v>6.9091512875345859E-2</v>
      </c>
      <c r="T115" s="2"/>
      <c r="U115" s="294">
        <v>33997</v>
      </c>
      <c r="V115" s="85">
        <f t="shared" si="28"/>
        <v>4.7915992587581259E-2</v>
      </c>
      <c r="W115" s="295">
        <v>34972.093550145772</v>
      </c>
      <c r="X115" s="294">
        <v>24725.090909090908</v>
      </c>
      <c r="Y115" s="99">
        <v>25434.249854651473</v>
      </c>
      <c r="Z115" s="99"/>
      <c r="AA115" s="84"/>
      <c r="AB115" s="84"/>
      <c r="AC115" s="84"/>
      <c r="AD115" s="84"/>
    </row>
    <row r="116" spans="1:30" ht="14.4" x14ac:dyDescent="0.3">
      <c r="A116" s="51">
        <v>633</v>
      </c>
      <c r="B116" s="52" t="s">
        <v>173</v>
      </c>
      <c r="C116" s="341">
        <v>82403</v>
      </c>
      <c r="D116" s="303">
        <f t="shared" si="15"/>
        <v>32340.26687598116</v>
      </c>
      <c r="E116" s="301">
        <f t="shared" si="16"/>
        <v>1.1255402475542144</v>
      </c>
      <c r="F116" s="303">
        <f t="shared" si="17"/>
        <v>-2164.2967197676217</v>
      </c>
      <c r="G116" s="303">
        <f t="shared" si="18"/>
        <v>-5514.6280419678997</v>
      </c>
      <c r="H116" s="303">
        <f t="shared" si="19"/>
        <v>0</v>
      </c>
      <c r="I116" s="302">
        <f t="shared" si="20"/>
        <v>0</v>
      </c>
      <c r="J116" s="303">
        <f t="shared" si="21"/>
        <v>-367.98323165044116</v>
      </c>
      <c r="K116" s="302">
        <f t="shared" si="22"/>
        <v>-937.62127424532412</v>
      </c>
      <c r="L116" s="302">
        <f t="shared" si="23"/>
        <v>-6452.2493162132241</v>
      </c>
      <c r="M116" s="302">
        <f t="shared" si="24"/>
        <v>75950.75068378677</v>
      </c>
      <c r="N116" s="304">
        <f t="shared" si="25"/>
        <v>29807.986924563094</v>
      </c>
      <c r="O116" s="305">
        <f t="shared" si="26"/>
        <v>1.037409156542332</v>
      </c>
      <c r="P116" s="349">
        <v>174.74356224907478</v>
      </c>
      <c r="Q116" s="124">
        <v>2548</v>
      </c>
      <c r="R116" s="85">
        <f t="shared" si="29"/>
        <v>2.9691858256395143E-2</v>
      </c>
      <c r="S116" s="2">
        <f t="shared" si="27"/>
        <v>6.0506989331370498E-2</v>
      </c>
      <c r="T116" s="2"/>
      <c r="U116" s="294">
        <v>79807</v>
      </c>
      <c r="V116" s="85">
        <f t="shared" si="28"/>
        <v>3.2528474945806761E-2</v>
      </c>
      <c r="W116" s="295">
        <v>71420.646480669384</v>
      </c>
      <c r="X116" s="294">
        <v>31407.71349862259</v>
      </c>
      <c r="Y116" s="99">
        <v>28107.298890464139</v>
      </c>
      <c r="Z116" s="99"/>
      <c r="AA116" s="84"/>
      <c r="AB116" s="84"/>
      <c r="AC116" s="84"/>
      <c r="AD116" s="84"/>
    </row>
    <row r="117" spans="1:30" ht="21.75" customHeight="1" x14ac:dyDescent="0.3">
      <c r="A117" s="51">
        <v>701</v>
      </c>
      <c r="B117" s="52" t="s">
        <v>174</v>
      </c>
      <c r="C117" s="341">
        <v>637325</v>
      </c>
      <c r="D117" s="303">
        <f t="shared" si="15"/>
        <v>23450.033115019502</v>
      </c>
      <c r="E117" s="301">
        <f t="shared" si="16"/>
        <v>0.81613290881764933</v>
      </c>
      <c r="F117" s="303">
        <f t="shared" si="17"/>
        <v>3169.8435368093733</v>
      </c>
      <c r="G117" s="303">
        <f t="shared" si="18"/>
        <v>86150.007643405159</v>
      </c>
      <c r="H117" s="303">
        <f t="shared" si="19"/>
        <v>843.41669779923814</v>
      </c>
      <c r="I117" s="302">
        <f t="shared" si="20"/>
        <v>22922.379012787693</v>
      </c>
      <c r="J117" s="303">
        <f t="shared" si="21"/>
        <v>475.43346614879698</v>
      </c>
      <c r="K117" s="302">
        <f t="shared" si="22"/>
        <v>12921.330742992004</v>
      </c>
      <c r="L117" s="302">
        <f t="shared" si="23"/>
        <v>99071.338386397169</v>
      </c>
      <c r="M117" s="302">
        <f t="shared" si="24"/>
        <v>736396.33838639711</v>
      </c>
      <c r="N117" s="304">
        <f t="shared" si="25"/>
        <v>27095.310117977671</v>
      </c>
      <c r="O117" s="305">
        <f t="shared" si="26"/>
        <v>0.9429997029615288</v>
      </c>
      <c r="P117" s="349">
        <v>1762.0613483167981</v>
      </c>
      <c r="Q117" s="124">
        <v>27178</v>
      </c>
      <c r="R117" s="85">
        <f t="shared" si="29"/>
        <v>8.8057205599281235E-2</v>
      </c>
      <c r="S117" s="2">
        <f t="shared" si="27"/>
        <v>8.5929119252736649E-2</v>
      </c>
      <c r="T117" s="2"/>
      <c r="U117" s="294">
        <v>579819</v>
      </c>
      <c r="V117" s="85">
        <f t="shared" si="28"/>
        <v>9.9179226620721289E-2</v>
      </c>
      <c r="W117" s="295">
        <v>671264.00349735923</v>
      </c>
      <c r="X117" s="294">
        <v>21552.206073672081</v>
      </c>
      <c r="Y117" s="99">
        <v>24951.269505161479</v>
      </c>
      <c r="Z117" s="99"/>
      <c r="AA117" s="84"/>
      <c r="AB117" s="84"/>
      <c r="AC117" s="84"/>
      <c r="AD117" s="84"/>
    </row>
    <row r="118" spans="1:30" ht="14.4" x14ac:dyDescent="0.3">
      <c r="A118" s="51">
        <v>702</v>
      </c>
      <c r="B118" s="52" t="s">
        <v>175</v>
      </c>
      <c r="C118" s="341">
        <v>265507</v>
      </c>
      <c r="D118" s="303">
        <f t="shared" si="15"/>
        <v>24719.020575365423</v>
      </c>
      <c r="E118" s="301">
        <f t="shared" si="16"/>
        <v>0.86029755550217402</v>
      </c>
      <c r="F118" s="303">
        <f t="shared" si="17"/>
        <v>2408.4510606018207</v>
      </c>
      <c r="G118" s="303">
        <f t="shared" si="18"/>
        <v>25869.172841924155</v>
      </c>
      <c r="H118" s="303">
        <f t="shared" si="19"/>
        <v>399.27108667816572</v>
      </c>
      <c r="I118" s="302">
        <f t="shared" si="20"/>
        <v>4288.570742010178</v>
      </c>
      <c r="J118" s="303">
        <f t="shared" si="21"/>
        <v>31.287855027724561</v>
      </c>
      <c r="K118" s="302">
        <f t="shared" si="22"/>
        <v>336.06285085278955</v>
      </c>
      <c r="L118" s="302">
        <f t="shared" si="23"/>
        <v>26205.235692776943</v>
      </c>
      <c r="M118" s="302">
        <f t="shared" si="24"/>
        <v>291712.23569277697</v>
      </c>
      <c r="N118" s="304">
        <f t="shared" si="25"/>
        <v>27158.759490994969</v>
      </c>
      <c r="O118" s="305">
        <f t="shared" si="26"/>
        <v>0.94520793529575509</v>
      </c>
      <c r="P118" s="349">
        <v>264.79797785967821</v>
      </c>
      <c r="Q118" s="124">
        <v>10741</v>
      </c>
      <c r="R118" s="85">
        <f t="shared" si="29"/>
        <v>8.1790104283453874E-2</v>
      </c>
      <c r="S118" s="2">
        <f t="shared" si="27"/>
        <v>8.5648416962277735E-2</v>
      </c>
      <c r="T118" s="2"/>
      <c r="U118" s="294">
        <v>243605</v>
      </c>
      <c r="V118" s="85">
        <f t="shared" si="28"/>
        <v>8.9907842614067854E-2</v>
      </c>
      <c r="W118" s="295">
        <v>266697.33074695565</v>
      </c>
      <c r="X118" s="294">
        <v>22850.107869805834</v>
      </c>
      <c r="Y118" s="99">
        <v>25016.164594968166</v>
      </c>
      <c r="Z118" s="99"/>
      <c r="AA118" s="84"/>
      <c r="AB118" s="84"/>
      <c r="AC118" s="84"/>
      <c r="AD118" s="84"/>
    </row>
    <row r="119" spans="1:30" ht="14.4" x14ac:dyDescent="0.3">
      <c r="A119" s="51">
        <v>704</v>
      </c>
      <c r="B119" s="52" t="s">
        <v>176</v>
      </c>
      <c r="C119" s="341">
        <v>1169718</v>
      </c>
      <c r="D119" s="303">
        <f t="shared" si="15"/>
        <v>27668.606301447631</v>
      </c>
      <c r="E119" s="301">
        <f t="shared" si="16"/>
        <v>0.96295216441582487</v>
      </c>
      <c r="F119" s="303">
        <f t="shared" si="17"/>
        <v>638.69962495249558</v>
      </c>
      <c r="G119" s="303">
        <f t="shared" si="18"/>
        <v>27001.665344491703</v>
      </c>
      <c r="H119" s="303">
        <f t="shared" si="19"/>
        <v>0</v>
      </c>
      <c r="I119" s="302">
        <f t="shared" si="20"/>
        <v>0</v>
      </c>
      <c r="J119" s="303">
        <f t="shared" si="21"/>
        <v>-367.98323165044116</v>
      </c>
      <c r="K119" s="302">
        <f t="shared" si="22"/>
        <v>-15556.859101254049</v>
      </c>
      <c r="L119" s="302">
        <f t="shared" si="23"/>
        <v>11444.806243237654</v>
      </c>
      <c r="M119" s="302">
        <f t="shared" si="24"/>
        <v>1181162.8062432376</v>
      </c>
      <c r="N119" s="304">
        <f t="shared" si="25"/>
        <v>27939.322694749681</v>
      </c>
      <c r="O119" s="305">
        <f t="shared" si="26"/>
        <v>0.97237392328697614</v>
      </c>
      <c r="P119" s="349">
        <v>-322.18130390824081</v>
      </c>
      <c r="Q119" s="124">
        <v>42276</v>
      </c>
      <c r="R119" s="85">
        <f t="shared" si="29"/>
        <v>8.4650703800248889E-2</v>
      </c>
      <c r="S119" s="2">
        <f t="shared" si="27"/>
        <v>8.5110472101789195E-2</v>
      </c>
      <c r="T119" s="2"/>
      <c r="U119" s="294">
        <v>1069347</v>
      </c>
      <c r="V119" s="85">
        <f t="shared" si="28"/>
        <v>9.3861955006186021E-2</v>
      </c>
      <c r="W119" s="295">
        <v>1079352.2295433532</v>
      </c>
      <c r="X119" s="294">
        <v>25509.231870229007</v>
      </c>
      <c r="Y119" s="99">
        <v>25747.906239106705</v>
      </c>
      <c r="Z119" s="99"/>
      <c r="AA119" s="84"/>
      <c r="AB119" s="84"/>
      <c r="AC119" s="84"/>
      <c r="AD119" s="84"/>
    </row>
    <row r="120" spans="1:30" ht="14.4" x14ac:dyDescent="0.3">
      <c r="A120" s="51">
        <v>706</v>
      </c>
      <c r="B120" s="52" t="s">
        <v>177</v>
      </c>
      <c r="C120" s="341">
        <v>1204452</v>
      </c>
      <c r="D120" s="303">
        <f t="shared" si="15"/>
        <v>26286.59973810563</v>
      </c>
      <c r="E120" s="301">
        <f t="shared" si="16"/>
        <v>0.91485410711188953</v>
      </c>
      <c r="F120" s="303">
        <f t="shared" si="17"/>
        <v>1467.9035629576967</v>
      </c>
      <c r="G120" s="303">
        <f t="shared" si="18"/>
        <v>67259.341254721672</v>
      </c>
      <c r="H120" s="303">
        <f t="shared" si="19"/>
        <v>0</v>
      </c>
      <c r="I120" s="302">
        <f t="shared" si="20"/>
        <v>0</v>
      </c>
      <c r="J120" s="303">
        <f t="shared" si="21"/>
        <v>-367.98323165044116</v>
      </c>
      <c r="K120" s="302">
        <f t="shared" si="22"/>
        <v>-16860.991674223213</v>
      </c>
      <c r="L120" s="302">
        <f t="shared" si="23"/>
        <v>50398.349580498456</v>
      </c>
      <c r="M120" s="302">
        <f t="shared" si="24"/>
        <v>1254850.3495804984</v>
      </c>
      <c r="N120" s="304">
        <f t="shared" si="25"/>
        <v>27386.520069412887</v>
      </c>
      <c r="O120" s="305">
        <f t="shared" si="26"/>
        <v>0.95313470036540227</v>
      </c>
      <c r="P120" s="349">
        <v>1119.9285801619189</v>
      </c>
      <c r="Q120" s="124">
        <v>45820</v>
      </c>
      <c r="R120" s="85">
        <f t="shared" si="29"/>
        <v>0.10632146760055237</v>
      </c>
      <c r="S120" s="2">
        <f t="shared" si="27"/>
        <v>9.2764848964971267E-2</v>
      </c>
      <c r="T120" s="2"/>
      <c r="U120" s="294">
        <v>1075893</v>
      </c>
      <c r="V120" s="85">
        <f t="shared" si="28"/>
        <v>0.11949050695561733</v>
      </c>
      <c r="W120" s="295">
        <v>1134817.8123021198</v>
      </c>
      <c r="X120" s="294">
        <v>23760.363066186699</v>
      </c>
      <c r="Y120" s="99">
        <v>25061.677354787211</v>
      </c>
      <c r="Z120" s="99"/>
      <c r="AA120" s="84"/>
      <c r="AB120" s="84"/>
      <c r="AC120" s="84"/>
      <c r="AD120" s="84"/>
    </row>
    <row r="121" spans="1:30" ht="14.4" x14ac:dyDescent="0.3">
      <c r="A121" s="51">
        <v>709</v>
      </c>
      <c r="B121" s="52" t="s">
        <v>178</v>
      </c>
      <c r="C121" s="341">
        <v>1084798</v>
      </c>
      <c r="D121" s="303">
        <f t="shared" si="15"/>
        <v>24729.249777737252</v>
      </c>
      <c r="E121" s="301">
        <f t="shared" si="16"/>
        <v>0.86065356304577345</v>
      </c>
      <c r="F121" s="303">
        <f t="shared" si="17"/>
        <v>2402.3135391787232</v>
      </c>
      <c r="G121" s="303">
        <f t="shared" si="18"/>
        <v>105382.28802315306</v>
      </c>
      <c r="H121" s="303">
        <f t="shared" si="19"/>
        <v>395.69086584802551</v>
      </c>
      <c r="I121" s="302">
        <f t="shared" si="20"/>
        <v>17357.771212155334</v>
      </c>
      <c r="J121" s="303">
        <f t="shared" si="21"/>
        <v>27.707634197584355</v>
      </c>
      <c r="K121" s="302">
        <f t="shared" si="22"/>
        <v>1215.4507893454329</v>
      </c>
      <c r="L121" s="302">
        <f t="shared" si="23"/>
        <v>106597.73881249849</v>
      </c>
      <c r="M121" s="302">
        <f t="shared" si="24"/>
        <v>1191395.7388124985</v>
      </c>
      <c r="N121" s="304">
        <f t="shared" si="25"/>
        <v>27159.270951113562</v>
      </c>
      <c r="O121" s="305">
        <f t="shared" si="26"/>
        <v>0.94522573567293511</v>
      </c>
      <c r="P121" s="349">
        <v>2063.7696764519787</v>
      </c>
      <c r="Q121" s="124">
        <v>43867</v>
      </c>
      <c r="R121" s="85">
        <f t="shared" si="29"/>
        <v>6.2957927921842335E-2</v>
      </c>
      <c r="S121" s="2">
        <f t="shared" si="27"/>
        <v>8.4770269839479898E-2</v>
      </c>
      <c r="T121" s="2"/>
      <c r="U121" s="294">
        <v>1012148</v>
      </c>
      <c r="V121" s="85">
        <f t="shared" si="28"/>
        <v>7.1778040365638229E-2</v>
      </c>
      <c r="W121" s="295">
        <v>1089254.8172194965</v>
      </c>
      <c r="X121" s="294">
        <v>23264.561209948053</v>
      </c>
      <c r="Y121" s="99">
        <v>25036.88726197528</v>
      </c>
      <c r="Z121" s="99"/>
      <c r="AA121" s="84"/>
      <c r="AB121" s="84"/>
      <c r="AC121" s="84"/>
      <c r="AD121" s="84"/>
    </row>
    <row r="122" spans="1:30" ht="14.4" x14ac:dyDescent="0.3">
      <c r="A122" s="51">
        <v>711</v>
      </c>
      <c r="B122" s="52" t="s">
        <v>179</v>
      </c>
      <c r="C122" s="341">
        <v>160212</v>
      </c>
      <c r="D122" s="303">
        <f t="shared" si="15"/>
        <v>24259.84251968504</v>
      </c>
      <c r="E122" s="301">
        <f t="shared" si="16"/>
        <v>0.84431675409308604</v>
      </c>
      <c r="F122" s="303">
        <f t="shared" si="17"/>
        <v>2683.95789401005</v>
      </c>
      <c r="G122" s="303">
        <f t="shared" si="18"/>
        <v>17724.857932042371</v>
      </c>
      <c r="H122" s="303">
        <f t="shared" si="19"/>
        <v>559.98340616629957</v>
      </c>
      <c r="I122" s="302">
        <f t="shared" si="20"/>
        <v>3698.1304143222428</v>
      </c>
      <c r="J122" s="303">
        <f t="shared" si="21"/>
        <v>192.00017451585842</v>
      </c>
      <c r="K122" s="302">
        <f t="shared" si="22"/>
        <v>1267.969152502729</v>
      </c>
      <c r="L122" s="302">
        <f t="shared" si="23"/>
        <v>18992.827084545101</v>
      </c>
      <c r="M122" s="302">
        <f t="shared" si="24"/>
        <v>179204.8270845451</v>
      </c>
      <c r="N122" s="304">
        <f t="shared" si="25"/>
        <v>27135.80058821095</v>
      </c>
      <c r="O122" s="305">
        <f t="shared" si="26"/>
        <v>0.94440889522530069</v>
      </c>
      <c r="P122" s="349">
        <v>396.87658931061014</v>
      </c>
      <c r="Q122" s="124">
        <v>6604</v>
      </c>
      <c r="R122" s="85">
        <f t="shared" si="29"/>
        <v>9.3869549734222291E-2</v>
      </c>
      <c r="S122" s="2">
        <f t="shared" si="27"/>
        <v>8.6189776970547305E-2</v>
      </c>
      <c r="T122" s="2"/>
      <c r="U122" s="294">
        <v>146397</v>
      </c>
      <c r="V122" s="85">
        <f t="shared" si="28"/>
        <v>9.4366687841963975E-2</v>
      </c>
      <c r="W122" s="295">
        <v>164909.87438895545</v>
      </c>
      <c r="X122" s="294">
        <v>22178.003332828361</v>
      </c>
      <c r="Y122" s="99">
        <v>24982.559368119291</v>
      </c>
      <c r="Z122" s="99"/>
      <c r="AA122" s="84"/>
      <c r="AB122" s="84"/>
      <c r="AC122" s="84"/>
      <c r="AD122" s="84"/>
    </row>
    <row r="123" spans="1:30" ht="14.4" x14ac:dyDescent="0.3">
      <c r="A123" s="51">
        <v>713</v>
      </c>
      <c r="B123" s="52" t="s">
        <v>180</v>
      </c>
      <c r="C123" s="341">
        <v>247645</v>
      </c>
      <c r="D123" s="303">
        <f t="shared" si="15"/>
        <v>26637.087232440572</v>
      </c>
      <c r="E123" s="301">
        <f t="shared" si="16"/>
        <v>0.92705214439621975</v>
      </c>
      <c r="F123" s="303">
        <f t="shared" si="17"/>
        <v>1257.6110663567313</v>
      </c>
      <c r="G123" s="303">
        <f t="shared" si="18"/>
        <v>11692.010083918531</v>
      </c>
      <c r="H123" s="303">
        <f t="shared" si="19"/>
        <v>0</v>
      </c>
      <c r="I123" s="302">
        <f t="shared" si="20"/>
        <v>0</v>
      </c>
      <c r="J123" s="303">
        <f t="shared" si="21"/>
        <v>-367.98323165044116</v>
      </c>
      <c r="K123" s="302">
        <f t="shared" si="22"/>
        <v>-3421.1401046541514</v>
      </c>
      <c r="L123" s="302">
        <f t="shared" si="23"/>
        <v>8270.8699792643783</v>
      </c>
      <c r="M123" s="302">
        <f t="shared" si="24"/>
        <v>255915.86997926439</v>
      </c>
      <c r="N123" s="304">
        <f t="shared" si="25"/>
        <v>27526.715067146863</v>
      </c>
      <c r="O123" s="305">
        <f t="shared" si="26"/>
        <v>0.95801391527913426</v>
      </c>
      <c r="P123" s="349">
        <v>202.67178109483211</v>
      </c>
      <c r="Q123" s="124">
        <v>9297</v>
      </c>
      <c r="R123" s="85">
        <f t="shared" si="29"/>
        <v>0.12643326795870935</v>
      </c>
      <c r="S123" s="2">
        <f t="shared" si="27"/>
        <v>9.8606695642872111E-2</v>
      </c>
      <c r="T123" s="2"/>
      <c r="U123" s="294">
        <v>216349</v>
      </c>
      <c r="V123" s="85">
        <f t="shared" si="28"/>
        <v>0.1446551636476249</v>
      </c>
      <c r="W123" s="295">
        <v>229237.55803432109</v>
      </c>
      <c r="X123" s="294">
        <v>23647.283856159142</v>
      </c>
      <c r="Y123" s="99">
        <v>25056.023394285836</v>
      </c>
      <c r="Z123" s="99"/>
      <c r="AA123" s="84"/>
      <c r="AB123" s="84"/>
      <c r="AC123" s="84"/>
      <c r="AD123" s="84"/>
    </row>
    <row r="124" spans="1:30" ht="14.4" x14ac:dyDescent="0.3">
      <c r="A124" s="51">
        <v>714</v>
      </c>
      <c r="B124" s="52" t="s">
        <v>181</v>
      </c>
      <c r="C124" s="341">
        <v>73184</v>
      </c>
      <c r="D124" s="303">
        <f t="shared" si="15"/>
        <v>23137.527663610497</v>
      </c>
      <c r="E124" s="301">
        <f t="shared" si="16"/>
        <v>0.8052567628510815</v>
      </c>
      <c r="F124" s="303">
        <f t="shared" si="17"/>
        <v>3357.3468076547761</v>
      </c>
      <c r="G124" s="303">
        <f t="shared" si="18"/>
        <v>10619.287952612058</v>
      </c>
      <c r="H124" s="303">
        <f t="shared" si="19"/>
        <v>952.7936057923896</v>
      </c>
      <c r="I124" s="302">
        <f t="shared" si="20"/>
        <v>3013.6861751213282</v>
      </c>
      <c r="J124" s="303">
        <f t="shared" si="21"/>
        <v>584.81037414194839</v>
      </c>
      <c r="K124" s="302">
        <f t="shared" si="22"/>
        <v>1849.7552134109828</v>
      </c>
      <c r="L124" s="302">
        <f t="shared" si="23"/>
        <v>12469.043166023041</v>
      </c>
      <c r="M124" s="302">
        <f t="shared" si="24"/>
        <v>85653.043166023039</v>
      </c>
      <c r="N124" s="304">
        <f t="shared" si="25"/>
        <v>27079.684845407224</v>
      </c>
      <c r="O124" s="305">
        <f t="shared" si="26"/>
        <v>0.94245589566320043</v>
      </c>
      <c r="P124" s="349">
        <v>251.33889339634516</v>
      </c>
      <c r="Q124" s="124">
        <v>3163</v>
      </c>
      <c r="R124" s="85">
        <f t="shared" si="29"/>
        <v>7.8080278077613863E-2</v>
      </c>
      <c r="S124" s="2">
        <f t="shared" si="27"/>
        <v>8.5499574093179112E-2</v>
      </c>
      <c r="T124" s="2"/>
      <c r="U124" s="294">
        <v>66832</v>
      </c>
      <c r="V124" s="85">
        <f t="shared" si="28"/>
        <v>9.5044290160402209E-2</v>
      </c>
      <c r="W124" s="295">
        <v>77684.174753402112</v>
      </c>
      <c r="X124" s="294">
        <v>21461.785484906872</v>
      </c>
      <c r="Y124" s="99">
        <v>24946.748475723223</v>
      </c>
      <c r="Z124" s="99"/>
      <c r="AA124" s="84"/>
      <c r="AB124" s="84"/>
      <c r="AC124" s="84"/>
      <c r="AD124" s="84"/>
    </row>
    <row r="125" spans="1:30" ht="14.4" x14ac:dyDescent="0.3">
      <c r="A125" s="51">
        <v>716</v>
      </c>
      <c r="B125" s="52" t="s">
        <v>182</v>
      </c>
      <c r="C125" s="341">
        <v>228469</v>
      </c>
      <c r="D125" s="303">
        <f t="shared" si="15"/>
        <v>24406.473667343231</v>
      </c>
      <c r="E125" s="301">
        <f t="shared" si="16"/>
        <v>0.84941996671861109</v>
      </c>
      <c r="F125" s="303">
        <f t="shared" si="17"/>
        <v>2595.9792054151358</v>
      </c>
      <c r="G125" s="303">
        <f t="shared" si="18"/>
        <v>24300.961341891089</v>
      </c>
      <c r="H125" s="303">
        <f t="shared" si="19"/>
        <v>508.66250448593286</v>
      </c>
      <c r="I125" s="302">
        <f t="shared" si="20"/>
        <v>4761.5897044928179</v>
      </c>
      <c r="J125" s="303">
        <f t="shared" si="21"/>
        <v>140.6792728354917</v>
      </c>
      <c r="K125" s="302">
        <f t="shared" si="22"/>
        <v>1316.8986730130378</v>
      </c>
      <c r="L125" s="302">
        <f t="shared" si="23"/>
        <v>25617.860014904127</v>
      </c>
      <c r="M125" s="302">
        <f t="shared" si="24"/>
        <v>254086.86001490412</v>
      </c>
      <c r="N125" s="304">
        <f t="shared" si="25"/>
        <v>27143.13214559386</v>
      </c>
      <c r="O125" s="305">
        <f t="shared" si="26"/>
        <v>0.94466405585657687</v>
      </c>
      <c r="P125" s="349">
        <v>-1793.0791713299986</v>
      </c>
      <c r="Q125" s="124">
        <v>9361</v>
      </c>
      <c r="R125" s="85">
        <f t="shared" si="29"/>
        <v>7.84925325765264E-2</v>
      </c>
      <c r="S125" s="2">
        <f t="shared" si="27"/>
        <v>8.5500895361661125E-2</v>
      </c>
      <c r="T125" s="2"/>
      <c r="U125" s="294">
        <v>209397</v>
      </c>
      <c r="V125" s="85">
        <f t="shared" si="28"/>
        <v>9.1080578995878639E-2</v>
      </c>
      <c r="W125" s="295">
        <v>231372.81859127479</v>
      </c>
      <c r="X125" s="294">
        <v>22630.173997622394</v>
      </c>
      <c r="Y125" s="99">
        <v>25005.167901358996</v>
      </c>
      <c r="Z125" s="99"/>
      <c r="AA125" s="84"/>
      <c r="AB125" s="84"/>
      <c r="AC125" s="84"/>
      <c r="AD125" s="84"/>
    </row>
    <row r="126" spans="1:30" ht="14.4" x14ac:dyDescent="0.3">
      <c r="A126" s="51">
        <v>719</v>
      </c>
      <c r="B126" s="52" t="s">
        <v>183</v>
      </c>
      <c r="C126" s="341">
        <v>131105</v>
      </c>
      <c r="D126" s="303">
        <f t="shared" si="15"/>
        <v>22082.701701195889</v>
      </c>
      <c r="E126" s="301">
        <f t="shared" si="16"/>
        <v>0.76854559162248193</v>
      </c>
      <c r="F126" s="303">
        <f t="shared" si="17"/>
        <v>3990.242385103541</v>
      </c>
      <c r="G126" s="303">
        <f t="shared" si="18"/>
        <v>23690.069040359725</v>
      </c>
      <c r="H126" s="303">
        <f t="shared" si="19"/>
        <v>1321.9826926375026</v>
      </c>
      <c r="I126" s="302">
        <f t="shared" si="20"/>
        <v>7848.6112461888533</v>
      </c>
      <c r="J126" s="303">
        <f t="shared" si="21"/>
        <v>953.99946098706141</v>
      </c>
      <c r="K126" s="302">
        <f t="shared" si="22"/>
        <v>5663.8947998801832</v>
      </c>
      <c r="L126" s="302">
        <f t="shared" si="23"/>
        <v>29353.963840239907</v>
      </c>
      <c r="M126" s="302">
        <f t="shared" si="24"/>
        <v>160458.96384023991</v>
      </c>
      <c r="N126" s="304">
        <f t="shared" si="25"/>
        <v>27026.943547286493</v>
      </c>
      <c r="O126" s="305">
        <f t="shared" si="26"/>
        <v>0.94062033710177051</v>
      </c>
      <c r="P126" s="349">
        <v>469.95680053561955</v>
      </c>
      <c r="Q126" s="124">
        <v>5937</v>
      </c>
      <c r="R126" s="85">
        <f t="shared" si="29"/>
        <v>9.8287547265479988E-2</v>
      </c>
      <c r="S126" s="2">
        <f t="shared" si="27"/>
        <v>8.6336329595737435E-2</v>
      </c>
      <c r="T126" s="2"/>
      <c r="U126" s="294">
        <v>117824</v>
      </c>
      <c r="V126" s="85">
        <f t="shared" si="28"/>
        <v>0.11271897066811515</v>
      </c>
      <c r="W126" s="295">
        <v>145790.84292066036</v>
      </c>
      <c r="X126" s="294">
        <v>20106.484641638224</v>
      </c>
      <c r="Y126" s="99">
        <v>24878.983433559784</v>
      </c>
      <c r="Z126" s="99"/>
      <c r="AA126" s="84"/>
      <c r="AB126" s="84"/>
      <c r="AC126" s="84"/>
      <c r="AD126" s="84"/>
    </row>
    <row r="127" spans="1:30" ht="14.4" x14ac:dyDescent="0.3">
      <c r="A127" s="51">
        <v>720</v>
      </c>
      <c r="B127" s="52" t="s">
        <v>184</v>
      </c>
      <c r="C127" s="341">
        <v>282963</v>
      </c>
      <c r="D127" s="303">
        <f t="shared" si="15"/>
        <v>24274.084241228447</v>
      </c>
      <c r="E127" s="301">
        <f t="shared" si="16"/>
        <v>0.84481240958204762</v>
      </c>
      <c r="F127" s="303">
        <f t="shared" si="17"/>
        <v>2675.4128610840057</v>
      </c>
      <c r="G127" s="303">
        <f t="shared" si="18"/>
        <v>31187.287721656256</v>
      </c>
      <c r="H127" s="303">
        <f t="shared" si="19"/>
        <v>554.99880362610702</v>
      </c>
      <c r="I127" s="302">
        <f t="shared" si="20"/>
        <v>6469.6210538695295</v>
      </c>
      <c r="J127" s="303">
        <f t="shared" si="21"/>
        <v>187.01557197566586</v>
      </c>
      <c r="K127" s="302">
        <f t="shared" si="22"/>
        <v>2180.0405225203367</v>
      </c>
      <c r="L127" s="302">
        <f t="shared" si="23"/>
        <v>33367.328244176591</v>
      </c>
      <c r="M127" s="302">
        <f t="shared" si="24"/>
        <v>316330.32824417658</v>
      </c>
      <c r="N127" s="304">
        <f t="shared" si="25"/>
        <v>27136.512674288115</v>
      </c>
      <c r="O127" s="305">
        <f t="shared" si="26"/>
        <v>0.94443367799974853</v>
      </c>
      <c r="P127" s="349">
        <v>987.75266529282089</v>
      </c>
      <c r="Q127" s="124">
        <v>11657</v>
      </c>
      <c r="R127" s="85">
        <f t="shared" si="29"/>
        <v>8.8467960574654128E-2</v>
      </c>
      <c r="S127" s="2">
        <f t="shared" si="27"/>
        <v>8.5950637201841651E-2</v>
      </c>
      <c r="T127" s="2"/>
      <c r="U127" s="294">
        <v>256597</v>
      </c>
      <c r="V127" s="85">
        <f t="shared" si="28"/>
        <v>0.10275256530668714</v>
      </c>
      <c r="W127" s="295">
        <v>287520.17277220445</v>
      </c>
      <c r="X127" s="294">
        <v>22301.14722753346</v>
      </c>
      <c r="Y127" s="99">
        <v>24988.716562854552</v>
      </c>
      <c r="Z127" s="99"/>
      <c r="AA127" s="84"/>
      <c r="AB127" s="84"/>
      <c r="AC127" s="84"/>
      <c r="AD127" s="84"/>
    </row>
    <row r="128" spans="1:30" ht="14.4" x14ac:dyDescent="0.3">
      <c r="A128" s="51">
        <v>722</v>
      </c>
      <c r="B128" s="52" t="s">
        <v>185</v>
      </c>
      <c r="C128" s="341">
        <v>645403</v>
      </c>
      <c r="D128" s="303">
        <f t="shared" si="15"/>
        <v>29850.746958975069</v>
      </c>
      <c r="E128" s="301">
        <f t="shared" si="16"/>
        <v>1.0388973365843226</v>
      </c>
      <c r="F128" s="303">
        <f t="shared" si="17"/>
        <v>-670.58476956396692</v>
      </c>
      <c r="G128" s="303">
        <f t="shared" si="18"/>
        <v>-14498.713302742528</v>
      </c>
      <c r="H128" s="303">
        <f t="shared" si="19"/>
        <v>0</v>
      </c>
      <c r="I128" s="302">
        <f t="shared" si="20"/>
        <v>0</v>
      </c>
      <c r="J128" s="303">
        <f t="shared" si="21"/>
        <v>-367.98323165044116</v>
      </c>
      <c r="K128" s="302">
        <f t="shared" si="22"/>
        <v>-7956.1654515141881</v>
      </c>
      <c r="L128" s="302">
        <f t="shared" si="23"/>
        <v>-22454.878754256715</v>
      </c>
      <c r="M128" s="302">
        <f t="shared" si="24"/>
        <v>622948.12124574324</v>
      </c>
      <c r="N128" s="304">
        <f t="shared" si="25"/>
        <v>28812.178957760661</v>
      </c>
      <c r="O128" s="305">
        <f t="shared" si="26"/>
        <v>1.0027519921543753</v>
      </c>
      <c r="P128" s="349">
        <v>-996.4991525167643</v>
      </c>
      <c r="Q128" s="124">
        <v>21621</v>
      </c>
      <c r="R128" s="85">
        <f t="shared" si="29"/>
        <v>9.7890956111763169E-2</v>
      </c>
      <c r="S128" s="2">
        <f t="shared" si="27"/>
        <v>9.054909012998158E-2</v>
      </c>
      <c r="T128" s="2"/>
      <c r="U128" s="294">
        <v>584105</v>
      </c>
      <c r="V128" s="85">
        <f t="shared" si="28"/>
        <v>0.10494346050795662</v>
      </c>
      <c r="W128" s="295">
        <v>567578.33842747752</v>
      </c>
      <c r="X128" s="294">
        <v>27189.172834334124</v>
      </c>
      <c r="Y128" s="99">
        <v>26419.882624748752</v>
      </c>
      <c r="Z128" s="99"/>
      <c r="AA128" s="84"/>
      <c r="AB128" s="84"/>
      <c r="AC128" s="84"/>
      <c r="AD128" s="84"/>
    </row>
    <row r="129" spans="1:30" ht="14.4" x14ac:dyDescent="0.3">
      <c r="A129" s="51">
        <v>723</v>
      </c>
      <c r="B129" s="52" t="s">
        <v>186</v>
      </c>
      <c r="C129" s="341">
        <v>142036</v>
      </c>
      <c r="D129" s="303">
        <f t="shared" si="15"/>
        <v>28572.922953128142</v>
      </c>
      <c r="E129" s="301">
        <f t="shared" si="16"/>
        <v>0.9944251510767923</v>
      </c>
      <c r="F129" s="303">
        <f t="shared" si="17"/>
        <v>96.109633944189412</v>
      </c>
      <c r="G129" s="303">
        <f t="shared" si="18"/>
        <v>477.76099033656561</v>
      </c>
      <c r="H129" s="303">
        <f t="shared" si="19"/>
        <v>0</v>
      </c>
      <c r="I129" s="302">
        <f t="shared" si="20"/>
        <v>0</v>
      </c>
      <c r="J129" s="303">
        <f t="shared" si="21"/>
        <v>-367.98323165044116</v>
      </c>
      <c r="K129" s="302">
        <f t="shared" si="22"/>
        <v>-1829.244644534343</v>
      </c>
      <c r="L129" s="302">
        <f t="shared" si="23"/>
        <v>-1351.4836541977775</v>
      </c>
      <c r="M129" s="302">
        <f t="shared" si="24"/>
        <v>140684.51634580223</v>
      </c>
      <c r="N129" s="304">
        <f t="shared" si="25"/>
        <v>28301.049355421892</v>
      </c>
      <c r="O129" s="305">
        <f t="shared" si="26"/>
        <v>0.98496311795136338</v>
      </c>
      <c r="P129" s="349">
        <v>-217.44338777859525</v>
      </c>
      <c r="Q129" s="124">
        <v>4971</v>
      </c>
      <c r="R129" s="85">
        <f t="shared" si="29"/>
        <v>0.11660623670718839</v>
      </c>
      <c r="S129" s="2">
        <f t="shared" si="27"/>
        <v>9.7797529050019164E-2</v>
      </c>
      <c r="T129" s="2"/>
      <c r="U129" s="294">
        <v>126973</v>
      </c>
      <c r="V129" s="85">
        <f t="shared" si="28"/>
        <v>0.11863152008694762</v>
      </c>
      <c r="W129" s="295">
        <v>127919.58734241694</v>
      </c>
      <c r="X129" s="294">
        <v>25589.07698508666</v>
      </c>
      <c r="Y129" s="99">
        <v>25779.844285049767</v>
      </c>
      <c r="Z129" s="99"/>
      <c r="AA129" s="84"/>
      <c r="AB129" s="84"/>
      <c r="AC129" s="84"/>
      <c r="AD129" s="84"/>
    </row>
    <row r="130" spans="1:30" ht="14.4" x14ac:dyDescent="0.3">
      <c r="A130" s="51">
        <v>728</v>
      </c>
      <c r="B130" s="52" t="s">
        <v>187</v>
      </c>
      <c r="C130" s="341">
        <v>58777</v>
      </c>
      <c r="D130" s="303">
        <f t="shared" si="15"/>
        <v>23757.881972514147</v>
      </c>
      <c r="E130" s="301">
        <f t="shared" si="16"/>
        <v>0.82684699106695647</v>
      </c>
      <c r="F130" s="303">
        <f t="shared" si="17"/>
        <v>2985.1342223125857</v>
      </c>
      <c r="G130" s="303">
        <f t="shared" si="18"/>
        <v>7385.2220660013372</v>
      </c>
      <c r="H130" s="303">
        <f t="shared" si="19"/>
        <v>735.66959767611206</v>
      </c>
      <c r="I130" s="302">
        <f t="shared" si="20"/>
        <v>1820.0465846507011</v>
      </c>
      <c r="J130" s="303">
        <f t="shared" si="21"/>
        <v>367.68636602567091</v>
      </c>
      <c r="K130" s="302">
        <f t="shared" si="22"/>
        <v>909.65606954750979</v>
      </c>
      <c r="L130" s="302">
        <f t="shared" si="23"/>
        <v>8294.8781355488463</v>
      </c>
      <c r="M130" s="302">
        <f t="shared" si="24"/>
        <v>67071.878135548846</v>
      </c>
      <c r="N130" s="304">
        <f t="shared" si="25"/>
        <v>27110.702560852402</v>
      </c>
      <c r="O130" s="305">
        <f t="shared" si="26"/>
        <v>0.94353540707399408</v>
      </c>
      <c r="P130" s="349">
        <v>13.462005141500413</v>
      </c>
      <c r="Q130" s="124">
        <v>2474</v>
      </c>
      <c r="R130" s="85">
        <f t="shared" si="29"/>
        <v>7.2756765693848299E-2</v>
      </c>
      <c r="S130" s="2">
        <f t="shared" si="27"/>
        <v>8.5253430605067335E-2</v>
      </c>
      <c r="T130" s="2"/>
      <c r="U130" s="294">
        <v>54547</v>
      </c>
      <c r="V130" s="85">
        <f t="shared" si="28"/>
        <v>7.7547802812253652E-2</v>
      </c>
      <c r="W130" s="295">
        <v>61528.172613240007</v>
      </c>
      <c r="X130" s="294">
        <v>22146.56922452294</v>
      </c>
      <c r="Y130" s="99">
        <v>24980.987662704021</v>
      </c>
      <c r="Z130" s="99"/>
      <c r="AA130" s="84"/>
      <c r="AB130" s="84"/>
      <c r="AC130" s="84"/>
      <c r="AD130" s="84"/>
    </row>
    <row r="131" spans="1:30" ht="24.75" customHeight="1" x14ac:dyDescent="0.3">
      <c r="A131" s="51">
        <v>805</v>
      </c>
      <c r="B131" s="52" t="s">
        <v>188</v>
      </c>
      <c r="C131" s="341">
        <v>899390</v>
      </c>
      <c r="D131" s="303">
        <f t="shared" si="15"/>
        <v>25014.323459880405</v>
      </c>
      <c r="E131" s="301">
        <f t="shared" si="16"/>
        <v>0.87057499950147865</v>
      </c>
      <c r="F131" s="303">
        <f t="shared" si="17"/>
        <v>2231.2693298928316</v>
      </c>
      <c r="G131" s="303">
        <f t="shared" si="18"/>
        <v>80225.288756296752</v>
      </c>
      <c r="H131" s="303">
        <f t="shared" si="19"/>
        <v>295.91507709792199</v>
      </c>
      <c r="I131" s="302">
        <f t="shared" si="20"/>
        <v>10639.626597055785</v>
      </c>
      <c r="J131" s="303">
        <f t="shared" si="21"/>
        <v>-72.068154552519161</v>
      </c>
      <c r="K131" s="302">
        <f t="shared" si="22"/>
        <v>-2591.2104969358261</v>
      </c>
      <c r="L131" s="302">
        <f t="shared" si="23"/>
        <v>77634.078259360918</v>
      </c>
      <c r="M131" s="302">
        <f t="shared" si="24"/>
        <v>977024.07825936098</v>
      </c>
      <c r="N131" s="304">
        <f t="shared" si="25"/>
        <v>27173.524635220721</v>
      </c>
      <c r="O131" s="305">
        <f t="shared" si="26"/>
        <v>0.94572180749572043</v>
      </c>
      <c r="P131" s="349">
        <v>1935.7073544311133</v>
      </c>
      <c r="Q131" s="124">
        <v>35955</v>
      </c>
      <c r="R131" s="85">
        <f t="shared" si="29"/>
        <v>7.4395686148005305E-2</v>
      </c>
      <c r="S131" s="2">
        <f t="shared" si="27"/>
        <v>8.530128988106217E-2</v>
      </c>
      <c r="T131" s="2"/>
      <c r="U131" s="294">
        <v>832456</v>
      </c>
      <c r="V131" s="85">
        <f t="shared" si="28"/>
        <v>8.0405450858664004E-2</v>
      </c>
      <c r="W131" s="295">
        <v>895225.4847488415</v>
      </c>
      <c r="X131" s="294">
        <v>23282.226262061249</v>
      </c>
      <c r="Y131" s="99">
        <v>25037.770514580941</v>
      </c>
      <c r="Z131" s="99"/>
      <c r="AA131" s="84"/>
      <c r="AB131" s="84"/>
      <c r="AC131" s="84"/>
      <c r="AD131" s="84"/>
    </row>
    <row r="132" spans="1:30" ht="14.4" x14ac:dyDescent="0.3">
      <c r="A132" s="51">
        <v>806</v>
      </c>
      <c r="B132" s="52" t="s">
        <v>189</v>
      </c>
      <c r="C132" s="341">
        <v>1297835</v>
      </c>
      <c r="D132" s="303">
        <f t="shared" si="15"/>
        <v>24055.364027283511</v>
      </c>
      <c r="E132" s="301">
        <f t="shared" si="16"/>
        <v>0.83720027685931098</v>
      </c>
      <c r="F132" s="303">
        <f t="shared" si="17"/>
        <v>2806.6449894509678</v>
      </c>
      <c r="G132" s="303">
        <f t="shared" si="18"/>
        <v>151424.11047085861</v>
      </c>
      <c r="H132" s="303">
        <f t="shared" si="19"/>
        <v>631.55087850683481</v>
      </c>
      <c r="I132" s="302">
        <f t="shared" si="20"/>
        <v>34073.432997200747</v>
      </c>
      <c r="J132" s="303">
        <f t="shared" si="21"/>
        <v>263.56764685639365</v>
      </c>
      <c r="K132" s="302">
        <f t="shared" si="22"/>
        <v>14220.001683196149</v>
      </c>
      <c r="L132" s="302">
        <f t="shared" si="23"/>
        <v>165644.11215405475</v>
      </c>
      <c r="M132" s="302">
        <f t="shared" si="24"/>
        <v>1463479.1121540547</v>
      </c>
      <c r="N132" s="304">
        <f t="shared" si="25"/>
        <v>27125.576663590869</v>
      </c>
      <c r="O132" s="305">
        <f t="shared" si="26"/>
        <v>0.94405307136361172</v>
      </c>
      <c r="P132" s="349">
        <v>3731.8014152765973</v>
      </c>
      <c r="Q132" s="124">
        <v>53952</v>
      </c>
      <c r="R132" s="85">
        <f t="shared" si="29"/>
        <v>7.3268105139189466E-2</v>
      </c>
      <c r="S132" s="2">
        <f t="shared" si="27"/>
        <v>8.5269692009608045E-2</v>
      </c>
      <c r="T132" s="2"/>
      <c r="U132" s="294">
        <v>1204597</v>
      </c>
      <c r="V132" s="85">
        <f t="shared" si="28"/>
        <v>7.7401819861746296E-2</v>
      </c>
      <c r="W132" s="295">
        <v>1343319.6637834283</v>
      </c>
      <c r="X132" s="294">
        <v>22413.191924830218</v>
      </c>
      <c r="Y132" s="99">
        <v>24994.318797719381</v>
      </c>
      <c r="Z132" s="99"/>
      <c r="AA132" s="84"/>
      <c r="AB132" s="84"/>
      <c r="AC132" s="84"/>
      <c r="AD132" s="84"/>
    </row>
    <row r="133" spans="1:30" ht="14.4" x14ac:dyDescent="0.3">
      <c r="A133" s="51">
        <v>807</v>
      </c>
      <c r="B133" s="52" t="s">
        <v>190</v>
      </c>
      <c r="C133" s="341">
        <v>301197</v>
      </c>
      <c r="D133" s="303">
        <f t="shared" si="15"/>
        <v>23684.595423448925</v>
      </c>
      <c r="E133" s="301">
        <f t="shared" si="16"/>
        <v>0.82429639490479167</v>
      </c>
      <c r="F133" s="303">
        <f t="shared" si="17"/>
        <v>3029.1061517517192</v>
      </c>
      <c r="G133" s="303">
        <f t="shared" si="18"/>
        <v>38521.142931826616</v>
      </c>
      <c r="H133" s="303">
        <f t="shared" si="19"/>
        <v>761.31988984893974</v>
      </c>
      <c r="I133" s="302">
        <f t="shared" si="20"/>
        <v>9681.7050392089677</v>
      </c>
      <c r="J133" s="303">
        <f t="shared" si="21"/>
        <v>393.33665819849858</v>
      </c>
      <c r="K133" s="302">
        <f t="shared" si="22"/>
        <v>5002.0622823103058</v>
      </c>
      <c r="L133" s="302">
        <f t="shared" si="23"/>
        <v>43523.20521413692</v>
      </c>
      <c r="M133" s="302">
        <f t="shared" si="24"/>
        <v>344720.20521413692</v>
      </c>
      <c r="N133" s="304">
        <f t="shared" si="25"/>
        <v>27107.038233399144</v>
      </c>
      <c r="O133" s="305">
        <f t="shared" si="26"/>
        <v>0.94340787726588593</v>
      </c>
      <c r="P133" s="349">
        <v>914.89018568491883</v>
      </c>
      <c r="Q133" s="124">
        <v>12717</v>
      </c>
      <c r="R133" s="85">
        <f t="shared" si="29"/>
        <v>7.3559188288912628E-2</v>
      </c>
      <c r="S133" s="2">
        <f t="shared" si="27"/>
        <v>8.5290991127653884E-2</v>
      </c>
      <c r="T133" s="2"/>
      <c r="U133" s="294">
        <v>277956</v>
      </c>
      <c r="V133" s="85">
        <f t="shared" si="28"/>
        <v>8.3613953287570694E-2</v>
      </c>
      <c r="W133" s="295">
        <v>314682.03227941971</v>
      </c>
      <c r="X133" s="294">
        <v>22061.750932613701</v>
      </c>
      <c r="Y133" s="99">
        <v>24976.746748108559</v>
      </c>
      <c r="Z133" s="99"/>
      <c r="AA133" s="84"/>
      <c r="AB133" s="84"/>
      <c r="AC133" s="84"/>
      <c r="AD133" s="84"/>
    </row>
    <row r="134" spans="1:30" ht="14.4" x14ac:dyDescent="0.3">
      <c r="A134" s="51">
        <v>811</v>
      </c>
      <c r="B134" s="52" t="s">
        <v>191</v>
      </c>
      <c r="C134" s="341">
        <v>54288</v>
      </c>
      <c r="D134" s="303">
        <f t="shared" si="15"/>
        <v>23249.678800856531</v>
      </c>
      <c r="E134" s="301">
        <f t="shared" si="16"/>
        <v>0.80915996560644088</v>
      </c>
      <c r="F134" s="303">
        <f t="shared" si="17"/>
        <v>3290.056125307156</v>
      </c>
      <c r="G134" s="303">
        <f t="shared" si="18"/>
        <v>7682.2810525922096</v>
      </c>
      <c r="H134" s="303">
        <f t="shared" si="19"/>
        <v>913.54070775627781</v>
      </c>
      <c r="I134" s="302">
        <f t="shared" si="20"/>
        <v>2133.1175526109087</v>
      </c>
      <c r="J134" s="303">
        <f t="shared" si="21"/>
        <v>545.55747610583671</v>
      </c>
      <c r="K134" s="302">
        <f t="shared" si="22"/>
        <v>1273.8767067071287</v>
      </c>
      <c r="L134" s="302">
        <f t="shared" si="23"/>
        <v>8956.1577592993381</v>
      </c>
      <c r="M134" s="302">
        <f t="shared" si="24"/>
        <v>63244.157759299342</v>
      </c>
      <c r="N134" s="304">
        <f t="shared" si="25"/>
        <v>27085.292402269526</v>
      </c>
      <c r="O134" s="305">
        <f t="shared" si="26"/>
        <v>0.94265105580096842</v>
      </c>
      <c r="P134" s="349">
        <v>217.41260388253613</v>
      </c>
      <c r="Q134" s="124">
        <v>2335</v>
      </c>
      <c r="R134" s="85">
        <f t="shared" si="29"/>
        <v>9.8464973361527791E-2</v>
      </c>
      <c r="S134" s="2">
        <f t="shared" si="27"/>
        <v>8.6369245491482019E-2</v>
      </c>
      <c r="T134" s="2"/>
      <c r="U134" s="294">
        <v>49972</v>
      </c>
      <c r="V134" s="85">
        <f t="shared" si="28"/>
        <v>8.6368366285119666E-2</v>
      </c>
      <c r="W134" s="295">
        <v>58864.309374689263</v>
      </c>
      <c r="X134" s="294">
        <v>21165.607793307921</v>
      </c>
      <c r="Y134" s="99">
        <v>24931.939591143273</v>
      </c>
      <c r="Z134" s="99"/>
      <c r="AA134" s="84"/>
      <c r="AB134" s="84"/>
      <c r="AC134" s="84"/>
      <c r="AD134" s="84"/>
    </row>
    <row r="135" spans="1:30" ht="14.4" x14ac:dyDescent="0.3">
      <c r="A135" s="51">
        <v>814</v>
      </c>
      <c r="B135" s="52" t="s">
        <v>192</v>
      </c>
      <c r="C135" s="341">
        <v>355108</v>
      </c>
      <c r="D135" s="303">
        <f t="shared" ref="D135:D198" si="30">C135*1000/Q135</f>
        <v>25206.41680863146</v>
      </c>
      <c r="E135" s="301">
        <f t="shared" ref="E135:E198" si="31">D135/D$436</f>
        <v>0.87726043583804025</v>
      </c>
      <c r="F135" s="303">
        <f t="shared" ref="F135:F198" si="32">($D$436-D135)*0.6</f>
        <v>2116.0133206421983</v>
      </c>
      <c r="G135" s="303">
        <f t="shared" ref="G135:G198" si="33">F135*Q135/1000</f>
        <v>29810.395661207287</v>
      </c>
      <c r="H135" s="303">
        <f t="shared" ref="H135:H198" si="34">IF(D135&lt;D$436*0.9,(D$436*0.9-D135)*0.35,0)</f>
        <v>228.68240503505257</v>
      </c>
      <c r="I135" s="302">
        <f t="shared" ref="I135:I198" si="35">H135*Q135/1000</f>
        <v>3221.6777221338202</v>
      </c>
      <c r="J135" s="303">
        <f t="shared" ref="J135:J198" si="36">H135+I$438</f>
        <v>-139.30082661538859</v>
      </c>
      <c r="K135" s="302">
        <f t="shared" ref="K135:K198" si="37">J135*Q135/1000</f>
        <v>-1962.4700453575945</v>
      </c>
      <c r="L135" s="302">
        <f t="shared" ref="L135:L198" si="38">K135+G135</f>
        <v>27847.925615849694</v>
      </c>
      <c r="M135" s="302">
        <f t="shared" ref="M135:M198" si="39">L135+C135</f>
        <v>382955.92561584967</v>
      </c>
      <c r="N135" s="304">
        <f t="shared" ref="N135:N198" si="40">M135*1000/Q135</f>
        <v>27183.129302658268</v>
      </c>
      <c r="O135" s="305">
        <f t="shared" ref="O135:O198" si="41">N135/N$436</f>
        <v>0.94605607931254831</v>
      </c>
      <c r="P135" s="349">
        <v>824.08715781461069</v>
      </c>
      <c r="Q135" s="124">
        <v>14088</v>
      </c>
      <c r="R135" s="85">
        <f t="shared" si="29"/>
        <v>0.10362757832138793</v>
      </c>
      <c r="S135" s="2">
        <f t="shared" ref="S135:S198" si="42">(N135-Y135)/Y135</f>
        <v>8.6645392849887218E-2</v>
      </c>
      <c r="T135" s="2"/>
      <c r="U135" s="294">
        <v>322952</v>
      </c>
      <c r="V135" s="85">
        <f t="shared" ref="V135:V198" si="43">(C135-U135)/U135</f>
        <v>9.9568976194604766E-2</v>
      </c>
      <c r="W135" s="295">
        <v>353721.14110889717</v>
      </c>
      <c r="X135" s="294">
        <v>22839.603960396038</v>
      </c>
      <c r="Y135" s="99">
        <v>25015.639399497675</v>
      </c>
      <c r="Z135" s="99"/>
      <c r="AA135" s="84"/>
      <c r="AB135" s="84"/>
      <c r="AC135" s="84"/>
      <c r="AD135" s="84"/>
    </row>
    <row r="136" spans="1:30" ht="14.4" x14ac:dyDescent="0.3">
      <c r="A136" s="51">
        <v>815</v>
      </c>
      <c r="B136" s="52" t="s">
        <v>193</v>
      </c>
      <c r="C136" s="341">
        <v>238907</v>
      </c>
      <c r="D136" s="303">
        <f t="shared" si="30"/>
        <v>22523.522202319222</v>
      </c>
      <c r="E136" s="301">
        <f t="shared" si="31"/>
        <v>0.78388749395940494</v>
      </c>
      <c r="F136" s="303">
        <f t="shared" si="32"/>
        <v>3725.7500844295409</v>
      </c>
      <c r="G136" s="303">
        <f t="shared" si="33"/>
        <v>39519.031145544141</v>
      </c>
      <c r="H136" s="303">
        <f t="shared" si="34"/>
        <v>1167.6955172443359</v>
      </c>
      <c r="I136" s="302">
        <f t="shared" si="35"/>
        <v>12385.746351410669</v>
      </c>
      <c r="J136" s="303">
        <f t="shared" si="36"/>
        <v>799.71228559389465</v>
      </c>
      <c r="K136" s="302">
        <f t="shared" si="37"/>
        <v>8482.5482132944417</v>
      </c>
      <c r="L136" s="302">
        <f t="shared" si="38"/>
        <v>48001.579358838586</v>
      </c>
      <c r="M136" s="302">
        <f t="shared" si="39"/>
        <v>286908.57935883862</v>
      </c>
      <c r="N136" s="304">
        <f t="shared" si="40"/>
        <v>27048.984572342662</v>
      </c>
      <c r="O136" s="305">
        <f t="shared" si="41"/>
        <v>0.94138743221861676</v>
      </c>
      <c r="P136" s="349">
        <v>185.63200830068672</v>
      </c>
      <c r="Q136" s="124">
        <v>10607</v>
      </c>
      <c r="R136" s="85">
        <f t="shared" ref="R136:R199" si="44">(D136-X136)/X136</f>
        <v>7.4434357761195696E-2</v>
      </c>
      <c r="S136" s="2">
        <f t="shared" si="42"/>
        <v>8.5353656991715182E-2</v>
      </c>
      <c r="T136" s="2"/>
      <c r="U136" s="294">
        <v>222964</v>
      </c>
      <c r="V136" s="85">
        <f t="shared" si="43"/>
        <v>7.1504816921117306E-2</v>
      </c>
      <c r="W136" s="295">
        <v>265068.43926691869</v>
      </c>
      <c r="X136" s="294">
        <v>20963.144039112449</v>
      </c>
      <c r="Y136" s="99">
        <v>24921.816403433499</v>
      </c>
      <c r="Z136" s="99"/>
      <c r="AA136" s="84"/>
      <c r="AB136" s="84"/>
      <c r="AC136" s="84"/>
      <c r="AD136" s="84"/>
    </row>
    <row r="137" spans="1:30" ht="14.4" x14ac:dyDescent="0.3">
      <c r="A137" s="51">
        <v>817</v>
      </c>
      <c r="B137" s="52" t="s">
        <v>194</v>
      </c>
      <c r="C137" s="341">
        <v>83380</v>
      </c>
      <c r="D137" s="303">
        <f t="shared" si="30"/>
        <v>20159.574468085106</v>
      </c>
      <c r="E137" s="301">
        <f t="shared" si="31"/>
        <v>0.70161487919718157</v>
      </c>
      <c r="F137" s="303">
        <f t="shared" si="32"/>
        <v>5144.1187249700106</v>
      </c>
      <c r="G137" s="303">
        <f t="shared" si="33"/>
        <v>21276.075046475966</v>
      </c>
      <c r="H137" s="303">
        <f t="shared" si="34"/>
        <v>1995.0772242262765</v>
      </c>
      <c r="I137" s="302">
        <f t="shared" si="35"/>
        <v>8251.639399399879</v>
      </c>
      <c r="J137" s="303">
        <f t="shared" si="36"/>
        <v>1627.0939925758353</v>
      </c>
      <c r="K137" s="302">
        <f t="shared" si="37"/>
        <v>6729.660753293655</v>
      </c>
      <c r="L137" s="302">
        <f t="shared" si="38"/>
        <v>28005.73579976962</v>
      </c>
      <c r="M137" s="302">
        <f t="shared" si="39"/>
        <v>111385.73579976962</v>
      </c>
      <c r="N137" s="304">
        <f t="shared" si="40"/>
        <v>26930.787185630954</v>
      </c>
      <c r="O137" s="305">
        <f t="shared" si="41"/>
        <v>0.93727380148050543</v>
      </c>
      <c r="P137" s="349">
        <v>227.78470220907184</v>
      </c>
      <c r="Q137" s="124">
        <v>4136</v>
      </c>
      <c r="R137" s="85">
        <f t="shared" si="44"/>
        <v>6.6107653219160289E-2</v>
      </c>
      <c r="S137" s="2">
        <f t="shared" si="42"/>
        <v>8.5081629622293431E-2</v>
      </c>
      <c r="T137" s="2"/>
      <c r="U137" s="294">
        <v>77737</v>
      </c>
      <c r="V137" s="85">
        <f t="shared" si="43"/>
        <v>7.2590915522852698E-2</v>
      </c>
      <c r="W137" s="295">
        <v>102031.46297727554</v>
      </c>
      <c r="X137" s="294">
        <v>18909.511067866701</v>
      </c>
      <c r="Y137" s="99">
        <v>24819.134754871211</v>
      </c>
      <c r="Z137" s="99"/>
      <c r="AA137" s="84"/>
      <c r="AB137" s="84"/>
      <c r="AC137" s="84"/>
      <c r="AD137" s="84"/>
    </row>
    <row r="138" spans="1:30" ht="14.4" x14ac:dyDescent="0.3">
      <c r="A138" s="51">
        <v>819</v>
      </c>
      <c r="B138" s="52" t="s">
        <v>195</v>
      </c>
      <c r="C138" s="341">
        <v>142744</v>
      </c>
      <c r="D138" s="303">
        <f t="shared" si="30"/>
        <v>21846.342209978575</v>
      </c>
      <c r="E138" s="301">
        <f t="shared" si="31"/>
        <v>0.7603195580749943</v>
      </c>
      <c r="F138" s="303">
        <f t="shared" si="32"/>
        <v>4132.0580798339297</v>
      </c>
      <c r="G138" s="303">
        <f t="shared" si="33"/>
        <v>26998.867493634898</v>
      </c>
      <c r="H138" s="303">
        <f t="shared" si="34"/>
        <v>1404.7085145635624</v>
      </c>
      <c r="I138" s="302">
        <f t="shared" si="35"/>
        <v>9178.3654341583151</v>
      </c>
      <c r="J138" s="303">
        <f t="shared" si="36"/>
        <v>1036.7252829131212</v>
      </c>
      <c r="K138" s="302">
        <f t="shared" si="37"/>
        <v>6773.9629985543343</v>
      </c>
      <c r="L138" s="302">
        <f t="shared" si="38"/>
        <v>33772.830492189234</v>
      </c>
      <c r="M138" s="302">
        <f t="shared" si="39"/>
        <v>176516.83049218924</v>
      </c>
      <c r="N138" s="304">
        <f t="shared" si="40"/>
        <v>27015.125572725625</v>
      </c>
      <c r="O138" s="305">
        <f t="shared" si="41"/>
        <v>0.94020903542439604</v>
      </c>
      <c r="P138" s="349">
        <v>609.90854551114171</v>
      </c>
      <c r="Q138" s="124">
        <v>6534</v>
      </c>
      <c r="R138" s="85">
        <f t="shared" si="44"/>
        <v>2.9089421814730978E-2</v>
      </c>
      <c r="S138" s="2">
        <f t="shared" si="42"/>
        <v>8.3417591279225531E-2</v>
      </c>
      <c r="T138" s="2"/>
      <c r="U138" s="294">
        <v>140747</v>
      </c>
      <c r="V138" s="85">
        <f t="shared" si="43"/>
        <v>1.4188579507911359E-2</v>
      </c>
      <c r="W138" s="295">
        <v>165319.71050579831</v>
      </c>
      <c r="X138" s="294">
        <v>21228.808446455507</v>
      </c>
      <c r="Y138" s="99">
        <v>24935.099623800652</v>
      </c>
      <c r="Z138" s="99"/>
      <c r="AA138" s="84"/>
      <c r="AB138" s="84"/>
      <c r="AC138" s="84"/>
      <c r="AD138" s="84"/>
    </row>
    <row r="139" spans="1:30" ht="14.4" x14ac:dyDescent="0.3">
      <c r="A139" s="51">
        <v>821</v>
      </c>
      <c r="B139" s="52" t="s">
        <v>196</v>
      </c>
      <c r="C139" s="341">
        <v>132504</v>
      </c>
      <c r="D139" s="303">
        <f t="shared" si="30"/>
        <v>21718.406818554336</v>
      </c>
      <c r="E139" s="301">
        <f t="shared" si="31"/>
        <v>0.75586701497487752</v>
      </c>
      <c r="F139" s="303">
        <f t="shared" si="32"/>
        <v>4208.8193146884723</v>
      </c>
      <c r="G139" s="303">
        <f t="shared" si="33"/>
        <v>25678.006638914369</v>
      </c>
      <c r="H139" s="303">
        <f t="shared" si="34"/>
        <v>1449.4859015620459</v>
      </c>
      <c r="I139" s="302">
        <f t="shared" si="35"/>
        <v>8843.3134854300406</v>
      </c>
      <c r="J139" s="303">
        <f t="shared" si="36"/>
        <v>1081.5026699116047</v>
      </c>
      <c r="K139" s="302">
        <f t="shared" si="37"/>
        <v>6598.2477891306999</v>
      </c>
      <c r="L139" s="302">
        <f t="shared" si="38"/>
        <v>32276.254428045067</v>
      </c>
      <c r="M139" s="302">
        <f t="shared" si="39"/>
        <v>164780.25442804507</v>
      </c>
      <c r="N139" s="304">
        <f t="shared" si="40"/>
        <v>27008.728803154412</v>
      </c>
      <c r="O139" s="305">
        <f t="shared" si="41"/>
        <v>0.93998640826939017</v>
      </c>
      <c r="P139" s="349">
        <v>260.22336029436701</v>
      </c>
      <c r="Q139" s="124">
        <v>6101</v>
      </c>
      <c r="R139" s="85">
        <f t="shared" si="44"/>
        <v>7.4495845200348285E-2</v>
      </c>
      <c r="S139" s="2">
        <f t="shared" si="42"/>
        <v>8.537262017871837E-2</v>
      </c>
      <c r="T139" s="2"/>
      <c r="U139" s="294">
        <v>120811</v>
      </c>
      <c r="V139" s="85">
        <f t="shared" si="43"/>
        <v>9.6787544180579582E-2</v>
      </c>
      <c r="W139" s="295">
        <v>148733.41104723327</v>
      </c>
      <c r="X139" s="294">
        <v>20212.648485862472</v>
      </c>
      <c r="Y139" s="99">
        <v>24884.291625771002</v>
      </c>
      <c r="Z139" s="99"/>
      <c r="AA139" s="84"/>
      <c r="AB139" s="84"/>
      <c r="AC139" s="84"/>
      <c r="AD139" s="84"/>
    </row>
    <row r="140" spans="1:30" ht="14.4" x14ac:dyDescent="0.3">
      <c r="A140" s="51">
        <v>822</v>
      </c>
      <c r="B140" s="52" t="s">
        <v>197</v>
      </c>
      <c r="C140" s="341">
        <v>96485</v>
      </c>
      <c r="D140" s="303">
        <f t="shared" si="30"/>
        <v>22241.816505301984</v>
      </c>
      <c r="E140" s="301">
        <f t="shared" si="31"/>
        <v>0.77408327369201746</v>
      </c>
      <c r="F140" s="303">
        <f t="shared" si="32"/>
        <v>3894.7735026398841</v>
      </c>
      <c r="G140" s="303">
        <f t="shared" si="33"/>
        <v>16895.527454451818</v>
      </c>
      <c r="H140" s="303">
        <f t="shared" si="34"/>
        <v>1266.2925112003693</v>
      </c>
      <c r="I140" s="302">
        <f t="shared" si="35"/>
        <v>5493.1769135872028</v>
      </c>
      <c r="J140" s="303">
        <f t="shared" si="36"/>
        <v>898.30927954992808</v>
      </c>
      <c r="K140" s="302">
        <f t="shared" si="37"/>
        <v>3896.8656546875882</v>
      </c>
      <c r="L140" s="302">
        <f t="shared" si="38"/>
        <v>20792.393109139404</v>
      </c>
      <c r="M140" s="302">
        <f t="shared" si="39"/>
        <v>117277.3931091394</v>
      </c>
      <c r="N140" s="304">
        <f t="shared" si="40"/>
        <v>27034.899287491793</v>
      </c>
      <c r="O140" s="305">
        <f t="shared" si="41"/>
        <v>0.9408972212052471</v>
      </c>
      <c r="P140" s="349">
        <v>430.79534288754803</v>
      </c>
      <c r="Q140" s="124">
        <v>4338</v>
      </c>
      <c r="R140" s="85">
        <f t="shared" si="44"/>
        <v>6.5214992914677666E-2</v>
      </c>
      <c r="S140" s="2">
        <f t="shared" si="42"/>
        <v>8.4969201081551135E-2</v>
      </c>
      <c r="T140" s="2"/>
      <c r="U140" s="294">
        <v>90745</v>
      </c>
      <c r="V140" s="85">
        <f t="shared" si="43"/>
        <v>6.3254173783679535E-2</v>
      </c>
      <c r="W140" s="295">
        <v>108292.17288962286</v>
      </c>
      <c r="X140" s="294">
        <v>20880.119650253106</v>
      </c>
      <c r="Y140" s="99">
        <v>24917.665183990535</v>
      </c>
      <c r="Z140" s="99"/>
      <c r="AA140" s="84"/>
      <c r="AB140" s="84"/>
      <c r="AC140" s="84"/>
      <c r="AD140" s="84"/>
    </row>
    <row r="141" spans="1:30" ht="14.4" x14ac:dyDescent="0.3">
      <c r="A141" s="51">
        <v>826</v>
      </c>
      <c r="B141" s="52" t="s">
        <v>198</v>
      </c>
      <c r="C141" s="341">
        <v>186961</v>
      </c>
      <c r="D141" s="303">
        <f t="shared" si="30"/>
        <v>31474.915824915824</v>
      </c>
      <c r="E141" s="301">
        <f t="shared" si="31"/>
        <v>1.0954233830282527</v>
      </c>
      <c r="F141" s="303">
        <f t="shared" si="32"/>
        <v>-1645.0860891284203</v>
      </c>
      <c r="G141" s="303">
        <f t="shared" si="33"/>
        <v>-9771.8113694228177</v>
      </c>
      <c r="H141" s="303">
        <f t="shared" si="34"/>
        <v>0</v>
      </c>
      <c r="I141" s="302">
        <f t="shared" si="35"/>
        <v>0</v>
      </c>
      <c r="J141" s="303">
        <f t="shared" si="36"/>
        <v>-367.98323165044116</v>
      </c>
      <c r="K141" s="302">
        <f t="shared" si="37"/>
        <v>-2185.8203960036203</v>
      </c>
      <c r="L141" s="302">
        <f t="shared" si="38"/>
        <v>-11957.631765426439</v>
      </c>
      <c r="M141" s="302">
        <f t="shared" si="39"/>
        <v>175003.36823457357</v>
      </c>
      <c r="N141" s="304">
        <f t="shared" si="40"/>
        <v>29461.846504136964</v>
      </c>
      <c r="O141" s="305">
        <f t="shared" si="41"/>
        <v>1.0253624107319474</v>
      </c>
      <c r="P141" s="349">
        <v>321.29794339070031</v>
      </c>
      <c r="Q141" s="124">
        <v>5940</v>
      </c>
      <c r="R141" s="85">
        <f t="shared" si="44"/>
        <v>6.1357596564209492E-2</v>
      </c>
      <c r="S141" s="2">
        <f t="shared" si="42"/>
        <v>7.5000826446006641E-2</v>
      </c>
      <c r="T141" s="2"/>
      <c r="U141" s="294">
        <v>175352</v>
      </c>
      <c r="V141" s="85">
        <f t="shared" si="43"/>
        <v>6.6203978283680825E-2</v>
      </c>
      <c r="W141" s="295">
        <v>162053.7343723723</v>
      </c>
      <c r="X141" s="294">
        <v>29655.335700997803</v>
      </c>
      <c r="Y141" s="99">
        <v>27406.347771414225</v>
      </c>
      <c r="Z141" s="99"/>
      <c r="AA141" s="84"/>
      <c r="AB141" s="84"/>
      <c r="AC141" s="84"/>
      <c r="AD141" s="84"/>
    </row>
    <row r="142" spans="1:30" ht="14.4" x14ac:dyDescent="0.3">
      <c r="A142" s="51">
        <v>827</v>
      </c>
      <c r="B142" s="52" t="s">
        <v>199</v>
      </c>
      <c r="C142" s="341">
        <v>40643</v>
      </c>
      <c r="D142" s="303">
        <f t="shared" si="30"/>
        <v>25197.148171109733</v>
      </c>
      <c r="E142" s="301">
        <f t="shared" si="31"/>
        <v>0.87693785889052456</v>
      </c>
      <c r="F142" s="303">
        <f t="shared" si="32"/>
        <v>2121.5745031552347</v>
      </c>
      <c r="G142" s="303">
        <f t="shared" si="33"/>
        <v>3422.0996735893937</v>
      </c>
      <c r="H142" s="303">
        <f t="shared" si="34"/>
        <v>231.92642816765709</v>
      </c>
      <c r="I142" s="302">
        <f t="shared" si="35"/>
        <v>374.09732863443088</v>
      </c>
      <c r="J142" s="303">
        <f t="shared" si="36"/>
        <v>-136.05680348278406</v>
      </c>
      <c r="K142" s="302">
        <f t="shared" si="37"/>
        <v>-219.4596240177307</v>
      </c>
      <c r="L142" s="302">
        <f t="shared" si="38"/>
        <v>3202.640049571663</v>
      </c>
      <c r="M142" s="302">
        <f t="shared" si="39"/>
        <v>43845.640049571666</v>
      </c>
      <c r="N142" s="304">
        <f t="shared" si="40"/>
        <v>27182.665870782184</v>
      </c>
      <c r="O142" s="305">
        <f t="shared" si="41"/>
        <v>0.94603995046517253</v>
      </c>
      <c r="P142" s="349">
        <v>162.42506640793999</v>
      </c>
      <c r="Q142" s="124">
        <v>1613</v>
      </c>
      <c r="R142" s="85">
        <f t="shared" si="44"/>
        <v>-6.2240154453679308E-2</v>
      </c>
      <c r="S142" s="2">
        <f t="shared" si="42"/>
        <v>3.3875228672095019E-2</v>
      </c>
      <c r="T142" s="2"/>
      <c r="U142" s="294">
        <v>42830</v>
      </c>
      <c r="V142" s="85">
        <f t="shared" si="43"/>
        <v>-5.1062339481671729E-2</v>
      </c>
      <c r="W142" s="295">
        <v>41909.476304678079</v>
      </c>
      <c r="X142" s="294">
        <v>26869.510664993726</v>
      </c>
      <c r="Y142" s="99">
        <v>26292.0177570126</v>
      </c>
      <c r="Z142" s="99"/>
      <c r="AA142" s="84"/>
      <c r="AB142" s="84"/>
      <c r="AC142" s="84"/>
      <c r="AD142" s="84"/>
    </row>
    <row r="143" spans="1:30" ht="14.4" x14ac:dyDescent="0.3">
      <c r="A143" s="51">
        <v>828</v>
      </c>
      <c r="B143" s="52" t="s">
        <v>200</v>
      </c>
      <c r="C143" s="341">
        <v>77709</v>
      </c>
      <c r="D143" s="303">
        <f t="shared" si="30"/>
        <v>25980.942828485455</v>
      </c>
      <c r="E143" s="301">
        <f t="shared" si="31"/>
        <v>0.9042163113559103</v>
      </c>
      <c r="F143" s="303">
        <f t="shared" si="32"/>
        <v>1651.2977087298016</v>
      </c>
      <c r="G143" s="303">
        <f t="shared" si="33"/>
        <v>4939.0314468108372</v>
      </c>
      <c r="H143" s="303">
        <f t="shared" si="34"/>
        <v>0</v>
      </c>
      <c r="I143" s="302">
        <f t="shared" si="35"/>
        <v>0</v>
      </c>
      <c r="J143" s="303">
        <f t="shared" si="36"/>
        <v>-367.98323165044116</v>
      </c>
      <c r="K143" s="302">
        <f t="shared" si="37"/>
        <v>-1100.6378458664694</v>
      </c>
      <c r="L143" s="302">
        <f t="shared" si="38"/>
        <v>3838.3936009443678</v>
      </c>
      <c r="M143" s="302">
        <f t="shared" si="39"/>
        <v>81547.393600944371</v>
      </c>
      <c r="N143" s="304">
        <f t="shared" si="40"/>
        <v>27264.257305564817</v>
      </c>
      <c r="O143" s="305">
        <f t="shared" si="41"/>
        <v>0.94887958206301048</v>
      </c>
      <c r="P143" s="349">
        <v>162.25729775784475</v>
      </c>
      <c r="Q143" s="124">
        <v>2991</v>
      </c>
      <c r="R143" s="85">
        <f t="shared" si="44"/>
        <v>0.1437527916927695</v>
      </c>
      <c r="S143" s="2">
        <f t="shared" si="42"/>
        <v>9.0158850978973817E-2</v>
      </c>
      <c r="T143" s="2"/>
      <c r="U143" s="294">
        <v>68192</v>
      </c>
      <c r="V143" s="85">
        <f t="shared" si="43"/>
        <v>0.1395618254340685</v>
      </c>
      <c r="W143" s="295">
        <v>75078.324922836589</v>
      </c>
      <c r="X143" s="294">
        <v>22715.522984676882</v>
      </c>
      <c r="Y143" s="99">
        <v>25009.435350711719</v>
      </c>
      <c r="Z143" s="99"/>
      <c r="AA143" s="84"/>
      <c r="AB143" s="84"/>
      <c r="AC143" s="84"/>
      <c r="AD143" s="84"/>
    </row>
    <row r="144" spans="1:30" ht="14.4" x14ac:dyDescent="0.3">
      <c r="A144" s="51">
        <v>829</v>
      </c>
      <c r="B144" s="52" t="s">
        <v>201</v>
      </c>
      <c r="C144" s="341">
        <v>59167</v>
      </c>
      <c r="D144" s="303">
        <f t="shared" si="30"/>
        <v>24169.526143790848</v>
      </c>
      <c r="E144" s="301">
        <f t="shared" si="31"/>
        <v>0.84117346784650138</v>
      </c>
      <c r="F144" s="303">
        <f t="shared" si="32"/>
        <v>2738.1477195465654</v>
      </c>
      <c r="G144" s="303">
        <f t="shared" si="33"/>
        <v>6702.9856174499928</v>
      </c>
      <c r="H144" s="303">
        <f t="shared" si="34"/>
        <v>591.59413772926666</v>
      </c>
      <c r="I144" s="302">
        <f t="shared" si="35"/>
        <v>1448.2224491612449</v>
      </c>
      <c r="J144" s="303">
        <f t="shared" si="36"/>
        <v>223.61090607882551</v>
      </c>
      <c r="K144" s="302">
        <f t="shared" si="37"/>
        <v>547.39949808096492</v>
      </c>
      <c r="L144" s="302">
        <f t="shared" si="38"/>
        <v>7250.3851155309576</v>
      </c>
      <c r="M144" s="302">
        <f t="shared" si="39"/>
        <v>66417.385115530953</v>
      </c>
      <c r="N144" s="304">
        <f t="shared" si="40"/>
        <v>27131.284769416237</v>
      </c>
      <c r="O144" s="305">
        <f t="shared" si="41"/>
        <v>0.94425173091297132</v>
      </c>
      <c r="P144" s="349">
        <v>172.95816030169772</v>
      </c>
      <c r="Q144" s="124">
        <v>2448</v>
      </c>
      <c r="R144" s="85">
        <f t="shared" si="44"/>
        <v>0.11040411861145083</v>
      </c>
      <c r="S144" s="2">
        <f t="shared" si="42"/>
        <v>8.6904338836745643E-2</v>
      </c>
      <c r="T144" s="2"/>
      <c r="U144" s="294">
        <v>53676</v>
      </c>
      <c r="V144" s="85">
        <f t="shared" si="43"/>
        <v>0.10229897905954244</v>
      </c>
      <c r="W144" s="295">
        <v>61556.243590844446</v>
      </c>
      <c r="X144" s="294">
        <v>21766.423357664233</v>
      </c>
      <c r="Y144" s="99">
        <v>24961.980369361088</v>
      </c>
      <c r="Z144" s="99"/>
      <c r="AA144" s="84"/>
      <c r="AB144" s="84"/>
      <c r="AC144" s="84"/>
      <c r="AD144" s="84"/>
    </row>
    <row r="145" spans="1:30" ht="14.4" x14ac:dyDescent="0.3">
      <c r="A145" s="51">
        <v>830</v>
      </c>
      <c r="B145" s="52" t="s">
        <v>202</v>
      </c>
      <c r="C145" s="341">
        <v>39677</v>
      </c>
      <c r="D145" s="303">
        <f t="shared" si="30"/>
        <v>27496.188496188497</v>
      </c>
      <c r="E145" s="301">
        <f t="shared" si="31"/>
        <v>0.95695149719936945</v>
      </c>
      <c r="F145" s="303">
        <f t="shared" si="32"/>
        <v>742.15030810797612</v>
      </c>
      <c r="G145" s="303">
        <f t="shared" si="33"/>
        <v>1070.9228945998095</v>
      </c>
      <c r="H145" s="303">
        <f t="shared" si="34"/>
        <v>0</v>
      </c>
      <c r="I145" s="302">
        <f t="shared" si="35"/>
        <v>0</v>
      </c>
      <c r="J145" s="303">
        <f t="shared" si="36"/>
        <v>-367.98323165044116</v>
      </c>
      <c r="K145" s="302">
        <f t="shared" si="37"/>
        <v>-530.99980327158653</v>
      </c>
      <c r="L145" s="302">
        <f t="shared" si="38"/>
        <v>539.92309132822299</v>
      </c>
      <c r="M145" s="302">
        <f t="shared" si="39"/>
        <v>40216.923091328223</v>
      </c>
      <c r="N145" s="304">
        <f t="shared" si="40"/>
        <v>27870.355572646033</v>
      </c>
      <c r="O145" s="305">
        <f t="shared" si="41"/>
        <v>0.96997365640039412</v>
      </c>
      <c r="P145" s="349">
        <v>-12.442166277311685</v>
      </c>
      <c r="Q145" s="124">
        <v>1443</v>
      </c>
      <c r="R145" s="85">
        <f t="shared" si="44"/>
        <v>5.7658787650768401E-2</v>
      </c>
      <c r="S145" s="2">
        <f t="shared" si="42"/>
        <v>7.4287723727933436E-2</v>
      </c>
      <c r="T145" s="2"/>
      <c r="U145" s="294">
        <v>37410</v>
      </c>
      <c r="V145" s="85">
        <f t="shared" si="43"/>
        <v>6.0598770382250734E-2</v>
      </c>
      <c r="W145" s="295">
        <v>37332.123213570732</v>
      </c>
      <c r="X145" s="294">
        <v>25997.220291869355</v>
      </c>
      <c r="Y145" s="99">
        <v>25943.101607762841</v>
      </c>
      <c r="Z145" s="99"/>
      <c r="AA145" s="84"/>
      <c r="AB145" s="84"/>
      <c r="AC145" s="84"/>
      <c r="AD145" s="84"/>
    </row>
    <row r="146" spans="1:30" ht="14.4" x14ac:dyDescent="0.3">
      <c r="A146" s="51">
        <v>831</v>
      </c>
      <c r="B146" s="52" t="s">
        <v>203</v>
      </c>
      <c r="C146" s="341">
        <v>31376</v>
      </c>
      <c r="D146" s="303">
        <f t="shared" si="30"/>
        <v>23715.797430083145</v>
      </c>
      <c r="E146" s="301">
        <f t="shared" si="31"/>
        <v>0.8253823202128896</v>
      </c>
      <c r="F146" s="303">
        <f t="shared" si="32"/>
        <v>3010.3849477711874</v>
      </c>
      <c r="G146" s="303">
        <f t="shared" si="33"/>
        <v>3982.7392859012812</v>
      </c>
      <c r="H146" s="303">
        <f t="shared" si="34"/>
        <v>750.39918752696303</v>
      </c>
      <c r="I146" s="302">
        <f t="shared" si="35"/>
        <v>992.77812509817215</v>
      </c>
      <c r="J146" s="303">
        <f t="shared" si="36"/>
        <v>382.41595587652188</v>
      </c>
      <c r="K146" s="302">
        <f t="shared" si="37"/>
        <v>505.93630962463845</v>
      </c>
      <c r="L146" s="302">
        <f t="shared" si="38"/>
        <v>4488.6755955259196</v>
      </c>
      <c r="M146" s="302">
        <f t="shared" si="39"/>
        <v>35864.675595525921</v>
      </c>
      <c r="N146" s="304">
        <f t="shared" si="40"/>
        <v>27108.598333730853</v>
      </c>
      <c r="O146" s="305">
        <f t="shared" si="41"/>
        <v>0.9434621735312908</v>
      </c>
      <c r="P146" s="349">
        <v>124.43602781010486</v>
      </c>
      <c r="Q146" s="124">
        <v>1323</v>
      </c>
      <c r="R146" s="85">
        <f t="shared" si="44"/>
        <v>2.1540620702459663E-2</v>
      </c>
      <c r="S146" s="2">
        <f t="shared" si="42"/>
        <v>8.2851978774378429E-2</v>
      </c>
      <c r="T146" s="2"/>
      <c r="U146" s="294">
        <v>30134</v>
      </c>
      <c r="V146" s="85">
        <f t="shared" si="43"/>
        <v>4.1215902303046392E-2</v>
      </c>
      <c r="W146" s="295">
        <v>32494.709643518279</v>
      </c>
      <c r="X146" s="294">
        <v>23215.716486902929</v>
      </c>
      <c r="Y146" s="99">
        <v>25034.445025823021</v>
      </c>
      <c r="Z146" s="99"/>
      <c r="AA146" s="84"/>
      <c r="AB146" s="84"/>
      <c r="AC146" s="84"/>
      <c r="AD146" s="84"/>
    </row>
    <row r="147" spans="1:30" ht="14.4" x14ac:dyDescent="0.3">
      <c r="A147" s="51">
        <v>833</v>
      </c>
      <c r="B147" s="52" t="s">
        <v>204</v>
      </c>
      <c r="C147" s="341">
        <v>75679</v>
      </c>
      <c r="D147" s="303">
        <f t="shared" si="30"/>
        <v>33695.013357079253</v>
      </c>
      <c r="E147" s="301">
        <f t="shared" si="31"/>
        <v>1.1726895705810081</v>
      </c>
      <c r="F147" s="303">
        <f t="shared" si="32"/>
        <v>-2977.1446084264776</v>
      </c>
      <c r="G147" s="303">
        <f t="shared" si="33"/>
        <v>-6686.6667905258682</v>
      </c>
      <c r="H147" s="303">
        <f t="shared" si="34"/>
        <v>0</v>
      </c>
      <c r="I147" s="302">
        <f t="shared" si="35"/>
        <v>0</v>
      </c>
      <c r="J147" s="303">
        <f t="shared" si="36"/>
        <v>-367.98323165044116</v>
      </c>
      <c r="K147" s="302">
        <f t="shared" si="37"/>
        <v>-826.49033828689085</v>
      </c>
      <c r="L147" s="302">
        <f t="shared" si="38"/>
        <v>-7513.1571288127589</v>
      </c>
      <c r="M147" s="302">
        <f t="shared" si="39"/>
        <v>68165.84287118724</v>
      </c>
      <c r="N147" s="304">
        <f t="shared" si="40"/>
        <v>30349.885517002334</v>
      </c>
      <c r="O147" s="305">
        <f t="shared" si="41"/>
        <v>1.0562688857530496</v>
      </c>
      <c r="P147" s="349">
        <v>224.47144458847197</v>
      </c>
      <c r="Q147" s="124">
        <v>2246</v>
      </c>
      <c r="R147" s="85">
        <f t="shared" si="44"/>
        <v>2.8423100945224957E-2</v>
      </c>
      <c r="S147" s="2">
        <f t="shared" si="42"/>
        <v>5.9343191718323952E-2</v>
      </c>
      <c r="T147" s="2"/>
      <c r="U147" s="294">
        <v>73784</v>
      </c>
      <c r="V147" s="85">
        <f t="shared" si="43"/>
        <v>2.5683074921392171E-2</v>
      </c>
      <c r="W147" s="295">
        <v>64519.168781766013</v>
      </c>
      <c r="X147" s="294">
        <v>32763.765541740675</v>
      </c>
      <c r="Y147" s="99">
        <v>28649.719707711374</v>
      </c>
      <c r="Z147" s="99"/>
      <c r="AA147" s="84"/>
      <c r="AB147" s="84"/>
      <c r="AC147" s="84"/>
      <c r="AD147" s="84"/>
    </row>
    <row r="148" spans="1:30" ht="14.4" x14ac:dyDescent="0.3">
      <c r="A148" s="51">
        <v>834</v>
      </c>
      <c r="B148" s="52" t="s">
        <v>205</v>
      </c>
      <c r="C148" s="341">
        <v>139735</v>
      </c>
      <c r="D148" s="303">
        <f t="shared" si="30"/>
        <v>37492.621411322776</v>
      </c>
      <c r="E148" s="301">
        <f t="shared" si="31"/>
        <v>1.3048579514381762</v>
      </c>
      <c r="F148" s="303">
        <f t="shared" si="32"/>
        <v>-5255.7094409725914</v>
      </c>
      <c r="G148" s="303">
        <f t="shared" si="33"/>
        <v>-19588.029086504848</v>
      </c>
      <c r="H148" s="303">
        <f t="shared" si="34"/>
        <v>0</v>
      </c>
      <c r="I148" s="302">
        <f t="shared" si="35"/>
        <v>0</v>
      </c>
      <c r="J148" s="303">
        <f t="shared" si="36"/>
        <v>-367.98323165044116</v>
      </c>
      <c r="K148" s="302">
        <f t="shared" si="37"/>
        <v>-1371.473504361194</v>
      </c>
      <c r="L148" s="302">
        <f t="shared" si="38"/>
        <v>-20959.502590866043</v>
      </c>
      <c r="M148" s="302">
        <f t="shared" si="39"/>
        <v>118775.49740913395</v>
      </c>
      <c r="N148" s="304">
        <f t="shared" si="40"/>
        <v>31868.928738699746</v>
      </c>
      <c r="O148" s="305">
        <f t="shared" si="41"/>
        <v>1.1091362380959169</v>
      </c>
      <c r="P148" s="349">
        <v>204.56815404328518</v>
      </c>
      <c r="Q148" s="124">
        <v>3727</v>
      </c>
      <c r="R148" s="85">
        <f t="shared" si="44"/>
        <v>7.8796021982791314E-2</v>
      </c>
      <c r="S148" s="2">
        <f t="shared" si="42"/>
        <v>8.2288685147298438E-2</v>
      </c>
      <c r="T148" s="2"/>
      <c r="U148" s="294">
        <v>128208</v>
      </c>
      <c r="V148" s="85">
        <f t="shared" si="43"/>
        <v>8.9908586047672531E-2</v>
      </c>
      <c r="W148" s="295">
        <v>108625.80356835472</v>
      </c>
      <c r="X148" s="294">
        <v>34754.133911629171</v>
      </c>
      <c r="Y148" s="99">
        <v>29445.867055666775</v>
      </c>
      <c r="Z148" s="99"/>
      <c r="AA148" s="84"/>
      <c r="AB148" s="84"/>
      <c r="AC148" s="84"/>
      <c r="AD148" s="84"/>
    </row>
    <row r="149" spans="1:30" ht="23.25" customHeight="1" x14ac:dyDescent="0.3">
      <c r="A149" s="51">
        <v>901</v>
      </c>
      <c r="B149" s="52" t="s">
        <v>206</v>
      </c>
      <c r="C149" s="341">
        <v>167375</v>
      </c>
      <c r="D149" s="303">
        <f t="shared" si="30"/>
        <v>24187.138728323698</v>
      </c>
      <c r="E149" s="301">
        <f t="shared" si="31"/>
        <v>0.84178643968223765</v>
      </c>
      <c r="F149" s="303">
        <f t="shared" si="32"/>
        <v>2727.5801688268552</v>
      </c>
      <c r="G149" s="303">
        <f t="shared" si="33"/>
        <v>18874.854768281839</v>
      </c>
      <c r="H149" s="303">
        <f t="shared" si="34"/>
        <v>585.42973314276924</v>
      </c>
      <c r="I149" s="302">
        <f t="shared" si="35"/>
        <v>4051.1737533479632</v>
      </c>
      <c r="J149" s="303">
        <f t="shared" si="36"/>
        <v>217.44650149232808</v>
      </c>
      <c r="K149" s="302">
        <f t="shared" si="37"/>
        <v>1504.7297903269102</v>
      </c>
      <c r="L149" s="302">
        <f t="shared" si="38"/>
        <v>20379.584558608749</v>
      </c>
      <c r="M149" s="302">
        <f t="shared" si="39"/>
        <v>187754.58455860874</v>
      </c>
      <c r="N149" s="304">
        <f t="shared" si="40"/>
        <v>27132.165398642883</v>
      </c>
      <c r="O149" s="305">
        <f t="shared" si="41"/>
        <v>0.94428237950475824</v>
      </c>
      <c r="P149" s="349">
        <v>-697.4305272517413</v>
      </c>
      <c r="Q149" s="124">
        <v>6920</v>
      </c>
      <c r="R149" s="85">
        <f t="shared" si="44"/>
        <v>0.12999250413489144</v>
      </c>
      <c r="S149" s="2">
        <f t="shared" si="42"/>
        <v>8.7727752075205931E-2</v>
      </c>
      <c r="T149" s="2"/>
      <c r="U149" s="294">
        <v>147885</v>
      </c>
      <c r="V149" s="85">
        <f t="shared" si="43"/>
        <v>0.13179159482029956</v>
      </c>
      <c r="W149" s="295">
        <v>172337.36142301065</v>
      </c>
      <c r="X149" s="294">
        <v>21404.689535388625</v>
      </c>
      <c r="Y149" s="99">
        <v>24943.893678247307</v>
      </c>
      <c r="Z149" s="99"/>
      <c r="AA149" s="84"/>
      <c r="AB149" s="84"/>
      <c r="AC149" s="84"/>
      <c r="AD149" s="84"/>
    </row>
    <row r="150" spans="1:30" ht="14.4" x14ac:dyDescent="0.3">
      <c r="A150" s="51">
        <v>904</v>
      </c>
      <c r="B150" s="52" t="s">
        <v>207</v>
      </c>
      <c r="C150" s="341">
        <v>604347</v>
      </c>
      <c r="D150" s="303">
        <f t="shared" si="30"/>
        <v>26800.310421286031</v>
      </c>
      <c r="E150" s="301">
        <f t="shared" si="31"/>
        <v>0.93273281082622217</v>
      </c>
      <c r="F150" s="303">
        <f t="shared" si="32"/>
        <v>1159.6771530494559</v>
      </c>
      <c r="G150" s="303">
        <f t="shared" si="33"/>
        <v>26150.719801265233</v>
      </c>
      <c r="H150" s="303">
        <f t="shared" si="34"/>
        <v>0</v>
      </c>
      <c r="I150" s="302">
        <f t="shared" si="35"/>
        <v>0</v>
      </c>
      <c r="J150" s="303">
        <f t="shared" si="36"/>
        <v>-367.98323165044116</v>
      </c>
      <c r="K150" s="302">
        <f t="shared" si="37"/>
        <v>-8298.0218737174473</v>
      </c>
      <c r="L150" s="302">
        <f t="shared" si="38"/>
        <v>17852.697927547786</v>
      </c>
      <c r="M150" s="302">
        <f t="shared" si="39"/>
        <v>622199.69792754774</v>
      </c>
      <c r="N150" s="304">
        <f t="shared" si="40"/>
        <v>27592.004342685043</v>
      </c>
      <c r="O150" s="305">
        <f t="shared" si="41"/>
        <v>0.96028618185113512</v>
      </c>
      <c r="P150" s="349">
        <v>944.46441472395236</v>
      </c>
      <c r="Q150" s="124">
        <v>22550</v>
      </c>
      <c r="R150" s="85">
        <f t="shared" si="44"/>
        <v>8.8820197913632257E-2</v>
      </c>
      <c r="S150" s="2">
        <f t="shared" si="42"/>
        <v>8.6733795565303196E-2</v>
      </c>
      <c r="T150" s="2"/>
      <c r="U150" s="294">
        <v>543922</v>
      </c>
      <c r="V150" s="85">
        <f t="shared" si="43"/>
        <v>0.11109129617849618</v>
      </c>
      <c r="W150" s="295">
        <v>561064.82972445176</v>
      </c>
      <c r="X150" s="294">
        <v>24614.082722418319</v>
      </c>
      <c r="Y150" s="99">
        <v>25389.846579982433</v>
      </c>
      <c r="Z150" s="99"/>
      <c r="AA150" s="84"/>
      <c r="AB150" s="84"/>
      <c r="AC150" s="84"/>
      <c r="AD150" s="84"/>
    </row>
    <row r="151" spans="1:30" ht="14.4" x14ac:dyDescent="0.3">
      <c r="A151" s="51">
        <v>906</v>
      </c>
      <c r="B151" s="52" t="s">
        <v>208</v>
      </c>
      <c r="C151" s="341">
        <v>1080289</v>
      </c>
      <c r="D151" s="303">
        <f t="shared" si="30"/>
        <v>24378.60221605398</v>
      </c>
      <c r="E151" s="301">
        <f t="shared" si="31"/>
        <v>0.84844995492791997</v>
      </c>
      <c r="F151" s="303">
        <f t="shared" si="32"/>
        <v>2612.7020761886865</v>
      </c>
      <c r="G151" s="303">
        <f t="shared" si="33"/>
        <v>115776.66710214927</v>
      </c>
      <c r="H151" s="303">
        <f t="shared" si="34"/>
        <v>518.41751243717079</v>
      </c>
      <c r="I151" s="302">
        <f t="shared" si="35"/>
        <v>22972.635228628347</v>
      </c>
      <c r="J151" s="303">
        <f t="shared" si="36"/>
        <v>150.43428078672963</v>
      </c>
      <c r="K151" s="302">
        <f t="shared" si="37"/>
        <v>6666.1942845023495</v>
      </c>
      <c r="L151" s="302">
        <f t="shared" si="38"/>
        <v>122442.86138665161</v>
      </c>
      <c r="M151" s="302">
        <f t="shared" si="39"/>
        <v>1202731.8613866516</v>
      </c>
      <c r="N151" s="304">
        <f t="shared" si="40"/>
        <v>27141.738573029397</v>
      </c>
      <c r="O151" s="305">
        <f t="shared" si="41"/>
        <v>0.94461555526704233</v>
      </c>
      <c r="P151" s="349">
        <v>3762.0317840885982</v>
      </c>
      <c r="Q151" s="124">
        <v>44313</v>
      </c>
      <c r="R151" s="85">
        <f t="shared" si="44"/>
        <v>7.4585602105007587E-2</v>
      </c>
      <c r="S151" s="2">
        <f t="shared" si="42"/>
        <v>8.5322893228631277E-2</v>
      </c>
      <c r="T151" s="2"/>
      <c r="U151" s="294">
        <v>1003175</v>
      </c>
      <c r="V151" s="85">
        <f t="shared" si="43"/>
        <v>7.6869937947018213E-2</v>
      </c>
      <c r="W151" s="295">
        <v>1105828.0862301502</v>
      </c>
      <c r="X151" s="294">
        <v>22686.51484655917</v>
      </c>
      <c r="Y151" s="99">
        <v>25007.984943805834</v>
      </c>
      <c r="Z151" s="99"/>
      <c r="AA151" s="84"/>
      <c r="AB151" s="84"/>
      <c r="AC151" s="84"/>
      <c r="AD151" s="84"/>
    </row>
    <row r="152" spans="1:30" ht="14.4" x14ac:dyDescent="0.3">
      <c r="A152" s="51">
        <v>911</v>
      </c>
      <c r="B152" s="52" t="s">
        <v>209</v>
      </c>
      <c r="C152" s="342">
        <v>50912</v>
      </c>
      <c r="D152" s="303">
        <f t="shared" si="30"/>
        <v>20587.141124140719</v>
      </c>
      <c r="E152" s="301">
        <f t="shared" si="31"/>
        <v>0.71649550716936994</v>
      </c>
      <c r="F152" s="303">
        <f t="shared" si="32"/>
        <v>4887.5787313366427</v>
      </c>
      <c r="G152" s="303">
        <f t="shared" si="33"/>
        <v>12086.982202595516</v>
      </c>
      <c r="H152" s="303">
        <f t="shared" si="34"/>
        <v>1845.428894606812</v>
      </c>
      <c r="I152" s="302">
        <f t="shared" si="35"/>
        <v>4563.7456563626465</v>
      </c>
      <c r="J152" s="303">
        <f t="shared" si="36"/>
        <v>1477.4456629563708</v>
      </c>
      <c r="K152" s="302">
        <f t="shared" si="37"/>
        <v>3653.723124491105</v>
      </c>
      <c r="L152" s="302">
        <f t="shared" si="38"/>
        <v>15740.705327086622</v>
      </c>
      <c r="M152" s="302">
        <f t="shared" si="39"/>
        <v>66652.705327086616</v>
      </c>
      <c r="N152" s="304">
        <f t="shared" si="40"/>
        <v>26952.165518433729</v>
      </c>
      <c r="O152" s="305">
        <f t="shared" si="41"/>
        <v>0.93801783287911467</v>
      </c>
      <c r="P152" s="349">
        <v>45.575318801507819</v>
      </c>
      <c r="Q152" s="124">
        <v>2473</v>
      </c>
      <c r="R152" s="85">
        <f t="shared" si="44"/>
        <v>0.11350985674717957</v>
      </c>
      <c r="S152" s="2">
        <f t="shared" si="42"/>
        <v>8.6864800098504877E-2</v>
      </c>
      <c r="T152" s="2"/>
      <c r="U152" s="294">
        <v>45870</v>
      </c>
      <c r="V152" s="85">
        <f t="shared" si="43"/>
        <v>0.10991933725746675</v>
      </c>
      <c r="W152" s="295">
        <v>61524.048478866607</v>
      </c>
      <c r="X152" s="294">
        <v>18488.512696493348</v>
      </c>
      <c r="Y152" s="99">
        <v>24798.084836302543</v>
      </c>
      <c r="Z152" s="99"/>
      <c r="AA152" s="84"/>
      <c r="AB152" s="84"/>
      <c r="AC152" s="84"/>
      <c r="AD152" s="84"/>
    </row>
    <row r="153" spans="1:30" ht="14.4" x14ac:dyDescent="0.3">
      <c r="A153" s="51">
        <v>912</v>
      </c>
      <c r="B153" s="52" t="s">
        <v>210</v>
      </c>
      <c r="C153" s="341">
        <v>38688</v>
      </c>
      <c r="D153" s="303">
        <f t="shared" si="30"/>
        <v>19001.964636542241</v>
      </c>
      <c r="E153" s="301">
        <f t="shared" si="31"/>
        <v>0.66132651480728755</v>
      </c>
      <c r="F153" s="303">
        <f t="shared" si="32"/>
        <v>5838.6846238957296</v>
      </c>
      <c r="G153" s="303">
        <f t="shared" si="33"/>
        <v>11887.561894251707</v>
      </c>
      <c r="H153" s="303">
        <f t="shared" si="34"/>
        <v>2400.2406652662789</v>
      </c>
      <c r="I153" s="302">
        <f t="shared" si="35"/>
        <v>4886.8899944821442</v>
      </c>
      <c r="J153" s="303">
        <f t="shared" si="36"/>
        <v>2032.2574336158377</v>
      </c>
      <c r="K153" s="302">
        <f t="shared" si="37"/>
        <v>4137.6761348418459</v>
      </c>
      <c r="L153" s="302">
        <f t="shared" si="38"/>
        <v>16025.238029093553</v>
      </c>
      <c r="M153" s="302">
        <f t="shared" si="39"/>
        <v>54713.238029093554</v>
      </c>
      <c r="N153" s="304">
        <f t="shared" si="40"/>
        <v>26872.90669405381</v>
      </c>
      <c r="O153" s="305">
        <f t="shared" si="41"/>
        <v>0.93525938326101077</v>
      </c>
      <c r="P153" s="349">
        <v>66.593388224775481</v>
      </c>
      <c r="Q153" s="124">
        <v>2036</v>
      </c>
      <c r="R153" s="85">
        <f t="shared" si="44"/>
        <v>6.6142982081970836E-2</v>
      </c>
      <c r="S153" s="2">
        <f t="shared" si="42"/>
        <v>8.5124519821800498E-2</v>
      </c>
      <c r="T153" s="2"/>
      <c r="U153" s="294">
        <v>35967</v>
      </c>
      <c r="V153" s="85">
        <f t="shared" si="43"/>
        <v>7.5652681624822748E-2</v>
      </c>
      <c r="W153" s="295">
        <v>49975.394268582357</v>
      </c>
      <c r="X153" s="294">
        <v>17823.092170465807</v>
      </c>
      <c r="Y153" s="99">
        <v>24764.813810001167</v>
      </c>
      <c r="Z153" s="99"/>
      <c r="AA153" s="84"/>
      <c r="AB153" s="84"/>
      <c r="AC153" s="84"/>
      <c r="AD153" s="84"/>
    </row>
    <row r="154" spans="1:30" ht="14.4" x14ac:dyDescent="0.3">
      <c r="A154" s="51">
        <v>914</v>
      </c>
      <c r="B154" s="52" t="s">
        <v>211</v>
      </c>
      <c r="C154" s="341">
        <v>139825</v>
      </c>
      <c r="D154" s="303">
        <f t="shared" si="30"/>
        <v>23249.916860658464</v>
      </c>
      <c r="E154" s="301">
        <f t="shared" si="31"/>
        <v>0.80916825081600419</v>
      </c>
      <c r="F154" s="303">
        <f t="shared" si="32"/>
        <v>3289.9132894259956</v>
      </c>
      <c r="G154" s="303">
        <f t="shared" si="33"/>
        <v>19785.538522607938</v>
      </c>
      <c r="H154" s="303">
        <f t="shared" si="34"/>
        <v>913.45738682560102</v>
      </c>
      <c r="I154" s="302">
        <f t="shared" si="35"/>
        <v>5493.5327243691645</v>
      </c>
      <c r="J154" s="303">
        <f t="shared" si="36"/>
        <v>545.47415517515992</v>
      </c>
      <c r="K154" s="302">
        <f t="shared" si="37"/>
        <v>3280.481569223412</v>
      </c>
      <c r="L154" s="302">
        <f t="shared" si="38"/>
        <v>23066.020091831349</v>
      </c>
      <c r="M154" s="302">
        <f t="shared" si="39"/>
        <v>162891.02009183133</v>
      </c>
      <c r="N154" s="304">
        <f t="shared" si="40"/>
        <v>27085.304305259615</v>
      </c>
      <c r="O154" s="305">
        <f t="shared" si="41"/>
        <v>0.94265147006144634</v>
      </c>
      <c r="P154" s="349">
        <v>521.38164871502158</v>
      </c>
      <c r="Q154" s="124">
        <v>6014</v>
      </c>
      <c r="R154" s="85">
        <f t="shared" si="44"/>
        <v>0.11340689644922834</v>
      </c>
      <c r="S154" s="2">
        <f t="shared" si="42"/>
        <v>8.6988444346624727E-2</v>
      </c>
      <c r="T154" s="2"/>
      <c r="U154" s="294">
        <v>126293</v>
      </c>
      <c r="V154" s="85">
        <f t="shared" si="43"/>
        <v>0.10714766455781398</v>
      </c>
      <c r="W154" s="295">
        <v>150702.54085053818</v>
      </c>
      <c r="X154" s="294">
        <v>20881.7791005291</v>
      </c>
      <c r="Y154" s="99">
        <v>24917.748156504327</v>
      </c>
      <c r="Z154" s="99"/>
      <c r="AA154" s="84"/>
      <c r="AB154" s="84"/>
      <c r="AC154" s="84"/>
      <c r="AD154" s="84"/>
    </row>
    <row r="155" spans="1:30" ht="14.4" x14ac:dyDescent="0.3">
      <c r="A155" s="51">
        <v>919</v>
      </c>
      <c r="B155" s="52" t="s">
        <v>212</v>
      </c>
      <c r="C155" s="341">
        <v>118832</v>
      </c>
      <c r="D155" s="303">
        <f t="shared" si="30"/>
        <v>21152.011391954431</v>
      </c>
      <c r="E155" s="301">
        <f t="shared" si="31"/>
        <v>0.73615472097577339</v>
      </c>
      <c r="F155" s="303">
        <f t="shared" si="32"/>
        <v>4548.6565706484153</v>
      </c>
      <c r="G155" s="303">
        <f t="shared" si="33"/>
        <v>25554.352613902796</v>
      </c>
      <c r="H155" s="303">
        <f t="shared" si="34"/>
        <v>1647.7243008720127</v>
      </c>
      <c r="I155" s="302">
        <f t="shared" si="35"/>
        <v>9256.9151222989676</v>
      </c>
      <c r="J155" s="303">
        <f t="shared" si="36"/>
        <v>1279.7410692215715</v>
      </c>
      <c r="K155" s="302">
        <f t="shared" si="37"/>
        <v>7189.5853268867886</v>
      </c>
      <c r="L155" s="302">
        <f t="shared" si="38"/>
        <v>32743.937940789583</v>
      </c>
      <c r="M155" s="302">
        <f t="shared" si="39"/>
        <v>151575.93794078959</v>
      </c>
      <c r="N155" s="304">
        <f t="shared" si="40"/>
        <v>26980.40903182442</v>
      </c>
      <c r="O155" s="305">
        <f t="shared" si="41"/>
        <v>0.939000793569435</v>
      </c>
      <c r="P155" s="349">
        <v>611.8038580779903</v>
      </c>
      <c r="Q155" s="124">
        <v>5618</v>
      </c>
      <c r="R155" s="85">
        <f t="shared" si="44"/>
        <v>4.4739620902233143E-2</v>
      </c>
      <c r="S155" s="2">
        <f t="shared" si="42"/>
        <v>8.4161464708545408E-2</v>
      </c>
      <c r="T155" s="2"/>
      <c r="U155" s="294">
        <v>112002</v>
      </c>
      <c r="V155" s="85">
        <f t="shared" si="43"/>
        <v>6.0981053909751615E-2</v>
      </c>
      <c r="W155" s="295">
        <v>137669.18270257561</v>
      </c>
      <c r="X155" s="294">
        <v>20246.203904555314</v>
      </c>
      <c r="Y155" s="99">
        <v>24885.969396705637</v>
      </c>
      <c r="Z155" s="99"/>
      <c r="AA155" s="84"/>
      <c r="AB155" s="84"/>
      <c r="AC155" s="84"/>
      <c r="AD155" s="84"/>
    </row>
    <row r="156" spans="1:30" ht="14.4" x14ac:dyDescent="0.3">
      <c r="A156" s="51">
        <v>926</v>
      </c>
      <c r="B156" s="52" t="s">
        <v>213</v>
      </c>
      <c r="C156" s="341">
        <v>278121</v>
      </c>
      <c r="D156" s="303">
        <f t="shared" si="30"/>
        <v>26294.885128108159</v>
      </c>
      <c r="E156" s="301">
        <f t="shared" si="31"/>
        <v>0.91514246403702848</v>
      </c>
      <c r="F156" s="303">
        <f t="shared" si="32"/>
        <v>1462.9323289561792</v>
      </c>
      <c r="G156" s="303">
        <f t="shared" si="33"/>
        <v>15473.435243369506</v>
      </c>
      <c r="H156" s="303">
        <f t="shared" si="34"/>
        <v>0</v>
      </c>
      <c r="I156" s="302">
        <f t="shared" si="35"/>
        <v>0</v>
      </c>
      <c r="J156" s="303">
        <f t="shared" si="36"/>
        <v>-367.98323165044116</v>
      </c>
      <c r="K156" s="302">
        <f t="shared" si="37"/>
        <v>-3892.1586411667158</v>
      </c>
      <c r="L156" s="302">
        <f t="shared" si="38"/>
        <v>11581.27660220279</v>
      </c>
      <c r="M156" s="302">
        <f t="shared" si="39"/>
        <v>289702.27660220279</v>
      </c>
      <c r="N156" s="304">
        <f t="shared" si="40"/>
        <v>27389.834225413895</v>
      </c>
      <c r="O156" s="305">
        <f t="shared" si="41"/>
        <v>0.95325004313545769</v>
      </c>
      <c r="P156" s="349">
        <v>380.7602268086448</v>
      </c>
      <c r="Q156" s="124">
        <v>10577</v>
      </c>
      <c r="R156" s="85">
        <f t="shared" si="44"/>
        <v>0.10076563653699738</v>
      </c>
      <c r="S156" s="2">
        <f t="shared" si="42"/>
        <v>9.1257183677884018E-2</v>
      </c>
      <c r="T156" s="2"/>
      <c r="U156" s="294">
        <v>247000</v>
      </c>
      <c r="V156" s="85">
        <f t="shared" si="43"/>
        <v>0.12599595141700404</v>
      </c>
      <c r="W156" s="295">
        <v>259527.16749709618</v>
      </c>
      <c r="X156" s="294">
        <v>23887.814313346229</v>
      </c>
      <c r="Y156" s="99">
        <v>25099.339216353597</v>
      </c>
      <c r="Z156" s="99"/>
      <c r="AA156" s="84"/>
      <c r="AB156" s="84"/>
      <c r="AC156" s="84"/>
      <c r="AD156" s="84"/>
    </row>
    <row r="157" spans="1:30" ht="14.4" x14ac:dyDescent="0.3">
      <c r="A157" s="51">
        <v>928</v>
      </c>
      <c r="B157" s="52" t="s">
        <v>214</v>
      </c>
      <c r="C157" s="341">
        <v>100305</v>
      </c>
      <c r="D157" s="303">
        <f t="shared" si="30"/>
        <v>19488.051292014767</v>
      </c>
      <c r="E157" s="301">
        <f t="shared" si="31"/>
        <v>0.67824381782866983</v>
      </c>
      <c r="F157" s="303">
        <f t="shared" si="32"/>
        <v>5547.0326306122142</v>
      </c>
      <c r="G157" s="303">
        <f t="shared" si="33"/>
        <v>28550.576949761067</v>
      </c>
      <c r="H157" s="303">
        <f t="shared" si="34"/>
        <v>2230.1103358508954</v>
      </c>
      <c r="I157" s="302">
        <f t="shared" si="35"/>
        <v>11478.377898624558</v>
      </c>
      <c r="J157" s="303">
        <f t="shared" si="36"/>
        <v>1862.1271042004541</v>
      </c>
      <c r="K157" s="302">
        <f t="shared" si="37"/>
        <v>9584.3682053197372</v>
      </c>
      <c r="L157" s="302">
        <f t="shared" si="38"/>
        <v>38134.945155080801</v>
      </c>
      <c r="M157" s="302">
        <f t="shared" si="39"/>
        <v>138439.94515508082</v>
      </c>
      <c r="N157" s="304">
        <f t="shared" si="40"/>
        <v>26897.211026827437</v>
      </c>
      <c r="O157" s="305">
        <f t="shared" si="41"/>
        <v>0.93610524841207987</v>
      </c>
      <c r="P157" s="349">
        <v>496.32459194149851</v>
      </c>
      <c r="Q157" s="124">
        <v>5147</v>
      </c>
      <c r="R157" s="85">
        <f t="shared" si="44"/>
        <v>6.2148474851910468E-2</v>
      </c>
      <c r="S157" s="2">
        <f t="shared" si="42"/>
        <v>8.4956617695368331E-2</v>
      </c>
      <c r="T157" s="2"/>
      <c r="U157" s="294">
        <v>92381</v>
      </c>
      <c r="V157" s="85">
        <f t="shared" si="43"/>
        <v>8.5775213517931173E-2</v>
      </c>
      <c r="W157" s="295">
        <v>124822.92407944109</v>
      </c>
      <c r="X157" s="294">
        <v>18347.765640516387</v>
      </c>
      <c r="Y157" s="99">
        <v>24791.047483503691</v>
      </c>
      <c r="Z157" s="99"/>
      <c r="AA157" s="84"/>
      <c r="AB157" s="84"/>
      <c r="AC157" s="84"/>
      <c r="AD157" s="84"/>
    </row>
    <row r="158" spans="1:30" ht="14.4" x14ac:dyDescent="0.3">
      <c r="A158" s="51">
        <v>929</v>
      </c>
      <c r="B158" s="52" t="s">
        <v>215</v>
      </c>
      <c r="C158" s="341">
        <v>44122</v>
      </c>
      <c r="D158" s="303">
        <f t="shared" si="30"/>
        <v>23888.467785598266</v>
      </c>
      <c r="E158" s="301">
        <f t="shared" si="31"/>
        <v>0.83139177695104971</v>
      </c>
      <c r="F158" s="303">
        <f t="shared" si="32"/>
        <v>2906.7827344621146</v>
      </c>
      <c r="G158" s="303">
        <f t="shared" si="33"/>
        <v>5368.8277105515253</v>
      </c>
      <c r="H158" s="303">
        <f t="shared" si="34"/>
        <v>689.96456309667042</v>
      </c>
      <c r="I158" s="302">
        <f t="shared" si="35"/>
        <v>1274.3645480395503</v>
      </c>
      <c r="J158" s="303">
        <f t="shared" si="36"/>
        <v>321.98133144622926</v>
      </c>
      <c r="K158" s="302">
        <f t="shared" si="37"/>
        <v>594.69951918118545</v>
      </c>
      <c r="L158" s="302">
        <f t="shared" si="38"/>
        <v>5963.527229732711</v>
      </c>
      <c r="M158" s="302">
        <f t="shared" si="39"/>
        <v>50085.52722973271</v>
      </c>
      <c r="N158" s="304">
        <f t="shared" si="40"/>
        <v>27117.231851506611</v>
      </c>
      <c r="O158" s="305">
        <f t="shared" si="41"/>
        <v>0.94376264636819884</v>
      </c>
      <c r="P158" s="349">
        <v>182.35966996619118</v>
      </c>
      <c r="Q158" s="124">
        <v>1847</v>
      </c>
      <c r="R158" s="85">
        <f t="shared" si="44"/>
        <v>8.6567345711349455E-2</v>
      </c>
      <c r="S158" s="2">
        <f t="shared" si="42"/>
        <v>8.5865383460856051E-2</v>
      </c>
      <c r="T158" s="2"/>
      <c r="U158" s="294">
        <v>40277</v>
      </c>
      <c r="V158" s="85">
        <f t="shared" si="43"/>
        <v>9.5463912406584403E-2</v>
      </c>
      <c r="W158" s="295">
        <v>45750.393657107466</v>
      </c>
      <c r="X158" s="294">
        <v>21985.262008733625</v>
      </c>
      <c r="Y158" s="99">
        <v>24972.922301914554</v>
      </c>
      <c r="Z158" s="99"/>
      <c r="AA158" s="84"/>
      <c r="AB158" s="84"/>
      <c r="AC158" s="84"/>
      <c r="AD158" s="84"/>
    </row>
    <row r="159" spans="1:30" ht="14.4" x14ac:dyDescent="0.3">
      <c r="A159" s="51">
        <v>935</v>
      </c>
      <c r="B159" s="52" t="s">
        <v>216</v>
      </c>
      <c r="C159" s="341">
        <v>27581</v>
      </c>
      <c r="D159" s="303">
        <f t="shared" si="30"/>
        <v>20942.29309035687</v>
      </c>
      <c r="E159" s="301">
        <f t="shared" si="31"/>
        <v>0.72885588234831367</v>
      </c>
      <c r="F159" s="303">
        <f t="shared" si="32"/>
        <v>4674.4875516069524</v>
      </c>
      <c r="G159" s="303">
        <f t="shared" si="33"/>
        <v>6156.3001054663564</v>
      </c>
      <c r="H159" s="303">
        <f t="shared" si="34"/>
        <v>1721.125706431159</v>
      </c>
      <c r="I159" s="302">
        <f t="shared" si="35"/>
        <v>2266.7225553698363</v>
      </c>
      <c r="J159" s="303">
        <f t="shared" si="36"/>
        <v>1353.1424747807177</v>
      </c>
      <c r="K159" s="302">
        <f t="shared" si="37"/>
        <v>1782.0886392862051</v>
      </c>
      <c r="L159" s="302">
        <f t="shared" si="38"/>
        <v>7938.3887447525613</v>
      </c>
      <c r="M159" s="302">
        <f t="shared" si="39"/>
        <v>35519.388744752563</v>
      </c>
      <c r="N159" s="304">
        <f t="shared" si="40"/>
        <v>26969.923116744543</v>
      </c>
      <c r="O159" s="305">
        <f t="shared" si="41"/>
        <v>0.93863585163806207</v>
      </c>
      <c r="P159" s="349">
        <v>120.4659097701533</v>
      </c>
      <c r="Q159" s="124">
        <v>1317</v>
      </c>
      <c r="R159" s="85">
        <f t="shared" si="44"/>
        <v>3.0424134319362535E-2</v>
      </c>
      <c r="S159" s="2">
        <f t="shared" si="42"/>
        <v>8.3570837844188756E-2</v>
      </c>
      <c r="T159" s="2"/>
      <c r="U159" s="294">
        <v>26726</v>
      </c>
      <c r="V159" s="85">
        <f t="shared" si="43"/>
        <v>3.1991319314525181E-2</v>
      </c>
      <c r="W159" s="295">
        <v>32730.161849943404</v>
      </c>
      <c r="X159" s="294">
        <v>20323.954372623575</v>
      </c>
      <c r="Y159" s="99">
        <v>24889.85692010905</v>
      </c>
      <c r="Z159" s="99"/>
      <c r="AA159" s="84"/>
      <c r="AB159" s="84"/>
      <c r="AC159" s="84"/>
      <c r="AD159" s="84"/>
    </row>
    <row r="160" spans="1:30" ht="14.4" x14ac:dyDescent="0.3">
      <c r="A160" s="51">
        <v>937</v>
      </c>
      <c r="B160" s="52" t="s">
        <v>217</v>
      </c>
      <c r="C160" s="341">
        <v>74820</v>
      </c>
      <c r="D160" s="303">
        <f t="shared" si="30"/>
        <v>20887.772194304856</v>
      </c>
      <c r="E160" s="301">
        <f t="shared" si="31"/>
        <v>0.72695838833335735</v>
      </c>
      <c r="F160" s="303">
        <f t="shared" si="32"/>
        <v>4707.2000892381602</v>
      </c>
      <c r="G160" s="303">
        <f t="shared" si="33"/>
        <v>16861.190719651087</v>
      </c>
      <c r="H160" s="303">
        <f t="shared" si="34"/>
        <v>1740.2080200493638</v>
      </c>
      <c r="I160" s="302">
        <f t="shared" si="35"/>
        <v>6233.4251278168213</v>
      </c>
      <c r="J160" s="303">
        <f t="shared" si="36"/>
        <v>1372.2247883989226</v>
      </c>
      <c r="K160" s="302">
        <f t="shared" si="37"/>
        <v>4915.3091920449406</v>
      </c>
      <c r="L160" s="302">
        <f t="shared" si="38"/>
        <v>21776.499911696028</v>
      </c>
      <c r="M160" s="302">
        <f t="shared" si="39"/>
        <v>96596.499911696024</v>
      </c>
      <c r="N160" s="304">
        <f t="shared" si="40"/>
        <v>26967.197071941941</v>
      </c>
      <c r="O160" s="305">
        <f t="shared" si="41"/>
        <v>0.9385409769373142</v>
      </c>
      <c r="P160" s="349">
        <v>118.660469853221</v>
      </c>
      <c r="Q160" s="124">
        <v>3582</v>
      </c>
      <c r="R160" s="85">
        <f t="shared" si="44"/>
        <v>4.0886887637404556E-2</v>
      </c>
      <c r="S160" s="2">
        <f t="shared" si="42"/>
        <v>8.4020249028491548E-2</v>
      </c>
      <c r="T160" s="2"/>
      <c r="U160" s="294">
        <v>71580</v>
      </c>
      <c r="V160" s="85">
        <f t="shared" si="43"/>
        <v>4.526404023470243E-2</v>
      </c>
      <c r="W160" s="295">
        <v>88736.342371671577</v>
      </c>
      <c r="X160" s="294">
        <v>20067.283431455005</v>
      </c>
      <c r="Y160" s="99">
        <v>24877.023373050622</v>
      </c>
      <c r="Z160" s="99"/>
      <c r="AA160" s="84"/>
      <c r="AB160" s="84"/>
      <c r="AC160" s="84"/>
      <c r="AD160" s="84"/>
    </row>
    <row r="161" spans="1:30" ht="14.4" x14ac:dyDescent="0.3">
      <c r="A161" s="51">
        <v>938</v>
      </c>
      <c r="B161" s="52" t="s">
        <v>218</v>
      </c>
      <c r="C161" s="341">
        <v>28977</v>
      </c>
      <c r="D161" s="303">
        <f t="shared" si="30"/>
        <v>24067.275747508305</v>
      </c>
      <c r="E161" s="301">
        <f t="shared" si="31"/>
        <v>0.83761484117264906</v>
      </c>
      <c r="F161" s="303">
        <f t="shared" si="32"/>
        <v>2799.4979573160913</v>
      </c>
      <c r="G161" s="303">
        <f t="shared" si="33"/>
        <v>3370.5955406085736</v>
      </c>
      <c r="H161" s="303">
        <f t="shared" si="34"/>
        <v>627.38177642815674</v>
      </c>
      <c r="I161" s="302">
        <f t="shared" si="35"/>
        <v>755.36765881950066</v>
      </c>
      <c r="J161" s="303">
        <f t="shared" si="36"/>
        <v>259.39854477771559</v>
      </c>
      <c r="K161" s="302">
        <f t="shared" si="37"/>
        <v>312.31584791236958</v>
      </c>
      <c r="L161" s="302">
        <f t="shared" si="38"/>
        <v>3682.9113885209431</v>
      </c>
      <c r="M161" s="302">
        <f t="shared" si="39"/>
        <v>32659.911388520944</v>
      </c>
      <c r="N161" s="304">
        <f t="shared" si="40"/>
        <v>27126.172249602114</v>
      </c>
      <c r="O161" s="305">
        <f t="shared" si="41"/>
        <v>0.94407379957927884</v>
      </c>
      <c r="P161" s="349">
        <v>148.77035335099663</v>
      </c>
      <c r="Q161" s="124">
        <v>1204</v>
      </c>
      <c r="R161" s="85">
        <f t="shared" si="44"/>
        <v>5.2987594340130076E-2</v>
      </c>
      <c r="S161" s="2">
        <f t="shared" si="42"/>
        <v>8.4332606059657533E-2</v>
      </c>
      <c r="T161" s="2"/>
      <c r="U161" s="294">
        <v>27176</v>
      </c>
      <c r="V161" s="85">
        <f t="shared" si="43"/>
        <v>6.627171033264645E-2</v>
      </c>
      <c r="W161" s="295">
        <v>29744.580790557193</v>
      </c>
      <c r="X161" s="294">
        <v>22856.181665264929</v>
      </c>
      <c r="Y161" s="99">
        <v>25016.468284741124</v>
      </c>
      <c r="Z161" s="99"/>
      <c r="AA161" s="84"/>
      <c r="AB161" s="84"/>
      <c r="AC161" s="84"/>
      <c r="AD161" s="84"/>
    </row>
    <row r="162" spans="1:30" ht="14.4" x14ac:dyDescent="0.3">
      <c r="A162" s="51">
        <v>940</v>
      </c>
      <c r="B162" s="52" t="s">
        <v>219</v>
      </c>
      <c r="C162" s="341">
        <v>44213</v>
      </c>
      <c r="D162" s="303">
        <f t="shared" si="30"/>
        <v>35598.228663446054</v>
      </c>
      <c r="E162" s="301">
        <f t="shared" si="31"/>
        <v>1.2389272870257049</v>
      </c>
      <c r="F162" s="303">
        <f t="shared" si="32"/>
        <v>-4119.0737922465578</v>
      </c>
      <c r="G162" s="303">
        <f t="shared" si="33"/>
        <v>-5115.889649970225</v>
      </c>
      <c r="H162" s="303">
        <f t="shared" si="34"/>
        <v>0</v>
      </c>
      <c r="I162" s="302">
        <f t="shared" si="35"/>
        <v>0</v>
      </c>
      <c r="J162" s="303">
        <f t="shared" si="36"/>
        <v>-367.98323165044116</v>
      </c>
      <c r="K162" s="302">
        <f t="shared" si="37"/>
        <v>-457.03517370984792</v>
      </c>
      <c r="L162" s="302">
        <f t="shared" si="38"/>
        <v>-5572.9248236800731</v>
      </c>
      <c r="M162" s="302">
        <f t="shared" si="39"/>
        <v>38640.07517631993</v>
      </c>
      <c r="N162" s="304">
        <f t="shared" si="40"/>
        <v>31111.171639549055</v>
      </c>
      <c r="O162" s="305">
        <f t="shared" si="41"/>
        <v>1.0827639723309284</v>
      </c>
      <c r="P162" s="349">
        <v>65.549569981692002</v>
      </c>
      <c r="Q162" s="124">
        <v>1242</v>
      </c>
      <c r="R162" s="85">
        <f t="shared" si="44"/>
        <v>2.6493270744307039E-2</v>
      </c>
      <c r="S162" s="2">
        <f t="shared" si="42"/>
        <v>5.7627678860502955E-2</v>
      </c>
      <c r="T162" s="2"/>
      <c r="U162" s="294">
        <v>43384</v>
      </c>
      <c r="V162" s="85">
        <f t="shared" si="43"/>
        <v>1.9108427069887517E-2</v>
      </c>
      <c r="W162" s="295">
        <v>36799.411077259902</v>
      </c>
      <c r="X162" s="294">
        <v>34679.456434852116</v>
      </c>
      <c r="Y162" s="99">
        <v>29415.996064955954</v>
      </c>
      <c r="Z162" s="99"/>
      <c r="AA162" s="84"/>
      <c r="AB162" s="84"/>
      <c r="AC162" s="84"/>
      <c r="AD162" s="84"/>
    </row>
    <row r="163" spans="1:30" ht="14.4" x14ac:dyDescent="0.3">
      <c r="A163" s="51">
        <v>941</v>
      </c>
      <c r="B163" s="52" t="s">
        <v>220</v>
      </c>
      <c r="C163" s="341">
        <v>69604</v>
      </c>
      <c r="D163" s="303">
        <f t="shared" si="30"/>
        <v>73655.026455026455</v>
      </c>
      <c r="E163" s="301">
        <f t="shared" si="31"/>
        <v>2.5634203028600568</v>
      </c>
      <c r="F163" s="303">
        <f t="shared" si="32"/>
        <v>-26953.152467194795</v>
      </c>
      <c r="G163" s="303">
        <f t="shared" si="33"/>
        <v>-25470.729081499081</v>
      </c>
      <c r="H163" s="303">
        <f t="shared" si="34"/>
        <v>0</v>
      </c>
      <c r="I163" s="302">
        <f t="shared" si="35"/>
        <v>0</v>
      </c>
      <c r="J163" s="303">
        <f t="shared" si="36"/>
        <v>-367.98323165044116</v>
      </c>
      <c r="K163" s="302">
        <f t="shared" si="37"/>
        <v>-347.74415390966686</v>
      </c>
      <c r="L163" s="302">
        <f t="shared" si="38"/>
        <v>-25818.473235408746</v>
      </c>
      <c r="M163" s="302">
        <f t="shared" si="39"/>
        <v>43785.526764591254</v>
      </c>
      <c r="N163" s="304">
        <f t="shared" si="40"/>
        <v>46333.890756181223</v>
      </c>
      <c r="O163" s="305">
        <f t="shared" si="41"/>
        <v>1.6125611786646694</v>
      </c>
      <c r="P163" s="349">
        <v>64.87467281215504</v>
      </c>
      <c r="Q163" s="124">
        <v>945</v>
      </c>
      <c r="R163" s="85">
        <f t="shared" si="44"/>
        <v>1.6119173185563749E-2</v>
      </c>
      <c r="S163" s="2">
        <f t="shared" si="42"/>
        <v>4.030270523961673E-2</v>
      </c>
      <c r="T163" s="2"/>
      <c r="U163" s="294">
        <v>67630</v>
      </c>
      <c r="V163" s="85">
        <f t="shared" si="43"/>
        <v>2.9188230075410319E-2</v>
      </c>
      <c r="W163" s="295">
        <v>41554.751187117086</v>
      </c>
      <c r="X163" s="294">
        <v>72486.602357985001</v>
      </c>
      <c r="Y163" s="99">
        <v>44538.854434209097</v>
      </c>
      <c r="Z163" s="99"/>
      <c r="AA163" s="84"/>
      <c r="AB163" s="84"/>
      <c r="AC163" s="84"/>
      <c r="AD163" s="84"/>
    </row>
    <row r="164" spans="1:30" ht="21.75" customHeight="1" x14ac:dyDescent="0.3">
      <c r="A164" s="51">
        <v>1001</v>
      </c>
      <c r="B164" s="52" t="s">
        <v>221</v>
      </c>
      <c r="C164" s="341">
        <v>2332419</v>
      </c>
      <c r="D164" s="303">
        <f t="shared" si="30"/>
        <v>26370.809637409973</v>
      </c>
      <c r="E164" s="301">
        <f t="shared" si="31"/>
        <v>0.9177848692875078</v>
      </c>
      <c r="F164" s="303">
        <f t="shared" si="32"/>
        <v>1417.3776233750905</v>
      </c>
      <c r="G164" s="303">
        <f t="shared" si="33"/>
        <v>125362.79865465664</v>
      </c>
      <c r="H164" s="303">
        <f t="shared" si="34"/>
        <v>0</v>
      </c>
      <c r="I164" s="302">
        <f t="shared" si="35"/>
        <v>0</v>
      </c>
      <c r="J164" s="303">
        <f t="shared" si="36"/>
        <v>-367.98323165044116</v>
      </c>
      <c r="K164" s="302">
        <f t="shared" si="37"/>
        <v>-32547.012889786569</v>
      </c>
      <c r="L164" s="302">
        <f t="shared" si="38"/>
        <v>92815.785764870074</v>
      </c>
      <c r="M164" s="302">
        <f t="shared" si="39"/>
        <v>2425234.7857648702</v>
      </c>
      <c r="N164" s="304">
        <f t="shared" si="40"/>
        <v>27420.204029134624</v>
      </c>
      <c r="O164" s="305">
        <f t="shared" si="41"/>
        <v>0.95430700523564949</v>
      </c>
      <c r="P164" s="349">
        <v>2688.2721547267574</v>
      </c>
      <c r="Q164" s="124">
        <v>88447</v>
      </c>
      <c r="R164" s="85">
        <f t="shared" si="44"/>
        <v>6.5688402107765859E-2</v>
      </c>
      <c r="S164" s="2">
        <f t="shared" si="42"/>
        <v>7.773886907542199E-2</v>
      </c>
      <c r="T164" s="2"/>
      <c r="U164" s="294">
        <v>2163880</v>
      </c>
      <c r="V164" s="85">
        <f t="shared" si="43"/>
        <v>7.7887405955967978E-2</v>
      </c>
      <c r="W164" s="295">
        <v>2224831.2929353067</v>
      </c>
      <c r="X164" s="294">
        <v>24745.328545616725</v>
      </c>
      <c r="Y164" s="99">
        <v>25442.344909261792</v>
      </c>
      <c r="Z164" s="99"/>
      <c r="AA164" s="84"/>
      <c r="AB164" s="84"/>
      <c r="AC164" s="84"/>
      <c r="AD164" s="84"/>
    </row>
    <row r="165" spans="1:30" ht="14.4" x14ac:dyDescent="0.3">
      <c r="A165" s="51">
        <v>1002</v>
      </c>
      <c r="B165" s="52" t="s">
        <v>222</v>
      </c>
      <c r="C165" s="341">
        <v>365513</v>
      </c>
      <c r="D165" s="303">
        <f t="shared" si="30"/>
        <v>23537.446068645761</v>
      </c>
      <c r="E165" s="301">
        <f t="shared" si="31"/>
        <v>0.81917514708492278</v>
      </c>
      <c r="F165" s="303">
        <f t="shared" si="32"/>
        <v>3117.395764633618</v>
      </c>
      <c r="G165" s="303">
        <f t="shared" si="33"/>
        <v>48410.03882899545</v>
      </c>
      <c r="H165" s="303">
        <f t="shared" si="34"/>
        <v>812.82216403004747</v>
      </c>
      <c r="I165" s="302">
        <f t="shared" si="35"/>
        <v>12622.315385222606</v>
      </c>
      <c r="J165" s="303">
        <f t="shared" si="36"/>
        <v>444.83893237960632</v>
      </c>
      <c r="K165" s="302">
        <f t="shared" si="37"/>
        <v>6907.9037809229067</v>
      </c>
      <c r="L165" s="302">
        <f t="shared" si="38"/>
        <v>55317.942609918355</v>
      </c>
      <c r="M165" s="302">
        <f t="shared" si="39"/>
        <v>420830.94260991836</v>
      </c>
      <c r="N165" s="304">
        <f t="shared" si="40"/>
        <v>27099.680765658984</v>
      </c>
      <c r="O165" s="305">
        <f t="shared" si="41"/>
        <v>0.94315181487489241</v>
      </c>
      <c r="P165" s="349">
        <v>1328.7021737438772</v>
      </c>
      <c r="Q165" s="124">
        <v>15529</v>
      </c>
      <c r="R165" s="85">
        <f t="shared" si="44"/>
        <v>8.6871174796996187E-2</v>
      </c>
      <c r="S165" s="2">
        <f t="shared" si="42"/>
        <v>8.5878103099664774E-2</v>
      </c>
      <c r="T165" s="2"/>
      <c r="U165" s="294">
        <v>334306</v>
      </c>
      <c r="V165" s="85">
        <f t="shared" si="43"/>
        <v>9.3348608759639379E-2</v>
      </c>
      <c r="W165" s="295">
        <v>385252.97709321394</v>
      </c>
      <c r="X165" s="294">
        <v>21656.150806503854</v>
      </c>
      <c r="Y165" s="99">
        <v>24956.466741803066</v>
      </c>
      <c r="Z165" s="99"/>
      <c r="AA165" s="84"/>
      <c r="AB165" s="84"/>
      <c r="AC165" s="84"/>
      <c r="AD165" s="84"/>
    </row>
    <row r="166" spans="1:30" ht="14.4" x14ac:dyDescent="0.3">
      <c r="A166" s="51">
        <v>1003</v>
      </c>
      <c r="B166" s="52" t="s">
        <v>223</v>
      </c>
      <c r="C166" s="341">
        <v>232824</v>
      </c>
      <c r="D166" s="303">
        <f t="shared" si="30"/>
        <v>23990.108191653788</v>
      </c>
      <c r="E166" s="301">
        <f t="shared" si="31"/>
        <v>0.83492917409844947</v>
      </c>
      <c r="F166" s="303">
        <f t="shared" si="32"/>
        <v>2845.7984908288017</v>
      </c>
      <c r="G166" s="303">
        <f t="shared" si="33"/>
        <v>27618.474353493519</v>
      </c>
      <c r="H166" s="303">
        <f t="shared" si="34"/>
        <v>654.39042097723791</v>
      </c>
      <c r="I166" s="302">
        <f t="shared" si="35"/>
        <v>6350.8590355840943</v>
      </c>
      <c r="J166" s="303">
        <f t="shared" si="36"/>
        <v>286.40718932679675</v>
      </c>
      <c r="K166" s="302">
        <f t="shared" si="37"/>
        <v>2779.5817724165622</v>
      </c>
      <c r="L166" s="302">
        <f t="shared" si="38"/>
        <v>30398.05612591008</v>
      </c>
      <c r="M166" s="302">
        <f t="shared" si="39"/>
        <v>263222.05612591008</v>
      </c>
      <c r="N166" s="304">
        <f t="shared" si="40"/>
        <v>27122.313871809383</v>
      </c>
      <c r="O166" s="305">
        <f t="shared" si="41"/>
        <v>0.94393951622556871</v>
      </c>
      <c r="P166" s="349">
        <v>753.49092962741997</v>
      </c>
      <c r="Q166" s="124">
        <v>9705</v>
      </c>
      <c r="R166" s="85">
        <f t="shared" si="44"/>
        <v>4.1967068472504629E-2</v>
      </c>
      <c r="S166" s="2">
        <f t="shared" si="42"/>
        <v>8.381513827606718E-2</v>
      </c>
      <c r="T166" s="2"/>
      <c r="U166" s="294">
        <v>220937</v>
      </c>
      <c r="V166" s="85">
        <f t="shared" si="43"/>
        <v>5.3802667728809567E-2</v>
      </c>
      <c r="W166" s="295">
        <v>240138.48369738169</v>
      </c>
      <c r="X166" s="294">
        <v>23023.864110045852</v>
      </c>
      <c r="Y166" s="99">
        <v>25024.852406980168</v>
      </c>
      <c r="Z166" s="99"/>
      <c r="AA166" s="84"/>
      <c r="AB166" s="84"/>
      <c r="AC166" s="84"/>
      <c r="AD166" s="84"/>
    </row>
    <row r="167" spans="1:30" ht="14.4" x14ac:dyDescent="0.3">
      <c r="A167" s="51">
        <v>1004</v>
      </c>
      <c r="B167" s="52" t="s">
        <v>224</v>
      </c>
      <c r="C167" s="341">
        <v>234968</v>
      </c>
      <c r="D167" s="303">
        <f t="shared" si="30"/>
        <v>25832.014072119611</v>
      </c>
      <c r="E167" s="301">
        <f t="shared" si="31"/>
        <v>0.89903313491674353</v>
      </c>
      <c r="F167" s="303">
        <f t="shared" si="32"/>
        <v>1740.6549625493076</v>
      </c>
      <c r="G167" s="303">
        <f t="shared" si="33"/>
        <v>15832.997539348502</v>
      </c>
      <c r="H167" s="303">
        <f t="shared" si="34"/>
        <v>9.7233628141997528</v>
      </c>
      <c r="I167" s="302">
        <f t="shared" si="35"/>
        <v>88.443708157960955</v>
      </c>
      <c r="J167" s="303">
        <f t="shared" si="36"/>
        <v>-358.25986883624142</v>
      </c>
      <c r="K167" s="302">
        <f t="shared" si="37"/>
        <v>-3258.731766934452</v>
      </c>
      <c r="L167" s="302">
        <f t="shared" si="38"/>
        <v>12574.26577241405</v>
      </c>
      <c r="M167" s="302">
        <f t="shared" si="39"/>
        <v>247542.26577241404</v>
      </c>
      <c r="N167" s="304">
        <f t="shared" si="40"/>
        <v>27214.40916583268</v>
      </c>
      <c r="O167" s="305">
        <f t="shared" si="41"/>
        <v>0.94714471426648361</v>
      </c>
      <c r="P167" s="349">
        <v>335.50722551179388</v>
      </c>
      <c r="Q167" s="124">
        <v>9096</v>
      </c>
      <c r="R167" s="85">
        <f t="shared" si="44"/>
        <v>5.8926456241141713E-2</v>
      </c>
      <c r="S167" s="2">
        <f t="shared" si="42"/>
        <v>7.5582222578103916E-2</v>
      </c>
      <c r="T167" s="2"/>
      <c r="U167" s="294">
        <v>221234</v>
      </c>
      <c r="V167" s="85">
        <f t="shared" si="43"/>
        <v>6.2079065604744299E-2</v>
      </c>
      <c r="W167" s="295">
        <v>229464.07215001597</v>
      </c>
      <c r="X167" s="294">
        <v>24394.530819274452</v>
      </c>
      <c r="Y167" s="99">
        <v>25302.025818724884</v>
      </c>
      <c r="Z167" s="99"/>
      <c r="AA167" s="84"/>
      <c r="AB167" s="84"/>
      <c r="AC167" s="84"/>
      <c r="AD167" s="84"/>
    </row>
    <row r="168" spans="1:30" ht="14.4" x14ac:dyDescent="0.3">
      <c r="A168" s="51">
        <v>1014</v>
      </c>
      <c r="B168" s="52" t="s">
        <v>225</v>
      </c>
      <c r="C168" s="341">
        <v>289237</v>
      </c>
      <c r="D168" s="303">
        <f t="shared" si="30"/>
        <v>20215.054514956668</v>
      </c>
      <c r="E168" s="301">
        <f t="shared" si="31"/>
        <v>0.7035457545956314</v>
      </c>
      <c r="F168" s="303">
        <f t="shared" si="32"/>
        <v>5110.8306968470733</v>
      </c>
      <c r="G168" s="303">
        <f t="shared" si="33"/>
        <v>73125.765610487928</v>
      </c>
      <c r="H168" s="303">
        <f t="shared" si="34"/>
        <v>1975.6592078212298</v>
      </c>
      <c r="I168" s="302">
        <f t="shared" si="35"/>
        <v>28267.731945506155</v>
      </c>
      <c r="J168" s="303">
        <f t="shared" si="36"/>
        <v>1607.6759761707885</v>
      </c>
      <c r="K168" s="302">
        <f t="shared" si="37"/>
        <v>23002.627867051644</v>
      </c>
      <c r="L168" s="302">
        <f t="shared" si="38"/>
        <v>96128.393477539576</v>
      </c>
      <c r="M168" s="302">
        <f t="shared" si="39"/>
        <v>385365.39347753959</v>
      </c>
      <c r="N168" s="304">
        <f t="shared" si="40"/>
        <v>26933.56118797453</v>
      </c>
      <c r="O168" s="305">
        <f t="shared" si="41"/>
        <v>0.93737034525042784</v>
      </c>
      <c r="P168" s="349">
        <v>1052.3081526129827</v>
      </c>
      <c r="Q168" s="124">
        <v>14308</v>
      </c>
      <c r="R168" s="85">
        <f t="shared" si="44"/>
        <v>6.4466959515510319E-2</v>
      </c>
      <c r="S168" s="2">
        <f t="shared" si="42"/>
        <v>8.5015763847432035E-2</v>
      </c>
      <c r="T168" s="2"/>
      <c r="U168" s="294">
        <v>267675</v>
      </c>
      <c r="V168" s="85">
        <f t="shared" si="43"/>
        <v>8.0552909311665269E-2</v>
      </c>
      <c r="W168" s="295">
        <v>349882.97644483065</v>
      </c>
      <c r="X168" s="294">
        <v>18990.776871230933</v>
      </c>
      <c r="Y168" s="99">
        <v>24823.198045039422</v>
      </c>
      <c r="Z168" s="99"/>
      <c r="AA168" s="84"/>
      <c r="AB168" s="84"/>
      <c r="AC168" s="84"/>
      <c r="AD168" s="84"/>
    </row>
    <row r="169" spans="1:30" ht="14.4" x14ac:dyDescent="0.3">
      <c r="A169" s="51">
        <v>1017</v>
      </c>
      <c r="B169" s="52" t="s">
        <v>226</v>
      </c>
      <c r="C169" s="341">
        <v>131403</v>
      </c>
      <c r="D169" s="303">
        <f t="shared" si="30"/>
        <v>20470.945630160462</v>
      </c>
      <c r="E169" s="301">
        <f t="shared" si="31"/>
        <v>0.71245154842404634</v>
      </c>
      <c r="F169" s="303">
        <f t="shared" si="32"/>
        <v>4957.2960277247967</v>
      </c>
      <c r="G169" s="303">
        <f t="shared" si="33"/>
        <v>31820.883201965469</v>
      </c>
      <c r="H169" s="303">
        <f t="shared" si="34"/>
        <v>1886.0973174999017</v>
      </c>
      <c r="I169" s="302">
        <f t="shared" si="35"/>
        <v>12106.85868103187</v>
      </c>
      <c r="J169" s="303">
        <f t="shared" si="36"/>
        <v>1518.1140858494605</v>
      </c>
      <c r="K169" s="302">
        <f t="shared" si="37"/>
        <v>9744.7743170676858</v>
      </c>
      <c r="L169" s="302">
        <f t="shared" si="38"/>
        <v>41565.657519033157</v>
      </c>
      <c r="M169" s="302">
        <f t="shared" si="39"/>
        <v>172968.65751903315</v>
      </c>
      <c r="N169" s="304">
        <f t="shared" si="40"/>
        <v>26946.355743734719</v>
      </c>
      <c r="O169" s="305">
        <f t="shared" si="41"/>
        <v>0.93781563494184861</v>
      </c>
      <c r="P169" s="349">
        <v>680.5896164119913</v>
      </c>
      <c r="Q169" s="124">
        <v>6419</v>
      </c>
      <c r="R169" s="85">
        <f t="shared" si="44"/>
        <v>9.7573927161984125E-2</v>
      </c>
      <c r="S169" s="2">
        <f t="shared" si="42"/>
        <v>8.627444272882015E-2</v>
      </c>
      <c r="T169" s="2"/>
      <c r="U169" s="294">
        <v>118509</v>
      </c>
      <c r="V169" s="85">
        <f t="shared" si="43"/>
        <v>0.10880186314963421</v>
      </c>
      <c r="W169" s="295">
        <v>157618.68056619042</v>
      </c>
      <c r="X169" s="294">
        <v>18651.085930122757</v>
      </c>
      <c r="Y169" s="99">
        <v>24806.213497984012</v>
      </c>
      <c r="Z169" s="99"/>
      <c r="AA169" s="84"/>
      <c r="AB169" s="84"/>
      <c r="AC169" s="84"/>
      <c r="AD169" s="84"/>
    </row>
    <row r="170" spans="1:30" ht="14.4" x14ac:dyDescent="0.3">
      <c r="A170" s="51">
        <v>1018</v>
      </c>
      <c r="B170" s="52" t="s">
        <v>227</v>
      </c>
      <c r="C170" s="341">
        <v>281709</v>
      </c>
      <c r="D170" s="303">
        <f t="shared" si="30"/>
        <v>25018.561278863232</v>
      </c>
      <c r="E170" s="301">
        <f t="shared" si="31"/>
        <v>0.87072248856968315</v>
      </c>
      <c r="F170" s="303">
        <f t="shared" si="32"/>
        <v>2228.7266385031353</v>
      </c>
      <c r="G170" s="303">
        <f t="shared" si="33"/>
        <v>25095.461949545304</v>
      </c>
      <c r="H170" s="303">
        <f t="shared" si="34"/>
        <v>294.43184045393264</v>
      </c>
      <c r="I170" s="302">
        <f t="shared" si="35"/>
        <v>3315.3025235112818</v>
      </c>
      <c r="J170" s="303">
        <f t="shared" si="36"/>
        <v>-73.551391196508519</v>
      </c>
      <c r="K170" s="302">
        <f t="shared" si="37"/>
        <v>-828.18866487268588</v>
      </c>
      <c r="L170" s="302">
        <f t="shared" si="38"/>
        <v>24267.273284672618</v>
      </c>
      <c r="M170" s="302">
        <f t="shared" si="39"/>
        <v>305976.27328467264</v>
      </c>
      <c r="N170" s="304">
        <f t="shared" si="40"/>
        <v>27173.736526169858</v>
      </c>
      <c r="O170" s="305">
        <f t="shared" si="41"/>
        <v>0.94572918194913047</v>
      </c>
      <c r="P170" s="349">
        <v>848.08818831578901</v>
      </c>
      <c r="Q170" s="124">
        <v>11260</v>
      </c>
      <c r="R170" s="85">
        <f t="shared" si="44"/>
        <v>8.6188925996202481E-2</v>
      </c>
      <c r="S170" s="2">
        <f t="shared" si="42"/>
        <v>8.5849438497843614E-2</v>
      </c>
      <c r="T170" s="2"/>
      <c r="U170" s="294">
        <v>258365</v>
      </c>
      <c r="V170" s="85">
        <f t="shared" si="43"/>
        <v>9.035279546378186E-2</v>
      </c>
      <c r="W170" s="295">
        <v>280709.08526297734</v>
      </c>
      <c r="X170" s="294">
        <v>23033.342248373006</v>
      </c>
      <c r="Y170" s="99">
        <v>25025.32631389653</v>
      </c>
      <c r="Z170" s="99"/>
      <c r="AA170" s="84"/>
      <c r="AB170" s="84"/>
      <c r="AC170" s="84"/>
      <c r="AD170" s="84"/>
    </row>
    <row r="171" spans="1:30" ht="14.4" x14ac:dyDescent="0.3">
      <c r="A171" s="51">
        <v>1021</v>
      </c>
      <c r="B171" s="52" t="s">
        <v>228</v>
      </c>
      <c r="C171" s="341">
        <v>49083</v>
      </c>
      <c r="D171" s="303">
        <f t="shared" si="30"/>
        <v>21433.62445414847</v>
      </c>
      <c r="E171" s="301">
        <f t="shared" si="31"/>
        <v>0.7459557172678537</v>
      </c>
      <c r="F171" s="303">
        <f t="shared" si="32"/>
        <v>4379.6887333319919</v>
      </c>
      <c r="G171" s="303">
        <f t="shared" si="33"/>
        <v>10029.48719933026</v>
      </c>
      <c r="H171" s="303">
        <f t="shared" si="34"/>
        <v>1549.1597291040989</v>
      </c>
      <c r="I171" s="302">
        <f t="shared" si="35"/>
        <v>3547.5757796483863</v>
      </c>
      <c r="J171" s="303">
        <f t="shared" si="36"/>
        <v>1181.1764974536577</v>
      </c>
      <c r="K171" s="302">
        <f t="shared" si="37"/>
        <v>2704.8941791688762</v>
      </c>
      <c r="L171" s="302">
        <f t="shared" si="38"/>
        <v>12734.381378499136</v>
      </c>
      <c r="M171" s="302">
        <f t="shared" si="39"/>
        <v>61817.381378499136</v>
      </c>
      <c r="N171" s="304">
        <f t="shared" si="40"/>
        <v>26994.48968493412</v>
      </c>
      <c r="O171" s="305">
        <f t="shared" si="41"/>
        <v>0.93949084338403899</v>
      </c>
      <c r="P171" s="349">
        <v>342.01171858287853</v>
      </c>
      <c r="Q171" s="124">
        <v>2290</v>
      </c>
      <c r="R171" s="85">
        <f t="shared" si="44"/>
        <v>8.4253649506408068E-2</v>
      </c>
      <c r="S171" s="2">
        <f t="shared" si="42"/>
        <v>8.5770271229926642E-2</v>
      </c>
      <c r="T171" s="2"/>
      <c r="U171" s="294">
        <v>45348</v>
      </c>
      <c r="V171" s="85">
        <f t="shared" si="43"/>
        <v>8.2363059010320191E-2</v>
      </c>
      <c r="W171" s="295">
        <v>57033.57420819025</v>
      </c>
      <c r="X171" s="294">
        <v>19768.090671316477</v>
      </c>
      <c r="Y171" s="99">
        <v>24862.063735043699</v>
      </c>
      <c r="Z171" s="99"/>
      <c r="AA171" s="84"/>
      <c r="AB171" s="84"/>
      <c r="AC171" s="84"/>
      <c r="AD171" s="84"/>
    </row>
    <row r="172" spans="1:30" ht="14.4" x14ac:dyDescent="0.3">
      <c r="A172" s="51">
        <v>1026</v>
      </c>
      <c r="B172" s="52" t="s">
        <v>229</v>
      </c>
      <c r="C172" s="341">
        <v>34080</v>
      </c>
      <c r="D172" s="303">
        <f t="shared" si="30"/>
        <v>36178.343949044589</v>
      </c>
      <c r="E172" s="301">
        <f t="shared" si="31"/>
        <v>1.2591170741003284</v>
      </c>
      <c r="F172" s="303">
        <f t="shared" si="32"/>
        <v>-4467.1429636056791</v>
      </c>
      <c r="G172" s="303">
        <f t="shared" si="33"/>
        <v>-4208.0486717165495</v>
      </c>
      <c r="H172" s="303">
        <f t="shared" si="34"/>
        <v>0</v>
      </c>
      <c r="I172" s="302">
        <f t="shared" si="35"/>
        <v>0</v>
      </c>
      <c r="J172" s="303">
        <f t="shared" si="36"/>
        <v>-367.98323165044116</v>
      </c>
      <c r="K172" s="302">
        <f t="shared" si="37"/>
        <v>-346.6402042147156</v>
      </c>
      <c r="L172" s="302">
        <f t="shared" si="38"/>
        <v>-4554.6888759312651</v>
      </c>
      <c r="M172" s="302">
        <f t="shared" si="39"/>
        <v>29525.311124068736</v>
      </c>
      <c r="N172" s="304">
        <f t="shared" si="40"/>
        <v>31343.217753788467</v>
      </c>
      <c r="O172" s="305">
        <f t="shared" si="41"/>
        <v>1.0908398871607776</v>
      </c>
      <c r="P172" s="349">
        <v>63.916340517514982</v>
      </c>
      <c r="Q172" s="124">
        <v>942</v>
      </c>
      <c r="R172" s="85">
        <f t="shared" si="44"/>
        <v>5.2655410426417755E-2</v>
      </c>
      <c r="S172" s="2">
        <f t="shared" si="42"/>
        <v>7.0038498886102918E-2</v>
      </c>
      <c r="T172" s="2"/>
      <c r="U172" s="294">
        <v>31791</v>
      </c>
      <c r="V172" s="85">
        <f t="shared" si="43"/>
        <v>7.2001509861281496E-2</v>
      </c>
      <c r="W172" s="295">
        <v>27094.797479188972</v>
      </c>
      <c r="X172" s="294">
        <v>34368.648648648646</v>
      </c>
      <c r="Y172" s="99">
        <v>29291.672950474564</v>
      </c>
      <c r="Z172" s="99"/>
      <c r="AA172" s="84"/>
      <c r="AB172" s="84"/>
      <c r="AC172" s="84"/>
      <c r="AD172" s="84"/>
    </row>
    <row r="173" spans="1:30" ht="14.4" x14ac:dyDescent="0.3">
      <c r="A173" s="51">
        <v>1027</v>
      </c>
      <c r="B173" s="52" t="s">
        <v>230</v>
      </c>
      <c r="C173" s="341">
        <v>36874</v>
      </c>
      <c r="D173" s="303">
        <f t="shared" si="30"/>
        <v>21070.857142857141</v>
      </c>
      <c r="E173" s="301">
        <f t="shared" si="31"/>
        <v>0.73333030477756078</v>
      </c>
      <c r="F173" s="303">
        <f t="shared" si="32"/>
        <v>4597.3491201067891</v>
      </c>
      <c r="G173" s="303">
        <f t="shared" si="33"/>
        <v>8045.3609601868811</v>
      </c>
      <c r="H173" s="303">
        <f t="shared" si="34"/>
        <v>1676.1282880560641</v>
      </c>
      <c r="I173" s="302">
        <f t="shared" si="35"/>
        <v>2933.2245040981124</v>
      </c>
      <c r="J173" s="303">
        <f t="shared" si="36"/>
        <v>1308.1450564056229</v>
      </c>
      <c r="K173" s="302">
        <f t="shared" si="37"/>
        <v>2289.25384870984</v>
      </c>
      <c r="L173" s="302">
        <f t="shared" si="38"/>
        <v>10334.61480889672</v>
      </c>
      <c r="M173" s="302">
        <f t="shared" si="39"/>
        <v>47208.614808896717</v>
      </c>
      <c r="N173" s="304">
        <f t="shared" si="40"/>
        <v>26976.351319369551</v>
      </c>
      <c r="O173" s="305">
        <f t="shared" si="41"/>
        <v>0.93885957275952425</v>
      </c>
      <c r="P173" s="349">
        <v>186.10109498691236</v>
      </c>
      <c r="Q173" s="124">
        <v>1750</v>
      </c>
      <c r="R173" s="85">
        <f t="shared" si="44"/>
        <v>6.507610987550895E-2</v>
      </c>
      <c r="S173" s="2">
        <f t="shared" si="42"/>
        <v>8.5007243172297534E-2</v>
      </c>
      <c r="T173" s="2"/>
      <c r="U173" s="294">
        <v>34621</v>
      </c>
      <c r="V173" s="85">
        <f t="shared" si="43"/>
        <v>6.5076109875509089E-2</v>
      </c>
      <c r="W173" s="295">
        <v>43509.953602586276</v>
      </c>
      <c r="X173" s="294">
        <v>19783.428571428572</v>
      </c>
      <c r="Y173" s="99">
        <v>24862.830630049302</v>
      </c>
      <c r="Z173" s="99"/>
      <c r="AA173" s="84"/>
      <c r="AB173" s="84"/>
      <c r="AC173" s="84"/>
      <c r="AD173" s="84"/>
    </row>
    <row r="174" spans="1:30" ht="14.4" x14ac:dyDescent="0.3">
      <c r="A174" s="51">
        <v>1029</v>
      </c>
      <c r="B174" s="52" t="s">
        <v>231</v>
      </c>
      <c r="C174" s="341">
        <v>111945</v>
      </c>
      <c r="D174" s="303">
        <f t="shared" si="30"/>
        <v>22647.177827230425</v>
      </c>
      <c r="E174" s="301">
        <f t="shared" si="31"/>
        <v>0.7881910880889077</v>
      </c>
      <c r="F174" s="303">
        <f t="shared" si="32"/>
        <v>3651.5567094828189</v>
      </c>
      <c r="G174" s="303">
        <f t="shared" si="33"/>
        <v>18049.644814973573</v>
      </c>
      <c r="H174" s="303">
        <f t="shared" si="34"/>
        <v>1124.4160485254147</v>
      </c>
      <c r="I174" s="302">
        <f t="shared" si="35"/>
        <v>5557.9885278611246</v>
      </c>
      <c r="J174" s="303">
        <f t="shared" si="36"/>
        <v>756.43281687497347</v>
      </c>
      <c r="K174" s="302">
        <f t="shared" si="37"/>
        <v>3739.0474138129939</v>
      </c>
      <c r="L174" s="302">
        <f t="shared" si="38"/>
        <v>21788.692228786567</v>
      </c>
      <c r="M174" s="302">
        <f t="shared" si="39"/>
        <v>133733.69222878656</v>
      </c>
      <c r="N174" s="304">
        <f t="shared" si="40"/>
        <v>27055.167353588218</v>
      </c>
      <c r="O174" s="305">
        <f t="shared" si="41"/>
        <v>0.94160261192509176</v>
      </c>
      <c r="P174" s="349">
        <v>-195.35942141695341</v>
      </c>
      <c r="Q174" s="124">
        <v>4943</v>
      </c>
      <c r="R174" s="85">
        <f t="shared" si="44"/>
        <v>9.2681995935344472E-2</v>
      </c>
      <c r="S174" s="2">
        <f t="shared" si="42"/>
        <v>8.6117992852191141E-2</v>
      </c>
      <c r="T174" s="2"/>
      <c r="U174" s="294">
        <v>101144</v>
      </c>
      <c r="V174" s="85">
        <f t="shared" si="43"/>
        <v>0.10678834137467373</v>
      </c>
      <c r="W174" s="295">
        <v>121560.65690321203</v>
      </c>
      <c r="X174" s="294">
        <v>20726.22950819672</v>
      </c>
      <c r="Y174" s="99">
        <v>24909.970676887711</v>
      </c>
      <c r="Z174" s="99"/>
      <c r="AA174" s="84"/>
      <c r="AB174" s="84"/>
      <c r="AC174" s="84"/>
      <c r="AD174" s="84"/>
    </row>
    <row r="175" spans="1:30" ht="14.4" x14ac:dyDescent="0.3">
      <c r="A175" s="51">
        <v>1032</v>
      </c>
      <c r="B175" s="52" t="s">
        <v>232</v>
      </c>
      <c r="C175" s="341">
        <v>180492</v>
      </c>
      <c r="D175" s="303">
        <f t="shared" si="30"/>
        <v>21241.850064728729</v>
      </c>
      <c r="E175" s="301">
        <f t="shared" si="31"/>
        <v>0.73928138169202806</v>
      </c>
      <c r="F175" s="303">
        <f t="shared" si="32"/>
        <v>4494.7533669838367</v>
      </c>
      <c r="G175" s="303">
        <f t="shared" si="33"/>
        <v>38191.919359261665</v>
      </c>
      <c r="H175" s="303">
        <f t="shared" si="34"/>
        <v>1616.2807654010085</v>
      </c>
      <c r="I175" s="302">
        <f t="shared" si="35"/>
        <v>13733.537663612369</v>
      </c>
      <c r="J175" s="303">
        <f t="shared" si="36"/>
        <v>1248.2975337505673</v>
      </c>
      <c r="K175" s="302">
        <f t="shared" si="37"/>
        <v>10606.784144278568</v>
      </c>
      <c r="L175" s="302">
        <f t="shared" si="38"/>
        <v>48798.703503540237</v>
      </c>
      <c r="M175" s="302">
        <f t="shared" si="39"/>
        <v>229290.70350354025</v>
      </c>
      <c r="N175" s="304">
        <f t="shared" si="40"/>
        <v>26984.900965463134</v>
      </c>
      <c r="O175" s="305">
        <f t="shared" si="41"/>
        <v>0.93915712660524775</v>
      </c>
      <c r="P175" s="349">
        <v>272.42383091643569</v>
      </c>
      <c r="Q175" s="124">
        <v>8497</v>
      </c>
      <c r="R175" s="85">
        <f t="shared" si="44"/>
        <v>7.3920445273158206E-2</v>
      </c>
      <c r="S175" s="2">
        <f t="shared" si="42"/>
        <v>8.535920159421638E-2</v>
      </c>
      <c r="T175" s="2"/>
      <c r="U175" s="294">
        <v>164864</v>
      </c>
      <c r="V175" s="85">
        <f t="shared" si="43"/>
        <v>9.4793284161490687E-2</v>
      </c>
      <c r="W175" s="295">
        <v>207230.14944431809</v>
      </c>
      <c r="X175" s="294">
        <v>19779.724055188963</v>
      </c>
      <c r="Y175" s="99">
        <v>24862.645404237323</v>
      </c>
      <c r="Z175" s="99"/>
      <c r="AA175" s="84"/>
      <c r="AB175" s="84"/>
      <c r="AC175" s="84"/>
      <c r="AD175" s="84"/>
    </row>
    <row r="176" spans="1:30" ht="14.4" x14ac:dyDescent="0.3">
      <c r="A176" s="51">
        <v>1034</v>
      </c>
      <c r="B176" s="52" t="s">
        <v>233</v>
      </c>
      <c r="C176" s="341">
        <v>38210</v>
      </c>
      <c r="D176" s="303">
        <f t="shared" si="30"/>
        <v>22450.058754406582</v>
      </c>
      <c r="E176" s="301">
        <f t="shared" si="31"/>
        <v>0.78133074117604462</v>
      </c>
      <c r="F176" s="303">
        <f t="shared" si="32"/>
        <v>3769.8281531771249</v>
      </c>
      <c r="G176" s="303">
        <f t="shared" si="33"/>
        <v>6416.2475167074672</v>
      </c>
      <c r="H176" s="303">
        <f t="shared" si="34"/>
        <v>1193.4077240137599</v>
      </c>
      <c r="I176" s="302">
        <f t="shared" si="35"/>
        <v>2031.1799462714193</v>
      </c>
      <c r="J176" s="303">
        <f t="shared" si="36"/>
        <v>825.42449236331868</v>
      </c>
      <c r="K176" s="302">
        <f t="shared" si="37"/>
        <v>1404.8724860023683</v>
      </c>
      <c r="L176" s="302">
        <f t="shared" si="38"/>
        <v>7821.1200027098357</v>
      </c>
      <c r="M176" s="302">
        <f t="shared" si="39"/>
        <v>46031.120002709838</v>
      </c>
      <c r="N176" s="304">
        <f t="shared" si="40"/>
        <v>27045.311399947026</v>
      </c>
      <c r="O176" s="305">
        <f t="shared" si="41"/>
        <v>0.94125959457944852</v>
      </c>
      <c r="P176" s="349">
        <v>103.04015066726879</v>
      </c>
      <c r="Q176" s="124">
        <v>1702</v>
      </c>
      <c r="R176" s="85">
        <f t="shared" si="44"/>
        <v>9.5993237152465286E-2</v>
      </c>
      <c r="S176" s="2">
        <f t="shared" si="42"/>
        <v>8.6251006495043803E-2</v>
      </c>
      <c r="T176" s="2"/>
      <c r="U176" s="294">
        <v>34679</v>
      </c>
      <c r="V176" s="85">
        <f t="shared" si="43"/>
        <v>0.10181954496957812</v>
      </c>
      <c r="W176" s="295">
        <v>42152.055028102041</v>
      </c>
      <c r="X176" s="294">
        <v>20483.75664500886</v>
      </c>
      <c r="Y176" s="99">
        <v>24897.847033728318</v>
      </c>
      <c r="Z176" s="99"/>
      <c r="AA176" s="84"/>
      <c r="AB176" s="84"/>
      <c r="AC176" s="84"/>
      <c r="AD176" s="84"/>
    </row>
    <row r="177" spans="1:30" ht="14.4" x14ac:dyDescent="0.3">
      <c r="A177" s="51">
        <v>1037</v>
      </c>
      <c r="B177" s="52" t="s">
        <v>234</v>
      </c>
      <c r="C177" s="341">
        <v>155451</v>
      </c>
      <c r="D177" s="303">
        <f t="shared" si="30"/>
        <v>25990.80421334225</v>
      </c>
      <c r="E177" s="301">
        <f t="shared" si="31"/>
        <v>0.90455951772447574</v>
      </c>
      <c r="F177" s="303">
        <f t="shared" si="32"/>
        <v>1645.3808778157247</v>
      </c>
      <c r="G177" s="303">
        <f t="shared" si="33"/>
        <v>9841.0230302158507</v>
      </c>
      <c r="H177" s="303">
        <f t="shared" si="34"/>
        <v>0</v>
      </c>
      <c r="I177" s="302">
        <f t="shared" si="35"/>
        <v>0</v>
      </c>
      <c r="J177" s="303">
        <f t="shared" si="36"/>
        <v>-367.98323165044116</v>
      </c>
      <c r="K177" s="302">
        <f t="shared" si="37"/>
        <v>-2200.9077085012887</v>
      </c>
      <c r="L177" s="302">
        <f t="shared" si="38"/>
        <v>7640.115321714562</v>
      </c>
      <c r="M177" s="302">
        <f t="shared" si="39"/>
        <v>163091.11532171455</v>
      </c>
      <c r="N177" s="304">
        <f t="shared" si="40"/>
        <v>27268.201859507531</v>
      </c>
      <c r="O177" s="305">
        <f t="shared" si="41"/>
        <v>0.94901686461043655</v>
      </c>
      <c r="P177" s="349">
        <v>354.99515141746906</v>
      </c>
      <c r="Q177" s="124">
        <v>5981</v>
      </c>
      <c r="R177" s="85">
        <f t="shared" si="44"/>
        <v>4.8616278410590373E-2</v>
      </c>
      <c r="S177" s="2">
        <f t="shared" si="42"/>
        <v>7.1082803418223303E-2</v>
      </c>
      <c r="T177" s="2"/>
      <c r="U177" s="294">
        <v>147426</v>
      </c>
      <c r="V177" s="85">
        <f t="shared" si="43"/>
        <v>5.4434088966668022E-2</v>
      </c>
      <c r="W177" s="295">
        <v>151427.38184455785</v>
      </c>
      <c r="X177" s="294">
        <v>24785.810356422327</v>
      </c>
      <c r="Y177" s="99">
        <v>25458.537633584037</v>
      </c>
      <c r="Z177" s="99"/>
      <c r="AA177" s="84"/>
      <c r="AB177" s="84"/>
      <c r="AC177" s="84"/>
      <c r="AD177" s="84"/>
    </row>
    <row r="178" spans="1:30" ht="14.4" x14ac:dyDescent="0.3">
      <c r="A178" s="51">
        <v>1046</v>
      </c>
      <c r="B178" s="52" t="s">
        <v>235</v>
      </c>
      <c r="C178" s="341">
        <v>91636</v>
      </c>
      <c r="D178" s="303">
        <f t="shared" si="30"/>
        <v>50019.650655021833</v>
      </c>
      <c r="E178" s="301">
        <f t="shared" si="31"/>
        <v>1.7408369014617342</v>
      </c>
      <c r="F178" s="303">
        <f t="shared" si="32"/>
        <v>-12771.926987192024</v>
      </c>
      <c r="G178" s="303">
        <f t="shared" si="33"/>
        <v>-23398.170240535786</v>
      </c>
      <c r="H178" s="303">
        <f t="shared" si="34"/>
        <v>0</v>
      </c>
      <c r="I178" s="302">
        <f t="shared" si="35"/>
        <v>0</v>
      </c>
      <c r="J178" s="303">
        <f t="shared" si="36"/>
        <v>-367.98323165044116</v>
      </c>
      <c r="K178" s="302">
        <f t="shared" si="37"/>
        <v>-674.14528038360822</v>
      </c>
      <c r="L178" s="302">
        <f t="shared" si="38"/>
        <v>-24072.315520919394</v>
      </c>
      <c r="M178" s="302">
        <f t="shared" si="39"/>
        <v>67563.684479080606</v>
      </c>
      <c r="N178" s="304">
        <f t="shared" si="40"/>
        <v>36879.740436179367</v>
      </c>
      <c r="O178" s="305">
        <f t="shared" si="41"/>
        <v>1.28352781810534</v>
      </c>
      <c r="P178" s="349">
        <v>87.42158792790724</v>
      </c>
      <c r="Q178" s="124">
        <v>1832</v>
      </c>
      <c r="R178" s="85">
        <f t="shared" si="44"/>
        <v>1.9520898016514086E-3</v>
      </c>
      <c r="S178" s="2">
        <f t="shared" si="42"/>
        <v>3.848292627957494E-2</v>
      </c>
      <c r="T178" s="2"/>
      <c r="U178" s="294">
        <v>91757</v>
      </c>
      <c r="V178" s="85">
        <f t="shared" si="43"/>
        <v>-1.3187004806172826E-3</v>
      </c>
      <c r="W178" s="295">
        <v>65273.064396485766</v>
      </c>
      <c r="X178" s="294">
        <v>49922.198041349293</v>
      </c>
      <c r="Y178" s="99">
        <v>35513.092707554824</v>
      </c>
      <c r="Z178" s="99"/>
      <c r="AA178" s="84"/>
      <c r="AB178" s="84"/>
      <c r="AC178" s="84"/>
      <c r="AD178" s="84"/>
    </row>
    <row r="179" spans="1:30" ht="22.5" customHeight="1" x14ac:dyDescent="0.3">
      <c r="A179" s="51">
        <v>1101</v>
      </c>
      <c r="B179" s="52" t="s">
        <v>236</v>
      </c>
      <c r="C179" s="341">
        <v>418367</v>
      </c>
      <c r="D179" s="303">
        <f t="shared" si="30"/>
        <v>27999.397670994513</v>
      </c>
      <c r="E179" s="301">
        <f t="shared" si="31"/>
        <v>0.97446471628796527</v>
      </c>
      <c r="F179" s="303">
        <f t="shared" si="32"/>
        <v>440.22480322436678</v>
      </c>
      <c r="G179" s="303">
        <f t="shared" si="33"/>
        <v>6577.8390097784886</v>
      </c>
      <c r="H179" s="303">
        <f t="shared" si="34"/>
        <v>0</v>
      </c>
      <c r="I179" s="302">
        <f t="shared" si="35"/>
        <v>0</v>
      </c>
      <c r="J179" s="303">
        <f t="shared" si="36"/>
        <v>-367.98323165044116</v>
      </c>
      <c r="K179" s="302">
        <f t="shared" si="37"/>
        <v>-5498.4054473208917</v>
      </c>
      <c r="L179" s="302">
        <f t="shared" si="38"/>
        <v>1079.433562457597</v>
      </c>
      <c r="M179" s="302">
        <f t="shared" si="39"/>
        <v>419446.43356245762</v>
      </c>
      <c r="N179" s="304">
        <f t="shared" si="40"/>
        <v>28071.639242568439</v>
      </c>
      <c r="O179" s="305">
        <f t="shared" si="41"/>
        <v>0.97697894403583241</v>
      </c>
      <c r="P179" s="349">
        <v>825.33371551242089</v>
      </c>
      <c r="Q179" s="124">
        <v>14942</v>
      </c>
      <c r="R179" s="85">
        <f t="shared" si="44"/>
        <v>3.6904017529772543E-2</v>
      </c>
      <c r="S179" s="2">
        <f t="shared" si="42"/>
        <v>6.5524714558228378E-2</v>
      </c>
      <c r="T179" s="2"/>
      <c r="U179" s="294">
        <v>402775</v>
      </c>
      <c r="V179" s="85">
        <f t="shared" si="43"/>
        <v>3.8711439389237171E-2</v>
      </c>
      <c r="W179" s="295">
        <v>392967.4884319813</v>
      </c>
      <c r="X179" s="294">
        <v>27002.882810404935</v>
      </c>
      <c r="Y179" s="99">
        <v>26345.366615177081</v>
      </c>
      <c r="Z179" s="99"/>
      <c r="AA179" s="84"/>
      <c r="AB179" s="84"/>
      <c r="AC179" s="84"/>
      <c r="AD179" s="84"/>
    </row>
    <row r="180" spans="1:30" ht="14.4" x14ac:dyDescent="0.3">
      <c r="A180" s="51">
        <v>1102</v>
      </c>
      <c r="B180" s="52" t="s">
        <v>237</v>
      </c>
      <c r="C180" s="341">
        <v>2268290</v>
      </c>
      <c r="D180" s="303">
        <f t="shared" si="30"/>
        <v>30316.626570435714</v>
      </c>
      <c r="E180" s="301">
        <f t="shared" si="31"/>
        <v>1.0551113726411281</v>
      </c>
      <c r="F180" s="303">
        <f t="shared" si="32"/>
        <v>-950.11253644035378</v>
      </c>
      <c r="G180" s="303">
        <f t="shared" si="33"/>
        <v>-71087.419976467267</v>
      </c>
      <c r="H180" s="303">
        <f t="shared" si="34"/>
        <v>0</v>
      </c>
      <c r="I180" s="302">
        <f t="shared" si="35"/>
        <v>0</v>
      </c>
      <c r="J180" s="303">
        <f t="shared" si="36"/>
        <v>-367.98323165044116</v>
      </c>
      <c r="K180" s="302">
        <f t="shared" si="37"/>
        <v>-27532.505392086008</v>
      </c>
      <c r="L180" s="302">
        <f t="shared" si="38"/>
        <v>-98619.925368553275</v>
      </c>
      <c r="M180" s="302">
        <f t="shared" si="39"/>
        <v>2169670.0746314465</v>
      </c>
      <c r="N180" s="304">
        <f t="shared" si="40"/>
        <v>28998.530802344914</v>
      </c>
      <c r="O180" s="305">
        <f t="shared" si="41"/>
        <v>1.0092376065770974</v>
      </c>
      <c r="P180" s="349">
        <v>-2977.9925716345169</v>
      </c>
      <c r="Q180" s="124">
        <v>74820</v>
      </c>
      <c r="R180" s="85">
        <f t="shared" si="44"/>
        <v>2.6937553512845096E-2</v>
      </c>
      <c r="S180" s="2">
        <f t="shared" si="42"/>
        <v>6.016795702831907E-2</v>
      </c>
      <c r="T180" s="2"/>
      <c r="U180" s="294">
        <v>2173483</v>
      </c>
      <c r="V180" s="85">
        <f t="shared" si="43"/>
        <v>4.3619848878505146E-2</v>
      </c>
      <c r="W180" s="295">
        <v>2013820.3740624962</v>
      </c>
      <c r="X180" s="294">
        <v>29521.39248071281</v>
      </c>
      <c r="Y180" s="99">
        <v>27352.770483300232</v>
      </c>
      <c r="Z180" s="99"/>
      <c r="AA180" s="84"/>
      <c r="AB180" s="84"/>
      <c r="AC180" s="84"/>
      <c r="AD180" s="84"/>
    </row>
    <row r="181" spans="1:30" ht="14.4" x14ac:dyDescent="0.3">
      <c r="A181" s="51">
        <v>1103</v>
      </c>
      <c r="B181" s="52" t="s">
        <v>238</v>
      </c>
      <c r="C181" s="341">
        <v>5058581</v>
      </c>
      <c r="D181" s="303">
        <f t="shared" si="30"/>
        <v>38136.52332559332</v>
      </c>
      <c r="E181" s="301">
        <f t="shared" si="31"/>
        <v>1.3272677083758022</v>
      </c>
      <c r="F181" s="303">
        <f t="shared" si="32"/>
        <v>-5642.050589534917</v>
      </c>
      <c r="G181" s="303">
        <f t="shared" si="33"/>
        <v>-748384.15839826956</v>
      </c>
      <c r="H181" s="303">
        <f t="shared" si="34"/>
        <v>0</v>
      </c>
      <c r="I181" s="302">
        <f t="shared" si="35"/>
        <v>0</v>
      </c>
      <c r="J181" s="303">
        <f t="shared" si="36"/>
        <v>-367.98323165044116</v>
      </c>
      <c r="K181" s="302">
        <f t="shared" si="37"/>
        <v>-48810.767779041118</v>
      </c>
      <c r="L181" s="302">
        <f t="shared" si="38"/>
        <v>-797194.92617731064</v>
      </c>
      <c r="M181" s="302">
        <f t="shared" si="39"/>
        <v>4261386.0738226892</v>
      </c>
      <c r="N181" s="304">
        <f t="shared" si="40"/>
        <v>32126.489504407957</v>
      </c>
      <c r="O181" s="305">
        <f t="shared" si="41"/>
        <v>1.1181001408709672</v>
      </c>
      <c r="P181" s="349">
        <v>-1687.2570365129504</v>
      </c>
      <c r="Q181" s="124">
        <v>132644</v>
      </c>
      <c r="R181" s="85">
        <f t="shared" si="44"/>
        <v>2.1787499403208909E-2</v>
      </c>
      <c r="S181" s="2">
        <f t="shared" si="42"/>
        <v>5.4241780044105348E-2</v>
      </c>
      <c r="T181" s="2"/>
      <c r="U181" s="294">
        <v>4930488</v>
      </c>
      <c r="V181" s="85">
        <f t="shared" si="43"/>
        <v>2.5979781311707889E-2</v>
      </c>
      <c r="W181" s="295">
        <v>4025616.8905900773</v>
      </c>
      <c r="X181" s="294">
        <v>37323.341054639597</v>
      </c>
      <c r="Y181" s="99">
        <v>30473.549912870945</v>
      </c>
      <c r="Z181" s="99"/>
      <c r="AA181" s="84"/>
      <c r="AB181" s="84"/>
      <c r="AC181" s="84"/>
      <c r="AD181" s="84"/>
    </row>
    <row r="182" spans="1:30" ht="14.4" x14ac:dyDescent="0.3">
      <c r="A182" s="51">
        <v>1106</v>
      </c>
      <c r="B182" s="52" t="s">
        <v>239</v>
      </c>
      <c r="C182" s="341">
        <v>980578</v>
      </c>
      <c r="D182" s="303">
        <f t="shared" si="30"/>
        <v>26537.252036480746</v>
      </c>
      <c r="E182" s="301">
        <f t="shared" si="31"/>
        <v>0.92357757408404029</v>
      </c>
      <c r="F182" s="303">
        <f t="shared" si="32"/>
        <v>1317.5121839326268</v>
      </c>
      <c r="G182" s="303">
        <f t="shared" si="33"/>
        <v>48683.392708494495</v>
      </c>
      <c r="H182" s="303">
        <f t="shared" si="34"/>
        <v>0</v>
      </c>
      <c r="I182" s="302">
        <f t="shared" si="35"/>
        <v>0</v>
      </c>
      <c r="J182" s="303">
        <f t="shared" si="36"/>
        <v>-367.98323165044116</v>
      </c>
      <c r="K182" s="302">
        <f t="shared" si="37"/>
        <v>-13597.34839271545</v>
      </c>
      <c r="L182" s="302">
        <f t="shared" si="38"/>
        <v>35086.044315779043</v>
      </c>
      <c r="M182" s="302">
        <f t="shared" si="39"/>
        <v>1015664.044315779</v>
      </c>
      <c r="N182" s="304">
        <f t="shared" si="40"/>
        <v>27486.78098876293</v>
      </c>
      <c r="O182" s="305">
        <f t="shared" si="41"/>
        <v>0.95662408715426239</v>
      </c>
      <c r="P182" s="349">
        <v>1589.378873102607</v>
      </c>
      <c r="Q182" s="124">
        <v>36951</v>
      </c>
      <c r="R182" s="85">
        <f t="shared" si="44"/>
        <v>2.6526702226993621E-2</v>
      </c>
      <c r="S182" s="2">
        <f t="shared" si="42"/>
        <v>6.1888363313187179E-2</v>
      </c>
      <c r="T182" s="2"/>
      <c r="U182" s="294">
        <v>944562</v>
      </c>
      <c r="V182" s="85">
        <f t="shared" si="43"/>
        <v>3.8129842191407234E-2</v>
      </c>
      <c r="W182" s="295">
        <v>945779.27253470989</v>
      </c>
      <c r="X182" s="294">
        <v>25851.497071541955</v>
      </c>
      <c r="Y182" s="99">
        <v>25884.812319631888</v>
      </c>
      <c r="Z182" s="99"/>
      <c r="AA182" s="84"/>
      <c r="AB182" s="84"/>
      <c r="AC182" s="84"/>
      <c r="AD182" s="84"/>
    </row>
    <row r="183" spans="1:30" ht="14.4" x14ac:dyDescent="0.3">
      <c r="A183" s="51">
        <v>1111</v>
      </c>
      <c r="B183" s="52" t="s">
        <v>240</v>
      </c>
      <c r="C183" s="341">
        <v>81397</v>
      </c>
      <c r="D183" s="303">
        <f t="shared" si="30"/>
        <v>24568.970721400543</v>
      </c>
      <c r="E183" s="301">
        <f t="shared" si="31"/>
        <v>0.8550753614360348</v>
      </c>
      <c r="F183" s="303">
        <f t="shared" si="32"/>
        <v>2498.4809729807484</v>
      </c>
      <c r="G183" s="303">
        <f t="shared" si="33"/>
        <v>8277.4674634852199</v>
      </c>
      <c r="H183" s="303">
        <f t="shared" si="34"/>
        <v>451.78853556587359</v>
      </c>
      <c r="I183" s="302">
        <f t="shared" si="35"/>
        <v>1496.7754183297393</v>
      </c>
      <c r="J183" s="303">
        <f t="shared" si="36"/>
        <v>83.805303915432432</v>
      </c>
      <c r="K183" s="302">
        <f t="shared" si="37"/>
        <v>277.64697187182765</v>
      </c>
      <c r="L183" s="302">
        <f t="shared" si="38"/>
        <v>8555.1144353570471</v>
      </c>
      <c r="M183" s="302">
        <f t="shared" si="39"/>
        <v>89952.114435357042</v>
      </c>
      <c r="N183" s="304">
        <f t="shared" si="40"/>
        <v>27151.256998296722</v>
      </c>
      <c r="O183" s="305">
        <f t="shared" si="41"/>
        <v>0.94494682559244803</v>
      </c>
      <c r="P183" s="349">
        <v>266.04184439522396</v>
      </c>
      <c r="Q183" s="124">
        <v>3313</v>
      </c>
      <c r="R183" s="85">
        <f t="shared" si="44"/>
        <v>5.0181157376112832E-2</v>
      </c>
      <c r="S183" s="2">
        <f t="shared" si="42"/>
        <v>8.4167801631029673E-2</v>
      </c>
      <c r="T183" s="2"/>
      <c r="U183" s="294">
        <v>77414</v>
      </c>
      <c r="V183" s="85">
        <f t="shared" si="43"/>
        <v>5.1450642002738523E-2</v>
      </c>
      <c r="W183" s="295">
        <v>82868.638297690297</v>
      </c>
      <c r="X183" s="294">
        <v>23394.983378664248</v>
      </c>
      <c r="Y183" s="99">
        <v>25043.408370411093</v>
      </c>
      <c r="Z183" s="99"/>
      <c r="AA183" s="84"/>
      <c r="AB183" s="84"/>
      <c r="AC183" s="84"/>
      <c r="AD183" s="84"/>
    </row>
    <row r="184" spans="1:30" ht="14.4" x14ac:dyDescent="0.3">
      <c r="A184" s="51">
        <v>1112</v>
      </c>
      <c r="B184" s="52" t="s">
        <v>241</v>
      </c>
      <c r="C184" s="341">
        <v>71529</v>
      </c>
      <c r="D184" s="303">
        <f t="shared" si="30"/>
        <v>22056.429232192415</v>
      </c>
      <c r="E184" s="301">
        <f t="shared" si="31"/>
        <v>0.76763122930817485</v>
      </c>
      <c r="F184" s="303">
        <f t="shared" si="32"/>
        <v>4006.0058665056254</v>
      </c>
      <c r="G184" s="303">
        <f t="shared" si="33"/>
        <v>12991.477025077744</v>
      </c>
      <c r="H184" s="303">
        <f t="shared" si="34"/>
        <v>1331.1780567887183</v>
      </c>
      <c r="I184" s="302">
        <f t="shared" si="35"/>
        <v>4317.0104381658139</v>
      </c>
      <c r="J184" s="303">
        <f t="shared" si="36"/>
        <v>963.19482513827711</v>
      </c>
      <c r="K184" s="302">
        <f t="shared" si="37"/>
        <v>3123.6408179234327</v>
      </c>
      <c r="L184" s="302">
        <f t="shared" si="38"/>
        <v>16115.117843001177</v>
      </c>
      <c r="M184" s="302">
        <f t="shared" si="39"/>
        <v>87644.117843001179</v>
      </c>
      <c r="N184" s="304">
        <f t="shared" si="40"/>
        <v>27025.629923836317</v>
      </c>
      <c r="O184" s="305">
        <f t="shared" si="41"/>
        <v>0.94057461898605499</v>
      </c>
      <c r="P184" s="349">
        <v>356.52380059574352</v>
      </c>
      <c r="Q184" s="124">
        <v>3243</v>
      </c>
      <c r="R184" s="85">
        <f t="shared" si="44"/>
        <v>4.8952408889472991E-2</v>
      </c>
      <c r="S184" s="2">
        <f t="shared" si="42"/>
        <v>8.4277409039361331E-2</v>
      </c>
      <c r="T184" s="2"/>
      <c r="U184" s="294">
        <v>68275</v>
      </c>
      <c r="V184" s="85">
        <f t="shared" si="43"/>
        <v>4.7660197729769316E-2</v>
      </c>
      <c r="W184" s="295">
        <v>80931.521427198662</v>
      </c>
      <c r="X184" s="294">
        <v>21027.101940252542</v>
      </c>
      <c r="Y184" s="99">
        <v>24925.014298490503</v>
      </c>
      <c r="Z184" s="99"/>
      <c r="AA184" s="84"/>
      <c r="AB184" s="84"/>
      <c r="AC184" s="84"/>
      <c r="AD184" s="84"/>
    </row>
    <row r="185" spans="1:30" ht="14.4" x14ac:dyDescent="0.3">
      <c r="A185" s="51">
        <v>1114</v>
      </c>
      <c r="B185" s="52" t="s">
        <v>242</v>
      </c>
      <c r="C185" s="341">
        <v>73550</v>
      </c>
      <c r="D185" s="303">
        <f t="shared" si="30"/>
        <v>26035.398230088496</v>
      </c>
      <c r="E185" s="301">
        <f t="shared" si="31"/>
        <v>0.9061115259636312</v>
      </c>
      <c r="F185" s="303">
        <f t="shared" si="32"/>
        <v>1618.6244677679765</v>
      </c>
      <c r="G185" s="303">
        <f t="shared" si="33"/>
        <v>4572.6141214445333</v>
      </c>
      <c r="H185" s="303">
        <f t="shared" si="34"/>
        <v>0</v>
      </c>
      <c r="I185" s="302">
        <f t="shared" si="35"/>
        <v>0</v>
      </c>
      <c r="J185" s="303">
        <f t="shared" si="36"/>
        <v>-367.98323165044116</v>
      </c>
      <c r="K185" s="302">
        <f t="shared" si="37"/>
        <v>-1039.5526294124961</v>
      </c>
      <c r="L185" s="302">
        <f t="shared" si="38"/>
        <v>3533.0614920320372</v>
      </c>
      <c r="M185" s="302">
        <f t="shared" si="39"/>
        <v>77083.061492032037</v>
      </c>
      <c r="N185" s="304">
        <f t="shared" si="40"/>
        <v>27286.039466206032</v>
      </c>
      <c r="O185" s="305">
        <f t="shared" si="41"/>
        <v>0.94963766790609883</v>
      </c>
      <c r="P185" s="349">
        <v>161.62957745432823</v>
      </c>
      <c r="Q185" s="124">
        <v>2825</v>
      </c>
      <c r="R185" s="85">
        <f t="shared" si="44"/>
        <v>0.11983995333879356</v>
      </c>
      <c r="S185" s="2">
        <f t="shared" si="42"/>
        <v>8.9866944137786633E-2</v>
      </c>
      <c r="T185" s="2"/>
      <c r="U185" s="294">
        <v>66516</v>
      </c>
      <c r="V185" s="85">
        <f t="shared" si="43"/>
        <v>0.10574899272355523</v>
      </c>
      <c r="W185" s="295">
        <v>71628.338975428211</v>
      </c>
      <c r="X185" s="294">
        <v>23249.213561691715</v>
      </c>
      <c r="Y185" s="99">
        <v>25036.119879562462</v>
      </c>
      <c r="Z185" s="99"/>
      <c r="AA185" s="84"/>
      <c r="AB185" s="84"/>
      <c r="AC185" s="84"/>
      <c r="AD185" s="84"/>
    </row>
    <row r="186" spans="1:30" ht="14.4" x14ac:dyDescent="0.3">
      <c r="A186" s="51">
        <v>1119</v>
      </c>
      <c r="B186" s="52" t="s">
        <v>243</v>
      </c>
      <c r="C186" s="341">
        <v>467975</v>
      </c>
      <c r="D186" s="303">
        <f t="shared" si="30"/>
        <v>25172.126297670915</v>
      </c>
      <c r="E186" s="301">
        <f t="shared" si="31"/>
        <v>0.87606702112865331</v>
      </c>
      <c r="F186" s="303">
        <f t="shared" si="32"/>
        <v>2136.5876272185255</v>
      </c>
      <c r="G186" s="303">
        <f t="shared" si="33"/>
        <v>39721.300577619608</v>
      </c>
      <c r="H186" s="303">
        <f t="shared" si="34"/>
        <v>240.68408387124344</v>
      </c>
      <c r="I186" s="302">
        <f t="shared" si="35"/>
        <v>4474.5578032502872</v>
      </c>
      <c r="J186" s="303">
        <f t="shared" si="36"/>
        <v>-127.29914777919771</v>
      </c>
      <c r="K186" s="302">
        <f t="shared" si="37"/>
        <v>-2366.6184563630645</v>
      </c>
      <c r="L186" s="302">
        <f t="shared" si="38"/>
        <v>37354.682121256541</v>
      </c>
      <c r="M186" s="302">
        <f t="shared" si="39"/>
        <v>505329.68212125654</v>
      </c>
      <c r="N186" s="304">
        <f t="shared" si="40"/>
        <v>27181.414777110243</v>
      </c>
      <c r="O186" s="305">
        <f t="shared" si="41"/>
        <v>0.94599640857707901</v>
      </c>
      <c r="P186" s="349">
        <v>1294.2357468010086</v>
      </c>
      <c r="Q186" s="124">
        <v>18591</v>
      </c>
      <c r="R186" s="85">
        <f t="shared" si="44"/>
        <v>6.7792078014846685E-2</v>
      </c>
      <c r="S186" s="2">
        <f t="shared" si="42"/>
        <v>8.4984243173384322E-2</v>
      </c>
      <c r="T186" s="2"/>
      <c r="U186" s="294">
        <v>436779</v>
      </c>
      <c r="V186" s="85">
        <f t="shared" si="43"/>
        <v>7.1422847710169213E-2</v>
      </c>
      <c r="W186" s="295">
        <v>464170.10768498207</v>
      </c>
      <c r="X186" s="294">
        <v>23573.996113989637</v>
      </c>
      <c r="Y186" s="99">
        <v>25052.359007177358</v>
      </c>
      <c r="Z186" s="99"/>
      <c r="AA186" s="84"/>
      <c r="AB186" s="84"/>
      <c r="AC186" s="84"/>
      <c r="AD186" s="84"/>
    </row>
    <row r="187" spans="1:30" ht="14.4" x14ac:dyDescent="0.3">
      <c r="A187" s="51">
        <v>1120</v>
      </c>
      <c r="B187" s="52" t="s">
        <v>244</v>
      </c>
      <c r="C187" s="341">
        <v>534018</v>
      </c>
      <c r="D187" s="303">
        <f t="shared" si="30"/>
        <v>28150.65893516078</v>
      </c>
      <c r="E187" s="301">
        <f t="shared" si="31"/>
        <v>0.97972907113599239</v>
      </c>
      <c r="F187" s="303">
        <f t="shared" si="32"/>
        <v>349.46804472460644</v>
      </c>
      <c r="G187" s="303">
        <f t="shared" si="33"/>
        <v>6629.4088084257837</v>
      </c>
      <c r="H187" s="303">
        <f t="shared" si="34"/>
        <v>0</v>
      </c>
      <c r="I187" s="302">
        <f t="shared" si="35"/>
        <v>0</v>
      </c>
      <c r="J187" s="303">
        <f t="shared" si="36"/>
        <v>-367.98323165044116</v>
      </c>
      <c r="K187" s="302">
        <f t="shared" si="37"/>
        <v>-6980.641904408868</v>
      </c>
      <c r="L187" s="302">
        <f t="shared" si="38"/>
        <v>-351.23309598308424</v>
      </c>
      <c r="M187" s="302">
        <f t="shared" si="39"/>
        <v>533666.76690401696</v>
      </c>
      <c r="N187" s="304">
        <f t="shared" si="40"/>
        <v>28132.14374823495</v>
      </c>
      <c r="O187" s="305">
        <f t="shared" si="41"/>
        <v>0.9790846859750435</v>
      </c>
      <c r="P187" s="349">
        <v>876.85454311810281</v>
      </c>
      <c r="Q187" s="124">
        <v>18970</v>
      </c>
      <c r="R187" s="85">
        <f t="shared" si="44"/>
        <v>6.1969337106617631E-2</v>
      </c>
      <c r="S187" s="2">
        <f t="shared" si="42"/>
        <v>7.5905790312936566E-2</v>
      </c>
      <c r="T187" s="2"/>
      <c r="U187" s="294">
        <v>496786</v>
      </c>
      <c r="V187" s="85">
        <f t="shared" si="43"/>
        <v>7.4945751289287543E-2</v>
      </c>
      <c r="W187" s="295">
        <v>490028.50503511407</v>
      </c>
      <c r="X187" s="294">
        <v>26507.977162371273</v>
      </c>
      <c r="Y187" s="99">
        <v>26147.404355963612</v>
      </c>
      <c r="Z187" s="99"/>
      <c r="AA187" s="84"/>
      <c r="AB187" s="84"/>
      <c r="AC187" s="84"/>
      <c r="AD187" s="84"/>
    </row>
    <row r="188" spans="1:30" ht="14.4" x14ac:dyDescent="0.3">
      <c r="A188" s="51">
        <v>1121</v>
      </c>
      <c r="B188" s="52" t="s">
        <v>245</v>
      </c>
      <c r="C188" s="341">
        <v>534004</v>
      </c>
      <c r="D188" s="303">
        <f t="shared" si="30"/>
        <v>28753.17682532845</v>
      </c>
      <c r="E188" s="301">
        <f t="shared" si="31"/>
        <v>1.0006985374009361</v>
      </c>
      <c r="F188" s="303">
        <f t="shared" si="32"/>
        <v>-12.042689375995542</v>
      </c>
      <c r="G188" s="303">
        <f t="shared" si="33"/>
        <v>-223.6568270909892</v>
      </c>
      <c r="H188" s="303">
        <f t="shared" si="34"/>
        <v>0</v>
      </c>
      <c r="I188" s="302">
        <f t="shared" si="35"/>
        <v>0</v>
      </c>
      <c r="J188" s="303">
        <f t="shared" si="36"/>
        <v>-367.98323165044116</v>
      </c>
      <c r="K188" s="302">
        <f t="shared" si="37"/>
        <v>-6834.1845782119926</v>
      </c>
      <c r="L188" s="302">
        <f t="shared" si="38"/>
        <v>-7057.8414053029819</v>
      </c>
      <c r="M188" s="302">
        <f t="shared" si="39"/>
        <v>526946.15859469702</v>
      </c>
      <c r="N188" s="304">
        <f t="shared" si="40"/>
        <v>28373.150904302012</v>
      </c>
      <c r="O188" s="305">
        <f t="shared" si="41"/>
        <v>0.98747247248102077</v>
      </c>
      <c r="P188" s="349">
        <v>-45.484207971049727</v>
      </c>
      <c r="Q188" s="124">
        <v>18572</v>
      </c>
      <c r="R188" s="85">
        <f t="shared" si="44"/>
        <v>6.6808112325190253E-2</v>
      </c>
      <c r="S188" s="2">
        <f t="shared" si="42"/>
        <v>7.7793284161360943E-2</v>
      </c>
      <c r="T188" s="2"/>
      <c r="U188" s="294">
        <v>493393</v>
      </c>
      <c r="V188" s="85">
        <f t="shared" si="43"/>
        <v>8.2309639577375443E-2</v>
      </c>
      <c r="W188" s="295">
        <v>481909.5721665225</v>
      </c>
      <c r="X188" s="294">
        <v>26952.529225390583</v>
      </c>
      <c r="Y188" s="99">
        <v>26325.225181171336</v>
      </c>
      <c r="Z188" s="99"/>
      <c r="AA188" s="84"/>
      <c r="AB188" s="84"/>
      <c r="AC188" s="84"/>
      <c r="AD188" s="84"/>
    </row>
    <row r="189" spans="1:30" ht="14.4" x14ac:dyDescent="0.3">
      <c r="A189" s="51">
        <v>1122</v>
      </c>
      <c r="B189" s="52" t="s">
        <v>246</v>
      </c>
      <c r="C189" s="341">
        <v>310148</v>
      </c>
      <c r="D189" s="303">
        <f t="shared" si="30"/>
        <v>26166.202649118368</v>
      </c>
      <c r="E189" s="301">
        <f t="shared" si="31"/>
        <v>0.91066392000356444</v>
      </c>
      <c r="F189" s="303">
        <f t="shared" si="32"/>
        <v>1540.1418163500537</v>
      </c>
      <c r="G189" s="303">
        <f t="shared" si="33"/>
        <v>18255.300949197182</v>
      </c>
      <c r="H189" s="303">
        <f t="shared" si="34"/>
        <v>0</v>
      </c>
      <c r="I189" s="302">
        <f t="shared" si="35"/>
        <v>0</v>
      </c>
      <c r="J189" s="303">
        <f t="shared" si="36"/>
        <v>-367.98323165044116</v>
      </c>
      <c r="K189" s="302">
        <f t="shared" si="37"/>
        <v>-4361.7052447526794</v>
      </c>
      <c r="L189" s="302">
        <f t="shared" si="38"/>
        <v>13893.595704444502</v>
      </c>
      <c r="M189" s="302">
        <f t="shared" si="39"/>
        <v>324041.59570444451</v>
      </c>
      <c r="N189" s="304">
        <f t="shared" si="40"/>
        <v>27338.361233817981</v>
      </c>
      <c r="O189" s="305">
        <f t="shared" si="41"/>
        <v>0.95145862552207217</v>
      </c>
      <c r="P189" s="349">
        <v>308.77089612960117</v>
      </c>
      <c r="Q189" s="124">
        <v>11853</v>
      </c>
      <c r="R189" s="85">
        <f t="shared" si="44"/>
        <v>3.5313211323520291E-2</v>
      </c>
      <c r="S189" s="2">
        <f t="shared" si="42"/>
        <v>6.5669483562475039E-2</v>
      </c>
      <c r="T189" s="2"/>
      <c r="U189" s="294">
        <v>293175</v>
      </c>
      <c r="V189" s="85">
        <f t="shared" si="43"/>
        <v>5.7893749467041872E-2</v>
      </c>
      <c r="W189" s="295">
        <v>297582.87649577524</v>
      </c>
      <c r="X189" s="294">
        <v>25273.706896551725</v>
      </c>
      <c r="Y189" s="99">
        <v>25653.696249635796</v>
      </c>
      <c r="Z189" s="99"/>
      <c r="AA189" s="84"/>
      <c r="AB189" s="84"/>
      <c r="AC189" s="84"/>
      <c r="AD189" s="84"/>
    </row>
    <row r="190" spans="1:30" ht="14.4" x14ac:dyDescent="0.3">
      <c r="A190" s="51">
        <v>1124</v>
      </c>
      <c r="B190" s="52" t="s">
        <v>247</v>
      </c>
      <c r="C190" s="341">
        <v>986777</v>
      </c>
      <c r="D190" s="303">
        <f t="shared" si="30"/>
        <v>37813.34304107909</v>
      </c>
      <c r="E190" s="301">
        <f t="shared" si="31"/>
        <v>1.3160200455524957</v>
      </c>
      <c r="F190" s="303">
        <f t="shared" si="32"/>
        <v>-5448.1424188263791</v>
      </c>
      <c r="G190" s="303">
        <f t="shared" si="33"/>
        <v>-142174.72456169321</v>
      </c>
      <c r="H190" s="303">
        <f t="shared" si="34"/>
        <v>0</v>
      </c>
      <c r="I190" s="302">
        <f t="shared" si="35"/>
        <v>0</v>
      </c>
      <c r="J190" s="303">
        <f t="shared" si="36"/>
        <v>-367.98323165044116</v>
      </c>
      <c r="K190" s="302">
        <f t="shared" si="37"/>
        <v>-9602.8904131499112</v>
      </c>
      <c r="L190" s="302">
        <f t="shared" si="38"/>
        <v>-151777.61497484311</v>
      </c>
      <c r="M190" s="302">
        <f t="shared" si="39"/>
        <v>834999.38502515689</v>
      </c>
      <c r="N190" s="304">
        <f t="shared" si="40"/>
        <v>31997.217390602269</v>
      </c>
      <c r="O190" s="305">
        <f t="shared" si="41"/>
        <v>1.1136010757416446</v>
      </c>
      <c r="P190" s="349">
        <v>-2671.1868130094954</v>
      </c>
      <c r="Q190" s="124">
        <v>26096</v>
      </c>
      <c r="R190" s="85">
        <f t="shared" si="44"/>
        <v>1.087553218599051E-2</v>
      </c>
      <c r="S190" s="2">
        <f t="shared" si="42"/>
        <v>4.885441440855473E-2</v>
      </c>
      <c r="T190" s="2"/>
      <c r="U190" s="294">
        <v>961647</v>
      </c>
      <c r="V190" s="85">
        <f t="shared" si="43"/>
        <v>2.6132250191598372E-2</v>
      </c>
      <c r="W190" s="295">
        <v>784269.44042701635</v>
      </c>
      <c r="X190" s="294">
        <v>37406.527151081376</v>
      </c>
      <c r="Y190" s="99">
        <v>30506.824351447656</v>
      </c>
      <c r="Z190" s="99"/>
      <c r="AA190" s="84"/>
      <c r="AB190" s="84"/>
      <c r="AC190" s="84"/>
      <c r="AD190" s="84"/>
    </row>
    <row r="191" spans="1:30" ht="14.4" x14ac:dyDescent="0.3">
      <c r="A191" s="51">
        <v>1127</v>
      </c>
      <c r="B191" s="52" t="s">
        <v>248</v>
      </c>
      <c r="C191" s="341">
        <v>354504</v>
      </c>
      <c r="D191" s="303">
        <f t="shared" si="30"/>
        <v>33017.043867001958</v>
      </c>
      <c r="E191" s="301">
        <f t="shared" si="31"/>
        <v>1.1490941577595222</v>
      </c>
      <c r="F191" s="303">
        <f t="shared" si="32"/>
        <v>-2570.3629143800999</v>
      </c>
      <c r="G191" s="303">
        <f t="shared" si="33"/>
        <v>-27597.986611699132</v>
      </c>
      <c r="H191" s="303">
        <f t="shared" si="34"/>
        <v>0</v>
      </c>
      <c r="I191" s="302">
        <f t="shared" si="35"/>
        <v>0</v>
      </c>
      <c r="J191" s="303">
        <f t="shared" si="36"/>
        <v>-367.98323165044116</v>
      </c>
      <c r="K191" s="302">
        <f t="shared" si="37"/>
        <v>-3951.0359582307865</v>
      </c>
      <c r="L191" s="302">
        <f t="shared" si="38"/>
        <v>-31549.022569929919</v>
      </c>
      <c r="M191" s="302">
        <f t="shared" si="39"/>
        <v>322954.97743007005</v>
      </c>
      <c r="N191" s="304">
        <f t="shared" si="40"/>
        <v>30078.69772097141</v>
      </c>
      <c r="O191" s="305">
        <f t="shared" si="41"/>
        <v>1.0468307206244549</v>
      </c>
      <c r="P191" s="349">
        <v>801.27128252287002</v>
      </c>
      <c r="Q191" s="124">
        <v>10737</v>
      </c>
      <c r="R191" s="85">
        <f t="shared" si="44"/>
        <v>1.2653273383073841E-2</v>
      </c>
      <c r="S191" s="2">
        <f t="shared" si="42"/>
        <v>5.2217434842795354E-2</v>
      </c>
      <c r="T191" s="2"/>
      <c r="U191" s="294">
        <v>344173</v>
      </c>
      <c r="V191" s="85">
        <f t="shared" si="43"/>
        <v>3.0016881045288272E-2</v>
      </c>
      <c r="W191" s="295">
        <v>301753.91761115543</v>
      </c>
      <c r="X191" s="294">
        <v>32604.490337248957</v>
      </c>
      <c r="Y191" s="99">
        <v>28586.009625914689</v>
      </c>
      <c r="Z191" s="99"/>
      <c r="AA191" s="84"/>
      <c r="AB191" s="84"/>
      <c r="AC191" s="84"/>
      <c r="AD191" s="84"/>
    </row>
    <row r="192" spans="1:30" ht="14.4" x14ac:dyDescent="0.3">
      <c r="A192" s="51">
        <v>1129</v>
      </c>
      <c r="B192" s="52" t="s">
        <v>249</v>
      </c>
      <c r="C192" s="341">
        <v>53109</v>
      </c>
      <c r="D192" s="303">
        <f t="shared" si="30"/>
        <v>42899.030694668822</v>
      </c>
      <c r="E192" s="301">
        <f t="shared" si="31"/>
        <v>1.4930175379527848</v>
      </c>
      <c r="F192" s="303">
        <f t="shared" si="32"/>
        <v>-8499.5550109802189</v>
      </c>
      <c r="G192" s="303">
        <f t="shared" si="33"/>
        <v>-10522.449103593512</v>
      </c>
      <c r="H192" s="303">
        <f t="shared" si="34"/>
        <v>0</v>
      </c>
      <c r="I192" s="302">
        <f t="shared" si="35"/>
        <v>0</v>
      </c>
      <c r="J192" s="303">
        <f t="shared" si="36"/>
        <v>-367.98323165044116</v>
      </c>
      <c r="K192" s="302">
        <f t="shared" si="37"/>
        <v>-455.56324078324616</v>
      </c>
      <c r="L192" s="302">
        <f t="shared" si="38"/>
        <v>-10978.012344376757</v>
      </c>
      <c r="M192" s="302">
        <f t="shared" si="39"/>
        <v>42130.987655623241</v>
      </c>
      <c r="N192" s="304">
        <f t="shared" si="40"/>
        <v>34031.492452038161</v>
      </c>
      <c r="O192" s="305">
        <f t="shared" si="41"/>
        <v>1.1844000727017603</v>
      </c>
      <c r="P192" s="349">
        <v>-199.52820641116523</v>
      </c>
      <c r="Q192" s="124">
        <v>1238</v>
      </c>
      <c r="R192" s="85">
        <f t="shared" si="44"/>
        <v>8.4460492176786889E-2</v>
      </c>
      <c r="S192" s="2">
        <f t="shared" si="42"/>
        <v>8.4932152717208373E-2</v>
      </c>
      <c r="T192" s="2"/>
      <c r="U192" s="294">
        <v>47786</v>
      </c>
      <c r="V192" s="85">
        <f t="shared" si="43"/>
        <v>0.11139245804210438</v>
      </c>
      <c r="W192" s="295">
        <v>37891.809897146246</v>
      </c>
      <c r="X192" s="294">
        <v>39557.947019867548</v>
      </c>
      <c r="Y192" s="99">
        <v>31367.392298962124</v>
      </c>
      <c r="Z192" s="99"/>
      <c r="AA192" s="84"/>
      <c r="AB192" s="84"/>
      <c r="AC192" s="84"/>
      <c r="AD192" s="84"/>
    </row>
    <row r="193" spans="1:30" ht="14.4" x14ac:dyDescent="0.3">
      <c r="A193" s="51">
        <v>1130</v>
      </c>
      <c r="B193" s="52" t="s">
        <v>250</v>
      </c>
      <c r="C193" s="341">
        <v>327171</v>
      </c>
      <c r="D193" s="303">
        <f t="shared" si="30"/>
        <v>26249.277920410783</v>
      </c>
      <c r="E193" s="301">
        <f t="shared" si="31"/>
        <v>0.91355519365243909</v>
      </c>
      <c r="F193" s="303">
        <f t="shared" si="32"/>
        <v>1490.2966535746048</v>
      </c>
      <c r="G193" s="303">
        <f t="shared" si="33"/>
        <v>18575.057490153875</v>
      </c>
      <c r="H193" s="303">
        <f t="shared" si="34"/>
        <v>0</v>
      </c>
      <c r="I193" s="302">
        <f t="shared" si="35"/>
        <v>0</v>
      </c>
      <c r="J193" s="303">
        <f t="shared" si="36"/>
        <v>-367.98323165044116</v>
      </c>
      <c r="K193" s="302">
        <f t="shared" si="37"/>
        <v>-4586.5429992910986</v>
      </c>
      <c r="L193" s="302">
        <f t="shared" si="38"/>
        <v>13988.514490862777</v>
      </c>
      <c r="M193" s="302">
        <f t="shared" si="39"/>
        <v>341159.51449086278</v>
      </c>
      <c r="N193" s="304">
        <f t="shared" si="40"/>
        <v>27371.591342334948</v>
      </c>
      <c r="O193" s="305">
        <f t="shared" si="41"/>
        <v>0.95261513498162209</v>
      </c>
      <c r="P193" s="349">
        <v>-548.24875986167535</v>
      </c>
      <c r="Q193" s="124">
        <v>12464</v>
      </c>
      <c r="R193" s="85">
        <f t="shared" si="44"/>
        <v>8.7407045368228797E-2</v>
      </c>
      <c r="S193" s="2">
        <f t="shared" si="42"/>
        <v>8.6176602608204741E-2</v>
      </c>
      <c r="T193" s="2"/>
      <c r="U193" s="294">
        <v>299207</v>
      </c>
      <c r="V193" s="85">
        <f t="shared" si="43"/>
        <v>9.3460380271851926E-2</v>
      </c>
      <c r="W193" s="295">
        <v>312353.32622113224</v>
      </c>
      <c r="X193" s="294">
        <v>24139.330375151272</v>
      </c>
      <c r="Y193" s="99">
        <v>25199.945641075614</v>
      </c>
      <c r="Z193" s="99"/>
      <c r="AA193" s="84"/>
      <c r="AB193" s="84"/>
      <c r="AC193" s="84"/>
      <c r="AD193" s="84"/>
    </row>
    <row r="194" spans="1:30" ht="14.4" x14ac:dyDescent="0.3">
      <c r="A194" s="51">
        <v>1133</v>
      </c>
      <c r="B194" s="52" t="s">
        <v>251</v>
      </c>
      <c r="C194" s="341">
        <v>94420</v>
      </c>
      <c r="D194" s="303">
        <f t="shared" si="30"/>
        <v>34497.625137011324</v>
      </c>
      <c r="E194" s="301">
        <f t="shared" si="31"/>
        <v>1.200622916491199</v>
      </c>
      <c r="F194" s="303">
        <f t="shared" si="32"/>
        <v>-3458.7116763857198</v>
      </c>
      <c r="G194" s="303">
        <f t="shared" si="33"/>
        <v>-9466.493858267715</v>
      </c>
      <c r="H194" s="303">
        <f t="shared" si="34"/>
        <v>0</v>
      </c>
      <c r="I194" s="302">
        <f t="shared" si="35"/>
        <v>0</v>
      </c>
      <c r="J194" s="303">
        <f t="shared" si="36"/>
        <v>-367.98323165044116</v>
      </c>
      <c r="K194" s="302">
        <f t="shared" si="37"/>
        <v>-1007.1701050272575</v>
      </c>
      <c r="L194" s="302">
        <f t="shared" si="38"/>
        <v>-10473.663963294972</v>
      </c>
      <c r="M194" s="302">
        <f t="shared" si="39"/>
        <v>83946.336036705034</v>
      </c>
      <c r="N194" s="304">
        <f t="shared" si="40"/>
        <v>30670.930228975169</v>
      </c>
      <c r="O194" s="305">
        <f t="shared" si="41"/>
        <v>1.0674422241171262</v>
      </c>
      <c r="P194" s="349">
        <v>712.71849681150525</v>
      </c>
      <c r="Q194" s="124">
        <v>2737</v>
      </c>
      <c r="R194" s="85">
        <f t="shared" si="44"/>
        <v>4.9149724341540101E-2</v>
      </c>
      <c r="S194" s="2">
        <f t="shared" si="42"/>
        <v>6.8792072843627455E-2</v>
      </c>
      <c r="T194" s="2"/>
      <c r="U194" s="294">
        <v>91575</v>
      </c>
      <c r="V194" s="85">
        <f t="shared" si="43"/>
        <v>3.1067431067431067E-2</v>
      </c>
      <c r="W194" s="295">
        <v>79920.634572477065</v>
      </c>
      <c r="X194" s="294">
        <v>32881.508078994615</v>
      </c>
      <c r="Y194" s="99">
        <v>28696.816722612952</v>
      </c>
      <c r="Z194" s="99"/>
      <c r="AA194" s="84"/>
      <c r="AB194" s="84"/>
      <c r="AC194" s="84"/>
      <c r="AD194" s="84"/>
    </row>
    <row r="195" spans="1:30" ht="14.4" x14ac:dyDescent="0.3">
      <c r="A195" s="51">
        <v>1134</v>
      </c>
      <c r="B195" s="52" t="s">
        <v>252</v>
      </c>
      <c r="C195" s="341">
        <v>141024</v>
      </c>
      <c r="D195" s="303">
        <f t="shared" si="30"/>
        <v>36132.205995388162</v>
      </c>
      <c r="E195" s="301">
        <f t="shared" si="31"/>
        <v>1.257511332132297</v>
      </c>
      <c r="F195" s="303">
        <f t="shared" si="32"/>
        <v>-4439.4601914118221</v>
      </c>
      <c r="G195" s="303">
        <f t="shared" si="33"/>
        <v>-17327.21312708034</v>
      </c>
      <c r="H195" s="303">
        <f t="shared" si="34"/>
        <v>0</v>
      </c>
      <c r="I195" s="302">
        <f t="shared" si="35"/>
        <v>0</v>
      </c>
      <c r="J195" s="303">
        <f t="shared" si="36"/>
        <v>-367.98323165044116</v>
      </c>
      <c r="K195" s="302">
        <f t="shared" si="37"/>
        <v>-1436.2385531316718</v>
      </c>
      <c r="L195" s="302">
        <f t="shared" si="38"/>
        <v>-18763.451680212012</v>
      </c>
      <c r="M195" s="302">
        <f t="shared" si="39"/>
        <v>122260.54831978798</v>
      </c>
      <c r="N195" s="304">
        <f t="shared" si="40"/>
        <v>31324.762572325897</v>
      </c>
      <c r="O195" s="305">
        <f t="shared" si="41"/>
        <v>1.090197590373565</v>
      </c>
      <c r="P195" s="349">
        <v>211.19031532893496</v>
      </c>
      <c r="Q195" s="124">
        <v>3903</v>
      </c>
      <c r="R195" s="85">
        <f t="shared" si="44"/>
        <v>3.9322319291463272E-2</v>
      </c>
      <c r="S195" s="2">
        <f t="shared" si="42"/>
        <v>6.3649158457791732E-2</v>
      </c>
      <c r="T195" s="2"/>
      <c r="U195" s="294">
        <v>135306</v>
      </c>
      <c r="V195" s="85">
        <f t="shared" si="43"/>
        <v>4.2259766750920136E-2</v>
      </c>
      <c r="W195" s="295">
        <v>114620.4789070308</v>
      </c>
      <c r="X195" s="294">
        <v>34765.159301130523</v>
      </c>
      <c r="Y195" s="99">
        <v>29450.277211467321</v>
      </c>
      <c r="Z195" s="99"/>
      <c r="AA195" s="84"/>
      <c r="AB195" s="84"/>
      <c r="AC195" s="84"/>
      <c r="AD195" s="84"/>
    </row>
    <row r="196" spans="1:30" ht="14.4" x14ac:dyDescent="0.3">
      <c r="A196" s="51">
        <v>1135</v>
      </c>
      <c r="B196" s="52" t="s">
        <v>253</v>
      </c>
      <c r="C196" s="343">
        <v>112299</v>
      </c>
      <c r="D196" s="303">
        <f t="shared" si="30"/>
        <v>23842.67515923567</v>
      </c>
      <c r="E196" s="301">
        <f t="shared" si="31"/>
        <v>0.82979805342953505</v>
      </c>
      <c r="F196" s="303">
        <f t="shared" si="32"/>
        <v>2934.2583102796721</v>
      </c>
      <c r="G196" s="303">
        <f t="shared" si="33"/>
        <v>13820.356641417256</v>
      </c>
      <c r="H196" s="303">
        <f t="shared" si="34"/>
        <v>705.99198232357901</v>
      </c>
      <c r="I196" s="302">
        <f t="shared" si="35"/>
        <v>3325.2222367440568</v>
      </c>
      <c r="J196" s="303">
        <f t="shared" si="36"/>
        <v>338.00875067313785</v>
      </c>
      <c r="K196" s="302">
        <f t="shared" si="37"/>
        <v>1592.0212156704793</v>
      </c>
      <c r="L196" s="302">
        <f t="shared" si="38"/>
        <v>15412.377857087737</v>
      </c>
      <c r="M196" s="302">
        <f t="shared" si="39"/>
        <v>127711.37785708773</v>
      </c>
      <c r="N196" s="304">
        <f t="shared" si="40"/>
        <v>27114.942220188477</v>
      </c>
      <c r="O196" s="305">
        <f t="shared" si="41"/>
        <v>0.94368296019212294</v>
      </c>
      <c r="P196" s="349">
        <v>621.84266136477163</v>
      </c>
      <c r="Q196" s="124">
        <v>4710</v>
      </c>
      <c r="R196" s="85">
        <f t="shared" si="44"/>
        <v>-0.15586699527055806</v>
      </c>
      <c r="S196" s="2">
        <f t="shared" si="42"/>
        <v>1.0157972312615754E-2</v>
      </c>
      <c r="T196" s="2"/>
      <c r="U196" s="294">
        <v>134334</v>
      </c>
      <c r="V196" s="85">
        <f t="shared" si="43"/>
        <v>-0.1640314440126848</v>
      </c>
      <c r="W196" s="295">
        <v>127661.87936326784</v>
      </c>
      <c r="X196" s="294">
        <v>28245.164003364171</v>
      </c>
      <c r="Y196" s="99">
        <v>26842.279092360772</v>
      </c>
      <c r="Z196" s="99"/>
      <c r="AA196" s="84"/>
      <c r="AB196" s="84"/>
      <c r="AC196" s="84"/>
      <c r="AD196" s="84"/>
    </row>
    <row r="197" spans="1:30" ht="14.4" x14ac:dyDescent="0.3">
      <c r="A197" s="51">
        <v>1141</v>
      </c>
      <c r="B197" s="52" t="s">
        <v>254</v>
      </c>
      <c r="C197" s="341">
        <v>86133</v>
      </c>
      <c r="D197" s="303">
        <f t="shared" si="30"/>
        <v>26741.074200558833</v>
      </c>
      <c r="E197" s="301">
        <f t="shared" si="31"/>
        <v>0.93067120908381407</v>
      </c>
      <c r="F197" s="303">
        <f t="shared" si="32"/>
        <v>1195.2188854857748</v>
      </c>
      <c r="G197" s="303">
        <f t="shared" si="33"/>
        <v>3849.8000301496804</v>
      </c>
      <c r="H197" s="303">
        <f t="shared" si="34"/>
        <v>0</v>
      </c>
      <c r="I197" s="302">
        <f t="shared" si="35"/>
        <v>0</v>
      </c>
      <c r="J197" s="303">
        <f t="shared" si="36"/>
        <v>-367.98323165044116</v>
      </c>
      <c r="K197" s="302">
        <f t="shared" si="37"/>
        <v>-1185.273989146071</v>
      </c>
      <c r="L197" s="302">
        <f t="shared" si="38"/>
        <v>2664.5260410036094</v>
      </c>
      <c r="M197" s="302">
        <f t="shared" si="39"/>
        <v>88797.526041003613</v>
      </c>
      <c r="N197" s="304">
        <f t="shared" si="40"/>
        <v>27568.309854394167</v>
      </c>
      <c r="O197" s="305">
        <f t="shared" si="41"/>
        <v>0.95946154115417193</v>
      </c>
      <c r="P197" s="349">
        <v>-152.87055965295485</v>
      </c>
      <c r="Q197" s="124">
        <v>3221</v>
      </c>
      <c r="R197" s="85">
        <f t="shared" si="44"/>
        <v>5.4682364040539048E-2</v>
      </c>
      <c r="S197" s="2">
        <f t="shared" si="42"/>
        <v>7.3278921430744007E-2</v>
      </c>
      <c r="T197" s="2"/>
      <c r="U197" s="294">
        <v>79791</v>
      </c>
      <c r="V197" s="85">
        <f t="shared" si="43"/>
        <v>7.948264841899462E-2</v>
      </c>
      <c r="W197" s="295">
        <v>80834.039856224539</v>
      </c>
      <c r="X197" s="294">
        <v>25354.623450905623</v>
      </c>
      <c r="Y197" s="99">
        <v>25686.062871377355</v>
      </c>
      <c r="Z197" s="99"/>
      <c r="AA197" s="84"/>
      <c r="AB197" s="84"/>
      <c r="AC197" s="84"/>
      <c r="AD197" s="84"/>
    </row>
    <row r="198" spans="1:30" ht="14.4" x14ac:dyDescent="0.3">
      <c r="A198" s="51">
        <v>1142</v>
      </c>
      <c r="B198" s="52" t="s">
        <v>255</v>
      </c>
      <c r="C198" s="341">
        <v>153116</v>
      </c>
      <c r="D198" s="303">
        <f t="shared" si="30"/>
        <v>31531.301482701812</v>
      </c>
      <c r="E198" s="301">
        <f t="shared" si="31"/>
        <v>1.0973857764576675</v>
      </c>
      <c r="F198" s="303">
        <f t="shared" si="32"/>
        <v>-1678.9174838000129</v>
      </c>
      <c r="G198" s="303">
        <f t="shared" si="33"/>
        <v>-8152.8233013328618</v>
      </c>
      <c r="H198" s="303">
        <f t="shared" si="34"/>
        <v>0</v>
      </c>
      <c r="I198" s="302">
        <f t="shared" si="35"/>
        <v>0</v>
      </c>
      <c r="J198" s="303">
        <f t="shared" si="36"/>
        <v>-367.98323165044116</v>
      </c>
      <c r="K198" s="302">
        <f t="shared" si="37"/>
        <v>-1786.9265728945422</v>
      </c>
      <c r="L198" s="302">
        <f t="shared" si="38"/>
        <v>-9939.7498742274038</v>
      </c>
      <c r="M198" s="302">
        <f t="shared" si="39"/>
        <v>143176.25012577261</v>
      </c>
      <c r="N198" s="304">
        <f t="shared" si="40"/>
        <v>29484.400767251365</v>
      </c>
      <c r="O198" s="305">
        <f t="shared" si="41"/>
        <v>1.0261473681037137</v>
      </c>
      <c r="P198" s="349">
        <v>113.22054092680082</v>
      </c>
      <c r="Q198" s="124">
        <v>4856</v>
      </c>
      <c r="R198" s="85">
        <f t="shared" si="44"/>
        <v>6.5812992646481147E-2</v>
      </c>
      <c r="S198" s="2">
        <f t="shared" si="42"/>
        <v>7.6940771873405839E-2</v>
      </c>
      <c r="T198" s="2"/>
      <c r="U198" s="294">
        <v>141827</v>
      </c>
      <c r="V198" s="85">
        <f t="shared" si="43"/>
        <v>7.9596973777912527E-2</v>
      </c>
      <c r="W198" s="295">
        <v>131249.7594759264</v>
      </c>
      <c r="X198" s="294">
        <v>29584.272006675012</v>
      </c>
      <c r="Y198" s="99">
        <v>27377.922293685107</v>
      </c>
      <c r="Z198" s="99"/>
      <c r="AA198" s="84"/>
      <c r="AB198" s="84"/>
      <c r="AC198" s="84"/>
      <c r="AD198" s="84"/>
    </row>
    <row r="199" spans="1:30" ht="14.4" x14ac:dyDescent="0.3">
      <c r="A199" s="51">
        <v>1144</v>
      </c>
      <c r="B199" s="52" t="s">
        <v>256</v>
      </c>
      <c r="C199" s="341">
        <v>12573</v>
      </c>
      <c r="D199" s="303">
        <f t="shared" ref="D199:D262" si="45">C199*1000/Q199</f>
        <v>23994.274809160306</v>
      </c>
      <c r="E199" s="301">
        <f t="shared" ref="E199:E262" si="46">D199/D$436</f>
        <v>0.83507418513740395</v>
      </c>
      <c r="F199" s="303">
        <f t="shared" ref="F199:F262" si="47">($D$436-D199)*0.6</f>
        <v>2843.2985203248904</v>
      </c>
      <c r="G199" s="303">
        <f t="shared" ref="G199:G262" si="48">F199*Q199/1000</f>
        <v>1489.8884246502425</v>
      </c>
      <c r="H199" s="303">
        <f t="shared" ref="H199:H262" si="49">IF(D199&lt;D$436*0.9,(D$436*0.9-D199)*0.35,0)</f>
        <v>652.93210484995643</v>
      </c>
      <c r="I199" s="302">
        <f t="shared" ref="I199:I262" si="50">H199*Q199/1000</f>
        <v>342.13642294137713</v>
      </c>
      <c r="J199" s="303">
        <f t="shared" ref="J199:J262" si="51">H199+I$438</f>
        <v>284.94887319951528</v>
      </c>
      <c r="K199" s="302">
        <f t="shared" ref="K199:K262" si="52">J199*Q199/1000</f>
        <v>149.31320955654601</v>
      </c>
      <c r="L199" s="302">
        <f t="shared" ref="L199:L262" si="53">K199+G199</f>
        <v>1639.2016342067886</v>
      </c>
      <c r="M199" s="302">
        <f t="shared" ref="M199:M262" si="54">L199+C199</f>
        <v>14212.201634206789</v>
      </c>
      <c r="N199" s="304">
        <f t="shared" ref="N199:N262" si="55">M199*1000/Q199</f>
        <v>27122.522202684711</v>
      </c>
      <c r="O199" s="305">
        <f t="shared" ref="O199:O262" si="56">N199/N$436</f>
        <v>0.94394676677751654</v>
      </c>
      <c r="P199" s="349">
        <v>2.8236421560804956</v>
      </c>
      <c r="Q199" s="124">
        <v>524</v>
      </c>
      <c r="R199" s="85">
        <f t="shared" si="44"/>
        <v>2.2907771682229305E-2</v>
      </c>
      <c r="S199" s="2">
        <f t="shared" ref="S199:S262" si="57">(N199-Y199)/Y199</f>
        <v>8.288647481666607E-2</v>
      </c>
      <c r="T199" s="2"/>
      <c r="U199" s="294">
        <v>12526</v>
      </c>
      <c r="V199" s="85">
        <f t="shared" ref="V199:V262" si="58">(C199-U199)/U199</f>
        <v>3.7521954334983234E-3</v>
      </c>
      <c r="W199" s="295">
        <v>13374.834013589187</v>
      </c>
      <c r="X199" s="294">
        <v>23456.928838951309</v>
      </c>
      <c r="Y199" s="99">
        <v>25046.505643425444</v>
      </c>
      <c r="Z199" s="99"/>
      <c r="AA199" s="84"/>
      <c r="AB199" s="84"/>
      <c r="AC199" s="84"/>
      <c r="AD199" s="84"/>
    </row>
    <row r="200" spans="1:30" ht="14.4" x14ac:dyDescent="0.3">
      <c r="A200" s="51">
        <v>1145</v>
      </c>
      <c r="B200" s="52" t="s">
        <v>257</v>
      </c>
      <c r="C200" s="341">
        <v>20265</v>
      </c>
      <c r="D200" s="303">
        <f t="shared" si="45"/>
        <v>23427.745664739883</v>
      </c>
      <c r="E200" s="301">
        <f t="shared" si="46"/>
        <v>0.81535723734897314</v>
      </c>
      <c r="F200" s="303">
        <f t="shared" si="47"/>
        <v>3183.2160069771444</v>
      </c>
      <c r="G200" s="303">
        <f t="shared" si="48"/>
        <v>2753.4818460352299</v>
      </c>
      <c r="H200" s="303">
        <f t="shared" si="49"/>
        <v>851.21730539710461</v>
      </c>
      <c r="I200" s="302">
        <f t="shared" si="50"/>
        <v>736.30296916849545</v>
      </c>
      <c r="J200" s="303">
        <f t="shared" si="51"/>
        <v>483.23407374666346</v>
      </c>
      <c r="K200" s="302">
        <f t="shared" si="52"/>
        <v>417.99747379086386</v>
      </c>
      <c r="L200" s="302">
        <f t="shared" si="53"/>
        <v>3171.4793198260936</v>
      </c>
      <c r="M200" s="302">
        <f t="shared" si="54"/>
        <v>23436.479319826092</v>
      </c>
      <c r="N200" s="304">
        <f t="shared" si="55"/>
        <v>27094.19574546369</v>
      </c>
      <c r="O200" s="305">
        <f t="shared" si="56"/>
        <v>0.9429609193880949</v>
      </c>
      <c r="P200" s="349">
        <v>108.28368409353379</v>
      </c>
      <c r="Q200" s="124">
        <v>865</v>
      </c>
      <c r="R200" s="85">
        <f t="shared" ref="R200:R263" si="59">(D200-X200)/X200</f>
        <v>3.5090407600367669E-2</v>
      </c>
      <c r="S200" s="2">
        <f t="shared" si="57"/>
        <v>8.3536581352249423E-2</v>
      </c>
      <c r="T200" s="2"/>
      <c r="U200" s="294">
        <v>19578</v>
      </c>
      <c r="V200" s="85">
        <f t="shared" si="58"/>
        <v>3.509040760036776E-2</v>
      </c>
      <c r="W200" s="295">
        <v>21629.61520927836</v>
      </c>
      <c r="X200" s="294">
        <v>22633.526011560694</v>
      </c>
      <c r="Y200" s="99">
        <v>25005.335502055907</v>
      </c>
      <c r="Z200" s="99"/>
      <c r="AA200" s="84"/>
      <c r="AB200" s="84"/>
      <c r="AC200" s="84"/>
      <c r="AD200" s="84"/>
    </row>
    <row r="201" spans="1:30" ht="14.4" x14ac:dyDescent="0.3">
      <c r="A201" s="51">
        <v>1146</v>
      </c>
      <c r="B201" s="52" t="s">
        <v>258</v>
      </c>
      <c r="C201" s="341">
        <v>264000</v>
      </c>
      <c r="D201" s="303">
        <f t="shared" si="45"/>
        <v>24164.759725400458</v>
      </c>
      <c r="E201" s="301">
        <f t="shared" si="46"/>
        <v>0.841007581901415</v>
      </c>
      <c r="F201" s="303">
        <f t="shared" si="47"/>
        <v>2741.0075705807999</v>
      </c>
      <c r="G201" s="303">
        <f t="shared" si="48"/>
        <v>29945.50770859524</v>
      </c>
      <c r="H201" s="303">
        <f t="shared" si="49"/>
        <v>593.26238416590343</v>
      </c>
      <c r="I201" s="302">
        <f t="shared" si="50"/>
        <v>6481.3915470124948</v>
      </c>
      <c r="J201" s="303">
        <f t="shared" si="51"/>
        <v>225.27915251546227</v>
      </c>
      <c r="K201" s="302">
        <f t="shared" si="52"/>
        <v>2461.1747412314253</v>
      </c>
      <c r="L201" s="302">
        <f t="shared" si="53"/>
        <v>32406.682449826665</v>
      </c>
      <c r="M201" s="302">
        <f t="shared" si="54"/>
        <v>296406.68244982668</v>
      </c>
      <c r="N201" s="304">
        <f t="shared" si="55"/>
        <v>27131.04644849672</v>
      </c>
      <c r="O201" s="305">
        <f t="shared" si="56"/>
        <v>0.94424343661571708</v>
      </c>
      <c r="P201" s="349">
        <v>766.54826441828845</v>
      </c>
      <c r="Q201" s="124">
        <v>10925</v>
      </c>
      <c r="R201" s="85">
        <f t="shared" si="59"/>
        <v>2.6615782663899308E-2</v>
      </c>
      <c r="S201" s="2">
        <f t="shared" si="57"/>
        <v>8.3050944934202703E-2</v>
      </c>
      <c r="T201" s="2"/>
      <c r="U201" s="294">
        <v>255555</v>
      </c>
      <c r="V201" s="85">
        <f t="shared" si="58"/>
        <v>3.3045724012443503E-2</v>
      </c>
      <c r="W201" s="295">
        <v>271974.06795044534</v>
      </c>
      <c r="X201" s="294">
        <v>23538.270240397898</v>
      </c>
      <c r="Y201" s="99">
        <v>25050.572713497775</v>
      </c>
      <c r="Z201" s="99"/>
      <c r="AA201" s="84"/>
      <c r="AB201" s="84"/>
      <c r="AC201" s="84"/>
      <c r="AD201" s="84"/>
    </row>
    <row r="202" spans="1:30" ht="14.4" x14ac:dyDescent="0.3">
      <c r="A202" s="51">
        <v>1149</v>
      </c>
      <c r="B202" s="52" t="s">
        <v>259</v>
      </c>
      <c r="C202" s="341">
        <v>1031685</v>
      </c>
      <c r="D202" s="303">
        <f t="shared" si="45"/>
        <v>24455.045393130586</v>
      </c>
      <c r="E202" s="301">
        <f t="shared" si="46"/>
        <v>0.85111041140407029</v>
      </c>
      <c r="F202" s="303">
        <f t="shared" si="47"/>
        <v>2566.8361699427228</v>
      </c>
      <c r="G202" s="303">
        <f t="shared" si="48"/>
        <v>108287.11750137365</v>
      </c>
      <c r="H202" s="303">
        <f t="shared" si="49"/>
        <v>491.6624004603587</v>
      </c>
      <c r="I202" s="302">
        <f t="shared" si="50"/>
        <v>20741.761688221151</v>
      </c>
      <c r="J202" s="303">
        <f t="shared" si="51"/>
        <v>123.67916880991754</v>
      </c>
      <c r="K202" s="302">
        <f t="shared" si="52"/>
        <v>5217.6530945839913</v>
      </c>
      <c r="L202" s="302">
        <f t="shared" si="53"/>
        <v>113504.77059595764</v>
      </c>
      <c r="M202" s="302">
        <f t="shared" si="54"/>
        <v>1145189.7705959575</v>
      </c>
      <c r="N202" s="304">
        <f t="shared" si="55"/>
        <v>27145.560731883223</v>
      </c>
      <c r="O202" s="305">
        <f t="shared" si="56"/>
        <v>0.94474857809084967</v>
      </c>
      <c r="P202" s="349">
        <v>3967.4366252644395</v>
      </c>
      <c r="Q202" s="124">
        <v>42187</v>
      </c>
      <c r="R202" s="85">
        <f t="shared" si="59"/>
        <v>4.5472776704115349E-2</v>
      </c>
      <c r="S202" s="2">
        <f t="shared" si="57"/>
        <v>8.3948155730104126E-2</v>
      </c>
      <c r="T202" s="2"/>
      <c r="U202" s="294">
        <v>983888</v>
      </c>
      <c r="V202" s="85">
        <f t="shared" si="58"/>
        <v>4.8579716390483467E-2</v>
      </c>
      <c r="W202" s="295">
        <v>1053368.2533325623</v>
      </c>
      <c r="X202" s="294">
        <v>23391.374637439971</v>
      </c>
      <c r="Y202" s="99">
        <v>25043.227933349874</v>
      </c>
      <c r="Z202" s="99"/>
      <c r="AA202" s="84"/>
      <c r="AB202" s="84"/>
      <c r="AC202" s="84"/>
      <c r="AD202" s="84"/>
    </row>
    <row r="203" spans="1:30" ht="14.4" x14ac:dyDescent="0.3">
      <c r="A203" s="51">
        <v>1151</v>
      </c>
      <c r="B203" s="52" t="s">
        <v>260</v>
      </c>
      <c r="C203" s="341">
        <v>4581</v>
      </c>
      <c r="D203" s="303">
        <f t="shared" si="45"/>
        <v>22905</v>
      </c>
      <c r="E203" s="301">
        <f t="shared" si="46"/>
        <v>0.79716408862959143</v>
      </c>
      <c r="F203" s="303">
        <f t="shared" si="47"/>
        <v>3496.8634058210741</v>
      </c>
      <c r="G203" s="303">
        <f t="shared" si="48"/>
        <v>699.3726811642149</v>
      </c>
      <c r="H203" s="303">
        <f t="shared" si="49"/>
        <v>1034.1782880560636</v>
      </c>
      <c r="I203" s="302">
        <f t="shared" si="50"/>
        <v>206.83565761121272</v>
      </c>
      <c r="J203" s="303">
        <f t="shared" si="51"/>
        <v>666.19505640562238</v>
      </c>
      <c r="K203" s="302">
        <f t="shared" si="52"/>
        <v>133.2390112811245</v>
      </c>
      <c r="L203" s="302">
        <f t="shared" si="53"/>
        <v>832.61169244533937</v>
      </c>
      <c r="M203" s="302">
        <f t="shared" si="54"/>
        <v>5413.611692445339</v>
      </c>
      <c r="N203" s="304">
        <f t="shared" si="55"/>
        <v>27068.058462226694</v>
      </c>
      <c r="O203" s="305">
        <f t="shared" si="56"/>
        <v>0.94205126195212574</v>
      </c>
      <c r="P203" s="349">
        <v>19.287267998504376</v>
      </c>
      <c r="Q203" s="124">
        <v>200</v>
      </c>
      <c r="R203" s="85">
        <f t="shared" si="59"/>
        <v>-8.433339802057048E-2</v>
      </c>
      <c r="S203" s="2">
        <f t="shared" si="57"/>
        <v>5.9413597932785528E-2</v>
      </c>
      <c r="T203" s="2"/>
      <c r="U203" s="294">
        <v>5153</v>
      </c>
      <c r="V203" s="85">
        <f t="shared" si="58"/>
        <v>-0.11100329904909761</v>
      </c>
      <c r="W203" s="295">
        <v>5263.3079791491118</v>
      </c>
      <c r="X203" s="294">
        <v>25014.563106796115</v>
      </c>
      <c r="Y203" s="99">
        <v>25550.038733733552</v>
      </c>
      <c r="Z203" s="99"/>
      <c r="AA203" s="84"/>
      <c r="AB203" s="84"/>
      <c r="AC203" s="84"/>
      <c r="AD203" s="84"/>
    </row>
    <row r="204" spans="1:30" ht="14.4" x14ac:dyDescent="0.3">
      <c r="A204" s="51">
        <v>1160</v>
      </c>
      <c r="B204" s="52" t="s">
        <v>261</v>
      </c>
      <c r="C204" s="341">
        <v>241047</v>
      </c>
      <c r="D204" s="303">
        <f t="shared" si="45"/>
        <v>27429.107874374145</v>
      </c>
      <c r="E204" s="301">
        <f t="shared" si="46"/>
        <v>0.95461688629549069</v>
      </c>
      <c r="F204" s="303">
        <f t="shared" si="47"/>
        <v>782.39868119658706</v>
      </c>
      <c r="G204" s="303">
        <f t="shared" si="48"/>
        <v>6875.7196103556071</v>
      </c>
      <c r="H204" s="303">
        <f t="shared" si="49"/>
        <v>0</v>
      </c>
      <c r="I204" s="302">
        <f t="shared" si="50"/>
        <v>0</v>
      </c>
      <c r="J204" s="303">
        <f t="shared" si="51"/>
        <v>-367.98323165044116</v>
      </c>
      <c r="K204" s="302">
        <f t="shared" si="52"/>
        <v>-3233.8366397440768</v>
      </c>
      <c r="L204" s="302">
        <f t="shared" si="53"/>
        <v>3641.8829706115303</v>
      </c>
      <c r="M204" s="302">
        <f t="shared" si="54"/>
        <v>244688.88297061154</v>
      </c>
      <c r="N204" s="304">
        <f t="shared" si="55"/>
        <v>27843.523323920293</v>
      </c>
      <c r="O204" s="305">
        <f t="shared" si="56"/>
        <v>0.96903981203884271</v>
      </c>
      <c r="P204" s="349">
        <v>825.87473510394602</v>
      </c>
      <c r="Q204" s="124">
        <v>8788</v>
      </c>
      <c r="R204" s="85">
        <f t="shared" si="59"/>
        <v>6.9252731965973854E-2</v>
      </c>
      <c r="S204" s="2">
        <f t="shared" si="57"/>
        <v>7.8986697573109346E-2</v>
      </c>
      <c r="T204" s="2"/>
      <c r="U204" s="294">
        <v>224845</v>
      </c>
      <c r="V204" s="85">
        <f t="shared" si="58"/>
        <v>7.2058529209010652E-2</v>
      </c>
      <c r="W204" s="295">
        <v>226183.0312487474</v>
      </c>
      <c r="X204" s="294">
        <v>25652.595550484883</v>
      </c>
      <c r="Y204" s="99">
        <v>25805.251711209061</v>
      </c>
      <c r="Z204" s="99"/>
      <c r="AA204" s="84"/>
      <c r="AB204" s="84"/>
      <c r="AC204" s="84"/>
      <c r="AD204" s="84"/>
    </row>
    <row r="205" spans="1:30" ht="22.5" customHeight="1" x14ac:dyDescent="0.3">
      <c r="A205" s="51">
        <v>1201</v>
      </c>
      <c r="B205" s="52" t="s">
        <v>262</v>
      </c>
      <c r="C205" s="341">
        <v>8707661</v>
      </c>
      <c r="D205" s="303">
        <f t="shared" si="45"/>
        <v>31391.288830567682</v>
      </c>
      <c r="E205" s="301">
        <f t="shared" si="46"/>
        <v>1.0925129077287823</v>
      </c>
      <c r="F205" s="303">
        <f t="shared" si="47"/>
        <v>-1594.9098925195351</v>
      </c>
      <c r="G205" s="303">
        <f t="shared" si="48"/>
        <v>-442413.64999588637</v>
      </c>
      <c r="H205" s="303">
        <f t="shared" si="49"/>
        <v>0</v>
      </c>
      <c r="I205" s="302">
        <f t="shared" si="50"/>
        <v>0</v>
      </c>
      <c r="J205" s="303">
        <f t="shared" si="51"/>
        <v>-367.98323165044116</v>
      </c>
      <c r="K205" s="302">
        <f t="shared" si="52"/>
        <v>-102075.23661074751</v>
      </c>
      <c r="L205" s="302">
        <f t="shared" si="53"/>
        <v>-544488.8866066339</v>
      </c>
      <c r="M205" s="302">
        <f t="shared" si="54"/>
        <v>8163172.1133933663</v>
      </c>
      <c r="N205" s="304">
        <f t="shared" si="55"/>
        <v>29428.395706397707</v>
      </c>
      <c r="O205" s="305">
        <f t="shared" si="56"/>
        <v>1.0241982206121594</v>
      </c>
      <c r="P205" s="349">
        <v>-5615.8821523421211</v>
      </c>
      <c r="Q205" s="124">
        <v>277391</v>
      </c>
      <c r="R205" s="85">
        <f t="shared" si="59"/>
        <v>8.3519584538899794E-2</v>
      </c>
      <c r="S205" s="2">
        <f t="shared" si="57"/>
        <v>8.4603894866958726E-2</v>
      </c>
      <c r="T205" s="2"/>
      <c r="U205" s="294">
        <v>7970433</v>
      </c>
      <c r="V205" s="85">
        <f t="shared" si="58"/>
        <v>9.2495351256324465E-2</v>
      </c>
      <c r="W205" s="295">
        <v>7464572.8619401483</v>
      </c>
      <c r="X205" s="294">
        <v>28971.593387420395</v>
      </c>
      <c r="Y205" s="99">
        <v>27132.850845983266</v>
      </c>
      <c r="Z205" s="99"/>
      <c r="AA205" s="84"/>
      <c r="AB205" s="84"/>
      <c r="AC205" s="84"/>
      <c r="AD205" s="84"/>
    </row>
    <row r="206" spans="1:30" ht="14.4" x14ac:dyDescent="0.3">
      <c r="A206" s="51">
        <v>1211</v>
      </c>
      <c r="B206" s="52" t="s">
        <v>263</v>
      </c>
      <c r="C206" s="341">
        <v>100476</v>
      </c>
      <c r="D206" s="303">
        <f t="shared" si="45"/>
        <v>24470.530930345834</v>
      </c>
      <c r="E206" s="301">
        <f t="shared" si="46"/>
        <v>0.85164935548445164</v>
      </c>
      <c r="F206" s="303">
        <f t="shared" si="47"/>
        <v>2557.5448476135739</v>
      </c>
      <c r="G206" s="303">
        <f t="shared" si="48"/>
        <v>10501.279144301334</v>
      </c>
      <c r="H206" s="303">
        <f t="shared" si="49"/>
        <v>486.24246243502165</v>
      </c>
      <c r="I206" s="302">
        <f t="shared" si="50"/>
        <v>1996.5115507581988</v>
      </c>
      <c r="J206" s="303">
        <f t="shared" si="51"/>
        <v>118.2592307845805</v>
      </c>
      <c r="K206" s="302">
        <f t="shared" si="52"/>
        <v>485.57240160148751</v>
      </c>
      <c r="L206" s="302">
        <f t="shared" si="53"/>
        <v>10986.851545902822</v>
      </c>
      <c r="M206" s="302">
        <f t="shared" si="54"/>
        <v>111462.85154590283</v>
      </c>
      <c r="N206" s="304">
        <f t="shared" si="55"/>
        <v>27146.335008743994</v>
      </c>
      <c r="O206" s="305">
        <f t="shared" si="56"/>
        <v>0.94477552529486908</v>
      </c>
      <c r="P206" s="349">
        <v>271.58411200929731</v>
      </c>
      <c r="Q206" s="124">
        <v>4106</v>
      </c>
      <c r="R206" s="85">
        <f t="shared" si="59"/>
        <v>0.10852669567320244</v>
      </c>
      <c r="S206" s="2">
        <f t="shared" si="57"/>
        <v>8.6835884056841922E-2</v>
      </c>
      <c r="T206" s="2"/>
      <c r="U206" s="294">
        <v>90573</v>
      </c>
      <c r="V206" s="85">
        <f t="shared" si="58"/>
        <v>0.10933721970123547</v>
      </c>
      <c r="W206" s="295">
        <v>102482.27370366373</v>
      </c>
      <c r="X206" s="294">
        <v>22074.823300024371</v>
      </c>
      <c r="Y206" s="99">
        <v>24977.400366479094</v>
      </c>
      <c r="Z206" s="99"/>
      <c r="AA206" s="84"/>
      <c r="AB206" s="84"/>
      <c r="AC206" s="84"/>
      <c r="AD206" s="84"/>
    </row>
    <row r="207" spans="1:30" ht="14.4" x14ac:dyDescent="0.3">
      <c r="A207" s="51">
        <v>1216</v>
      </c>
      <c r="B207" s="52" t="s">
        <v>264</v>
      </c>
      <c r="C207" s="341">
        <v>130903</v>
      </c>
      <c r="D207" s="303">
        <f t="shared" si="45"/>
        <v>23404.791703915609</v>
      </c>
      <c r="E207" s="301">
        <f t="shared" si="46"/>
        <v>0.81455836927384007</v>
      </c>
      <c r="F207" s="303">
        <f t="shared" si="47"/>
        <v>3196.9883834717089</v>
      </c>
      <c r="G207" s="303">
        <f t="shared" si="48"/>
        <v>17880.756028757267</v>
      </c>
      <c r="H207" s="303">
        <f t="shared" si="49"/>
        <v>859.25119168560047</v>
      </c>
      <c r="I207" s="302">
        <f t="shared" si="50"/>
        <v>4805.7919150975631</v>
      </c>
      <c r="J207" s="303">
        <f t="shared" si="51"/>
        <v>491.26796003515932</v>
      </c>
      <c r="K207" s="302">
        <f t="shared" si="52"/>
        <v>2747.6617004766458</v>
      </c>
      <c r="L207" s="302">
        <f t="shared" si="53"/>
        <v>20628.417729233912</v>
      </c>
      <c r="M207" s="302">
        <f t="shared" si="54"/>
        <v>151531.41772923392</v>
      </c>
      <c r="N207" s="304">
        <f t="shared" si="55"/>
        <v>27093.048047422479</v>
      </c>
      <c r="O207" s="305">
        <f t="shared" si="56"/>
        <v>0.94292097598433833</v>
      </c>
      <c r="P207" s="349">
        <v>481.73669957817037</v>
      </c>
      <c r="Q207" s="124">
        <v>5593</v>
      </c>
      <c r="R207" s="85">
        <f t="shared" si="59"/>
        <v>6.263544917767111E-2</v>
      </c>
      <c r="S207" s="2">
        <f t="shared" si="57"/>
        <v>8.4810169897439586E-2</v>
      </c>
      <c r="T207" s="2"/>
      <c r="U207" s="294">
        <v>121337</v>
      </c>
      <c r="V207" s="85">
        <f t="shared" si="58"/>
        <v>7.8838276865259571E-2</v>
      </c>
      <c r="W207" s="295">
        <v>137586.83854094159</v>
      </c>
      <c r="X207" s="294">
        <v>22025.231439462699</v>
      </c>
      <c r="Y207" s="99">
        <v>24974.920773451006</v>
      </c>
      <c r="Z207" s="99"/>
      <c r="AA207" s="84"/>
      <c r="AB207" s="84"/>
      <c r="AC207" s="84"/>
      <c r="AD207" s="84"/>
    </row>
    <row r="208" spans="1:30" ht="14.4" x14ac:dyDescent="0.3">
      <c r="A208" s="51">
        <v>1219</v>
      </c>
      <c r="B208" s="52" t="s">
        <v>265</v>
      </c>
      <c r="C208" s="341">
        <v>340199</v>
      </c>
      <c r="D208" s="303">
        <f t="shared" si="45"/>
        <v>28884.275768381729</v>
      </c>
      <c r="E208" s="301">
        <f t="shared" si="46"/>
        <v>1.0052611817781187</v>
      </c>
      <c r="F208" s="303">
        <f t="shared" si="47"/>
        <v>-90.702055207962985</v>
      </c>
      <c r="G208" s="303">
        <f t="shared" si="48"/>
        <v>-1068.2888062393879</v>
      </c>
      <c r="H208" s="303">
        <f t="shared" si="49"/>
        <v>0</v>
      </c>
      <c r="I208" s="302">
        <f t="shared" si="50"/>
        <v>0</v>
      </c>
      <c r="J208" s="303">
        <f t="shared" si="51"/>
        <v>-367.98323165044116</v>
      </c>
      <c r="K208" s="302">
        <f t="shared" si="52"/>
        <v>-4334.106502378896</v>
      </c>
      <c r="L208" s="302">
        <f t="shared" si="53"/>
        <v>-5402.3953086182837</v>
      </c>
      <c r="M208" s="302">
        <f t="shared" si="54"/>
        <v>334796.60469138174</v>
      </c>
      <c r="N208" s="304">
        <f t="shared" si="55"/>
        <v>28425.590481523326</v>
      </c>
      <c r="O208" s="305">
        <f t="shared" si="56"/>
        <v>0.98929753023189393</v>
      </c>
      <c r="P208" s="349">
        <v>-982.3874112364274</v>
      </c>
      <c r="Q208" s="124">
        <v>11778</v>
      </c>
      <c r="R208" s="85">
        <f t="shared" si="59"/>
        <v>0.16441627097986752</v>
      </c>
      <c r="S208" s="2">
        <f t="shared" si="57"/>
        <v>0.11619396552088414</v>
      </c>
      <c r="T208" s="2"/>
      <c r="U208" s="294">
        <v>291741</v>
      </c>
      <c r="V208" s="85">
        <f t="shared" si="58"/>
        <v>0.16609938267161625</v>
      </c>
      <c r="W208" s="295">
        <v>299511.89486782864</v>
      </c>
      <c r="X208" s="294">
        <v>24805.798826630387</v>
      </c>
      <c r="Y208" s="99">
        <v>25466.533021667263</v>
      </c>
      <c r="Z208" s="99"/>
      <c r="AA208" s="84"/>
      <c r="AB208" s="84"/>
      <c r="AC208" s="84"/>
      <c r="AD208" s="84"/>
    </row>
    <row r="209" spans="1:30" ht="14.4" x14ac:dyDescent="0.3">
      <c r="A209" s="51">
        <v>1221</v>
      </c>
      <c r="B209" s="52" t="s">
        <v>266</v>
      </c>
      <c r="C209" s="341">
        <v>488716</v>
      </c>
      <c r="D209" s="303">
        <f t="shared" si="45"/>
        <v>26030.146471371503</v>
      </c>
      <c r="E209" s="301">
        <f t="shared" si="46"/>
        <v>0.90592874869005191</v>
      </c>
      <c r="F209" s="303">
        <f t="shared" si="47"/>
        <v>1621.7755229981724</v>
      </c>
      <c r="G209" s="303">
        <f t="shared" si="48"/>
        <v>30448.835444290686</v>
      </c>
      <c r="H209" s="303">
        <f t="shared" si="49"/>
        <v>0</v>
      </c>
      <c r="I209" s="302">
        <f t="shared" si="50"/>
        <v>0</v>
      </c>
      <c r="J209" s="303">
        <f t="shared" si="51"/>
        <v>-367.98323165044116</v>
      </c>
      <c r="K209" s="302">
        <f t="shared" si="52"/>
        <v>-6908.8851742370325</v>
      </c>
      <c r="L209" s="302">
        <f t="shared" si="53"/>
        <v>23539.950270053654</v>
      </c>
      <c r="M209" s="302">
        <f t="shared" si="54"/>
        <v>512255.95027005364</v>
      </c>
      <c r="N209" s="304">
        <f t="shared" si="55"/>
        <v>27283.938762719234</v>
      </c>
      <c r="O209" s="305">
        <f t="shared" si="56"/>
        <v>0.94956455699666709</v>
      </c>
      <c r="P209" s="349">
        <v>455.16294396639933</v>
      </c>
      <c r="Q209" s="124">
        <v>18775</v>
      </c>
      <c r="R209" s="85">
        <f t="shared" si="59"/>
        <v>4.3992103501269862E-3</v>
      </c>
      <c r="S209" s="2">
        <f t="shared" si="57"/>
        <v>5.3000212253472109E-2</v>
      </c>
      <c r="T209" s="2"/>
      <c r="U209" s="294">
        <v>484243</v>
      </c>
      <c r="V209" s="85">
        <f t="shared" si="58"/>
        <v>9.2370979033253968E-3</v>
      </c>
      <c r="W209" s="295">
        <v>484140.82907961722</v>
      </c>
      <c r="X209" s="294">
        <v>25916.135937918116</v>
      </c>
      <c r="Y209" s="99">
        <v>25910.66786618235</v>
      </c>
      <c r="Z209" s="99"/>
      <c r="AA209" s="84"/>
      <c r="AB209" s="84"/>
      <c r="AC209" s="84"/>
      <c r="AD209" s="84"/>
    </row>
    <row r="210" spans="1:30" ht="14.4" x14ac:dyDescent="0.3">
      <c r="A210" s="51">
        <v>1222</v>
      </c>
      <c r="B210" s="52" t="s">
        <v>267</v>
      </c>
      <c r="C210" s="341">
        <v>84396</v>
      </c>
      <c r="D210" s="303">
        <f t="shared" si="45"/>
        <v>26877.707006369426</v>
      </c>
      <c r="E210" s="301">
        <f t="shared" si="46"/>
        <v>0.93542644881840942</v>
      </c>
      <c r="F210" s="303">
        <f t="shared" si="47"/>
        <v>1113.2392019994186</v>
      </c>
      <c r="G210" s="303">
        <f t="shared" si="48"/>
        <v>3495.5710942781743</v>
      </c>
      <c r="H210" s="303">
        <f t="shared" si="49"/>
        <v>0</v>
      </c>
      <c r="I210" s="302">
        <f t="shared" si="50"/>
        <v>0</v>
      </c>
      <c r="J210" s="303">
        <f t="shared" si="51"/>
        <v>-367.98323165044116</v>
      </c>
      <c r="K210" s="302">
        <f t="shared" si="52"/>
        <v>-1155.4673473823852</v>
      </c>
      <c r="L210" s="302">
        <f t="shared" si="53"/>
        <v>2340.1037468957893</v>
      </c>
      <c r="M210" s="302">
        <f t="shared" si="54"/>
        <v>86736.103746895795</v>
      </c>
      <c r="N210" s="304">
        <f t="shared" si="55"/>
        <v>27622.962976718405</v>
      </c>
      <c r="O210" s="305">
        <f t="shared" si="56"/>
        <v>0.96136363704801009</v>
      </c>
      <c r="P210" s="349">
        <v>258.05446839171827</v>
      </c>
      <c r="Q210" s="124">
        <v>3140</v>
      </c>
      <c r="R210" s="85">
        <f t="shared" si="59"/>
        <v>5.3927506316010974E-2</v>
      </c>
      <c r="S210" s="2">
        <f t="shared" si="57"/>
        <v>7.2937120809644651E-2</v>
      </c>
      <c r="T210" s="2"/>
      <c r="U210" s="294">
        <v>78879</v>
      </c>
      <c r="V210" s="85">
        <f t="shared" si="58"/>
        <v>6.9942570265850226E-2</v>
      </c>
      <c r="W210" s="295">
        <v>79629.852327709712</v>
      </c>
      <c r="X210" s="294">
        <v>25502.424830261883</v>
      </c>
      <c r="Y210" s="99">
        <v>25745.183423119852</v>
      </c>
      <c r="Z210" s="99"/>
      <c r="AA210" s="84"/>
      <c r="AB210" s="84"/>
      <c r="AC210" s="84"/>
      <c r="AD210" s="84"/>
    </row>
    <row r="211" spans="1:30" ht="14.4" x14ac:dyDescent="0.3">
      <c r="A211" s="51">
        <v>1223</v>
      </c>
      <c r="B211" s="52" t="s">
        <v>268</v>
      </c>
      <c r="C211" s="341">
        <v>76308</v>
      </c>
      <c r="D211" s="303">
        <f t="shared" si="45"/>
        <v>27282.087951376474</v>
      </c>
      <c r="E211" s="301">
        <f t="shared" si="46"/>
        <v>0.9495001430985105</v>
      </c>
      <c r="F211" s="303">
        <f t="shared" si="47"/>
        <v>870.61063499519003</v>
      </c>
      <c r="G211" s="303">
        <f t="shared" si="48"/>
        <v>2435.0979460815465</v>
      </c>
      <c r="H211" s="303">
        <f t="shared" si="49"/>
        <v>0</v>
      </c>
      <c r="I211" s="302">
        <f t="shared" si="50"/>
        <v>0</v>
      </c>
      <c r="J211" s="303">
        <f t="shared" si="51"/>
        <v>-367.98323165044116</v>
      </c>
      <c r="K211" s="302">
        <f t="shared" si="52"/>
        <v>-1029.249098926284</v>
      </c>
      <c r="L211" s="302">
        <f t="shared" si="53"/>
        <v>1405.8488471552625</v>
      </c>
      <c r="M211" s="302">
        <f t="shared" si="54"/>
        <v>77713.848847155255</v>
      </c>
      <c r="N211" s="304">
        <f t="shared" si="55"/>
        <v>27784.715354721222</v>
      </c>
      <c r="O211" s="305">
        <f t="shared" si="56"/>
        <v>0.96699311476005045</v>
      </c>
      <c r="P211" s="349">
        <v>182.28514270433766</v>
      </c>
      <c r="Q211" s="124">
        <v>2797</v>
      </c>
      <c r="R211" s="85">
        <f t="shared" si="59"/>
        <v>6.8710748964774984E-2</v>
      </c>
      <c r="S211" s="2">
        <f t="shared" si="57"/>
        <v>7.8790648535504743E-2</v>
      </c>
      <c r="T211" s="2"/>
      <c r="U211" s="294">
        <v>71019</v>
      </c>
      <c r="V211" s="85">
        <f t="shared" si="58"/>
        <v>7.4473028344527514E-2</v>
      </c>
      <c r="W211" s="295">
        <v>71651.601932004021</v>
      </c>
      <c r="X211" s="294">
        <v>25528.037383177569</v>
      </c>
      <c r="Y211" s="99">
        <v>25755.428444286132</v>
      </c>
      <c r="Z211" s="99"/>
      <c r="AA211" s="84"/>
      <c r="AB211" s="84"/>
      <c r="AC211" s="84"/>
      <c r="AD211" s="84"/>
    </row>
    <row r="212" spans="1:30" ht="14.4" x14ac:dyDescent="0.3">
      <c r="A212" s="51">
        <v>1224</v>
      </c>
      <c r="B212" s="52" t="s">
        <v>269</v>
      </c>
      <c r="C212" s="341">
        <v>335516</v>
      </c>
      <c r="D212" s="303">
        <f t="shared" si="45"/>
        <v>25281.892849069398</v>
      </c>
      <c r="E212" s="301">
        <f t="shared" si="46"/>
        <v>0.87988723299975502</v>
      </c>
      <c r="F212" s="303">
        <f t="shared" si="47"/>
        <v>2070.7276963794357</v>
      </c>
      <c r="G212" s="303">
        <f t="shared" si="48"/>
        <v>27480.62725865149</v>
      </c>
      <c r="H212" s="303">
        <f t="shared" si="49"/>
        <v>202.26579088177439</v>
      </c>
      <c r="I212" s="302">
        <f t="shared" si="50"/>
        <v>2684.2693107920281</v>
      </c>
      <c r="J212" s="303">
        <f t="shared" si="51"/>
        <v>-165.71744076866676</v>
      </c>
      <c r="K212" s="302">
        <f t="shared" si="52"/>
        <v>-2199.2361564409766</v>
      </c>
      <c r="L212" s="302">
        <f t="shared" si="53"/>
        <v>25281.391102210513</v>
      </c>
      <c r="M212" s="302">
        <f t="shared" si="54"/>
        <v>360797.3911022105</v>
      </c>
      <c r="N212" s="304">
        <f t="shared" si="55"/>
        <v>27186.903104680168</v>
      </c>
      <c r="O212" s="305">
        <f t="shared" si="56"/>
        <v>0.94618741917063409</v>
      </c>
      <c r="P212" s="349">
        <v>1219.7144180407704</v>
      </c>
      <c r="Q212" s="124">
        <v>13271</v>
      </c>
      <c r="R212" s="85">
        <f t="shared" si="59"/>
        <v>3.4245754167159421E-2</v>
      </c>
      <c r="S212" s="2">
        <f t="shared" si="57"/>
        <v>7.3642503095838696E-2</v>
      </c>
      <c r="T212" s="2"/>
      <c r="U212" s="294">
        <v>323502</v>
      </c>
      <c r="V212" s="85">
        <f t="shared" si="58"/>
        <v>3.7137328362730371E-2</v>
      </c>
      <c r="W212" s="295">
        <v>335112.92134009389</v>
      </c>
      <c r="X212" s="294">
        <v>24444.763487985492</v>
      </c>
      <c r="Y212" s="99">
        <v>25322.118886209304</v>
      </c>
      <c r="Z212" s="99"/>
      <c r="AA212" s="84"/>
      <c r="AB212" s="84"/>
      <c r="AC212" s="84"/>
      <c r="AD212" s="84"/>
    </row>
    <row r="213" spans="1:30" ht="14.4" x14ac:dyDescent="0.3">
      <c r="A213" s="51">
        <v>1227</v>
      </c>
      <c r="B213" s="52" t="s">
        <v>270</v>
      </c>
      <c r="C213" s="341">
        <v>25475</v>
      </c>
      <c r="D213" s="303">
        <f t="shared" si="45"/>
        <v>23075.181159420288</v>
      </c>
      <c r="E213" s="301">
        <f t="shared" si="46"/>
        <v>0.8030869137267842</v>
      </c>
      <c r="F213" s="303">
        <f t="shared" si="47"/>
        <v>3394.7547101689015</v>
      </c>
      <c r="G213" s="303">
        <f t="shared" si="48"/>
        <v>3747.8092000264674</v>
      </c>
      <c r="H213" s="303">
        <f t="shared" si="49"/>
        <v>974.61488225896278</v>
      </c>
      <c r="I213" s="302">
        <f t="shared" si="50"/>
        <v>1075.9748300138949</v>
      </c>
      <c r="J213" s="303">
        <f t="shared" si="51"/>
        <v>606.63165060852157</v>
      </c>
      <c r="K213" s="302">
        <f t="shared" si="52"/>
        <v>669.72134227180788</v>
      </c>
      <c r="L213" s="302">
        <f t="shared" si="53"/>
        <v>4417.5305422982756</v>
      </c>
      <c r="M213" s="302">
        <f t="shared" si="54"/>
        <v>29892.530542298275</v>
      </c>
      <c r="N213" s="304">
        <f t="shared" si="55"/>
        <v>27076.567520197714</v>
      </c>
      <c r="O213" s="305">
        <f t="shared" si="56"/>
        <v>0.94234740320698562</v>
      </c>
      <c r="P213" s="349">
        <v>120.60171935174731</v>
      </c>
      <c r="Q213" s="124">
        <v>1104</v>
      </c>
      <c r="R213" s="85">
        <f t="shared" si="59"/>
        <v>-4.1981533294496422E-2</v>
      </c>
      <c r="S213" s="2">
        <f t="shared" si="57"/>
        <v>7.5373396232135348E-2</v>
      </c>
      <c r="T213" s="2"/>
      <c r="U213" s="294">
        <v>26495</v>
      </c>
      <c r="V213" s="85">
        <f t="shared" si="58"/>
        <v>-3.8497829779203623E-2</v>
      </c>
      <c r="W213" s="295">
        <v>27696.634840116614</v>
      </c>
      <c r="X213" s="294">
        <v>24086.363636363636</v>
      </c>
      <c r="Y213" s="99">
        <v>25178.758945560556</v>
      </c>
      <c r="Z213" s="99"/>
      <c r="AA213" s="84"/>
      <c r="AB213" s="84"/>
      <c r="AC213" s="84"/>
      <c r="AD213" s="84"/>
    </row>
    <row r="214" spans="1:30" ht="14.4" x14ac:dyDescent="0.3">
      <c r="A214" s="51">
        <v>1228</v>
      </c>
      <c r="B214" s="52" t="s">
        <v>271</v>
      </c>
      <c r="C214" s="341">
        <v>209148</v>
      </c>
      <c r="D214" s="303">
        <f t="shared" si="45"/>
        <v>30180.086580086579</v>
      </c>
      <c r="E214" s="301">
        <f t="shared" si="46"/>
        <v>1.0503593631686041</v>
      </c>
      <c r="F214" s="303">
        <f t="shared" si="47"/>
        <v>-868.18854223087328</v>
      </c>
      <c r="G214" s="303">
        <f t="shared" si="48"/>
        <v>-6016.5465976599517</v>
      </c>
      <c r="H214" s="303">
        <f t="shared" si="49"/>
        <v>0</v>
      </c>
      <c r="I214" s="302">
        <f t="shared" si="50"/>
        <v>0</v>
      </c>
      <c r="J214" s="303">
        <f t="shared" si="51"/>
        <v>-367.98323165044116</v>
      </c>
      <c r="K214" s="302">
        <f t="shared" si="52"/>
        <v>-2550.1237953375571</v>
      </c>
      <c r="L214" s="302">
        <f t="shared" si="53"/>
        <v>-8566.6703929975083</v>
      </c>
      <c r="M214" s="302">
        <f t="shared" si="54"/>
        <v>200581.3296070025</v>
      </c>
      <c r="N214" s="304">
        <f t="shared" si="55"/>
        <v>28943.914806205266</v>
      </c>
      <c r="O214" s="305">
        <f t="shared" si="56"/>
        <v>1.007336802788088</v>
      </c>
      <c r="P214" s="349">
        <v>627.94760062248315</v>
      </c>
      <c r="Q214" s="124">
        <v>6930</v>
      </c>
      <c r="R214" s="85">
        <f t="shared" si="59"/>
        <v>3.3042485781763199E-2</v>
      </c>
      <c r="S214" s="2">
        <f t="shared" si="57"/>
        <v>6.2937591815513297E-2</v>
      </c>
      <c r="T214" s="2"/>
      <c r="U214" s="294">
        <v>203101</v>
      </c>
      <c r="V214" s="85">
        <f t="shared" si="58"/>
        <v>2.9773363991314666E-2</v>
      </c>
      <c r="W214" s="295">
        <v>189303.77218953701</v>
      </c>
      <c r="X214" s="294">
        <v>29214.758342922902</v>
      </c>
      <c r="Y214" s="99">
        <v>27230.116828184266</v>
      </c>
      <c r="Z214" s="99"/>
      <c r="AA214" s="84"/>
      <c r="AB214" s="84"/>
      <c r="AC214" s="84"/>
      <c r="AD214" s="84"/>
    </row>
    <row r="215" spans="1:30" ht="14.4" x14ac:dyDescent="0.3">
      <c r="A215" s="51">
        <v>1231</v>
      </c>
      <c r="B215" s="52" t="s">
        <v>272</v>
      </c>
      <c r="C215" s="341">
        <v>81214</v>
      </c>
      <c r="D215" s="303">
        <f t="shared" si="45"/>
        <v>23879.447221405469</v>
      </c>
      <c r="E215" s="301">
        <f t="shared" si="46"/>
        <v>0.83107783371447808</v>
      </c>
      <c r="F215" s="303">
        <f t="shared" si="47"/>
        <v>2912.1950729777927</v>
      </c>
      <c r="G215" s="303">
        <f t="shared" si="48"/>
        <v>9904.3754431974739</v>
      </c>
      <c r="H215" s="303">
        <f t="shared" si="49"/>
        <v>693.12176056414933</v>
      </c>
      <c r="I215" s="302">
        <f t="shared" si="50"/>
        <v>2357.3071076786719</v>
      </c>
      <c r="J215" s="303">
        <f t="shared" si="51"/>
        <v>325.13852891370817</v>
      </c>
      <c r="K215" s="302">
        <f t="shared" si="52"/>
        <v>1105.7961368355216</v>
      </c>
      <c r="L215" s="302">
        <f t="shared" si="53"/>
        <v>11010.171580032995</v>
      </c>
      <c r="M215" s="302">
        <f t="shared" si="54"/>
        <v>92224.171580032998</v>
      </c>
      <c r="N215" s="304">
        <f t="shared" si="55"/>
        <v>27116.780823296973</v>
      </c>
      <c r="O215" s="305">
        <f t="shared" si="56"/>
        <v>0.94374694920637026</v>
      </c>
      <c r="P215" s="349">
        <v>350.87024231456417</v>
      </c>
      <c r="Q215" s="124">
        <v>3401</v>
      </c>
      <c r="R215" s="85">
        <f t="shared" si="59"/>
        <v>3.2799869046408497E-2</v>
      </c>
      <c r="S215" s="2">
        <f t="shared" si="57"/>
        <v>8.3383603584922875E-2</v>
      </c>
      <c r="T215" s="2"/>
      <c r="U215" s="294">
        <v>78866</v>
      </c>
      <c r="V215" s="85">
        <f t="shared" si="58"/>
        <v>2.9772018360256638E-2</v>
      </c>
      <c r="W215" s="295">
        <v>85376.351536241025</v>
      </c>
      <c r="X215" s="294">
        <v>23121.078862503666</v>
      </c>
      <c r="Y215" s="99">
        <v>25029.713144603058</v>
      </c>
      <c r="Z215" s="99"/>
      <c r="AA215" s="84"/>
      <c r="AB215" s="84"/>
      <c r="AC215" s="84"/>
      <c r="AD215" s="84"/>
    </row>
    <row r="216" spans="1:30" ht="14.4" x14ac:dyDescent="0.3">
      <c r="A216" s="51">
        <v>1232</v>
      </c>
      <c r="B216" s="52" t="s">
        <v>273</v>
      </c>
      <c r="C216" s="341">
        <v>52787</v>
      </c>
      <c r="D216" s="303">
        <f t="shared" si="45"/>
        <v>57067.027027027027</v>
      </c>
      <c r="E216" s="301">
        <f t="shared" si="46"/>
        <v>1.9861071639729431</v>
      </c>
      <c r="F216" s="303">
        <f t="shared" si="47"/>
        <v>-17000.352810395139</v>
      </c>
      <c r="G216" s="303">
        <f t="shared" si="48"/>
        <v>-15725.326349615503</v>
      </c>
      <c r="H216" s="303">
        <f t="shared" si="49"/>
        <v>0</v>
      </c>
      <c r="I216" s="302">
        <f t="shared" si="50"/>
        <v>0</v>
      </c>
      <c r="J216" s="303">
        <f t="shared" si="51"/>
        <v>-367.98323165044116</v>
      </c>
      <c r="K216" s="302">
        <f t="shared" si="52"/>
        <v>-340.38448927665803</v>
      </c>
      <c r="L216" s="302">
        <f t="shared" si="53"/>
        <v>-16065.710838892161</v>
      </c>
      <c r="M216" s="302">
        <f t="shared" si="54"/>
        <v>36721.289161107838</v>
      </c>
      <c r="N216" s="304">
        <f t="shared" si="55"/>
        <v>39698.690984981447</v>
      </c>
      <c r="O216" s="305">
        <f t="shared" si="56"/>
        <v>1.3816359231098236</v>
      </c>
      <c r="P216" s="349">
        <v>-1085.9142091521189</v>
      </c>
      <c r="Q216" s="124">
        <v>925</v>
      </c>
      <c r="R216" s="85">
        <f t="shared" si="59"/>
        <v>8.7776152725288964E-2</v>
      </c>
      <c r="S216" s="2">
        <f t="shared" si="57"/>
        <v>8.6770252801885286E-2</v>
      </c>
      <c r="T216" s="2"/>
      <c r="U216" s="294">
        <v>49839</v>
      </c>
      <c r="V216" s="85">
        <f t="shared" si="58"/>
        <v>5.9150464495676076E-2</v>
      </c>
      <c r="W216" s="295">
        <v>34702.60281646435</v>
      </c>
      <c r="X216" s="294">
        <v>52462.105263157893</v>
      </c>
      <c r="Y216" s="99">
        <v>36529.05559627826</v>
      </c>
      <c r="Z216" s="99"/>
      <c r="AA216" s="84"/>
      <c r="AB216" s="84"/>
      <c r="AC216" s="84"/>
      <c r="AD216" s="84"/>
    </row>
    <row r="217" spans="1:30" ht="14.4" x14ac:dyDescent="0.3">
      <c r="A217" s="51">
        <v>1233</v>
      </c>
      <c r="B217" s="52" t="s">
        <v>274</v>
      </c>
      <c r="C217" s="341">
        <v>34173</v>
      </c>
      <c r="D217" s="303">
        <f t="shared" si="45"/>
        <v>30620.967741935485</v>
      </c>
      <c r="E217" s="301">
        <f t="shared" si="46"/>
        <v>1.0657033766843971</v>
      </c>
      <c r="F217" s="303">
        <f t="shared" si="47"/>
        <v>-1132.7172393402163</v>
      </c>
      <c r="G217" s="303">
        <f t="shared" si="48"/>
        <v>-1264.1124391036813</v>
      </c>
      <c r="H217" s="303">
        <f t="shared" si="49"/>
        <v>0</v>
      </c>
      <c r="I217" s="302">
        <f t="shared" si="50"/>
        <v>0</v>
      </c>
      <c r="J217" s="303">
        <f t="shared" si="51"/>
        <v>-367.98323165044116</v>
      </c>
      <c r="K217" s="302">
        <f t="shared" si="52"/>
        <v>-410.66928652189233</v>
      </c>
      <c r="L217" s="302">
        <f t="shared" si="53"/>
        <v>-1674.7817256255735</v>
      </c>
      <c r="M217" s="302">
        <f t="shared" si="54"/>
        <v>32498.218274374427</v>
      </c>
      <c r="N217" s="304">
        <f t="shared" si="55"/>
        <v>29120.267270944827</v>
      </c>
      <c r="O217" s="305">
        <f t="shared" si="56"/>
        <v>1.0134744081944052</v>
      </c>
      <c r="P217" s="349">
        <v>-44.300386393263807</v>
      </c>
      <c r="Q217" s="124">
        <v>1116</v>
      </c>
      <c r="R217" s="85">
        <f t="shared" si="59"/>
        <v>3.0849110188321652E-2</v>
      </c>
      <c r="S217" s="2">
        <f t="shared" si="57"/>
        <v>6.1773772444206357E-2</v>
      </c>
      <c r="T217" s="2"/>
      <c r="U217" s="294">
        <v>32883</v>
      </c>
      <c r="V217" s="85">
        <f t="shared" si="58"/>
        <v>3.9229997263023446E-2</v>
      </c>
      <c r="W217" s="295">
        <v>30360.644334553719</v>
      </c>
      <c r="X217" s="294">
        <v>29704.607046070461</v>
      </c>
      <c r="Y217" s="99">
        <v>27426.056309443287</v>
      </c>
      <c r="Z217" s="99"/>
      <c r="AA217" s="84"/>
      <c r="AB217" s="84"/>
      <c r="AC217" s="84"/>
      <c r="AD217" s="84"/>
    </row>
    <row r="218" spans="1:30" ht="14.4" x14ac:dyDescent="0.3">
      <c r="A218" s="51">
        <v>1234</v>
      </c>
      <c r="B218" s="52" t="s">
        <v>275</v>
      </c>
      <c r="C218" s="341">
        <v>20978</v>
      </c>
      <c r="D218" s="303">
        <f t="shared" si="45"/>
        <v>22802.17391304348</v>
      </c>
      <c r="E218" s="301">
        <f t="shared" si="46"/>
        <v>0.79358542615868799</v>
      </c>
      <c r="F218" s="303">
        <f t="shared" si="47"/>
        <v>3558.5590579949862</v>
      </c>
      <c r="G218" s="303">
        <f t="shared" si="48"/>
        <v>3273.8743333553871</v>
      </c>
      <c r="H218" s="303">
        <f t="shared" si="49"/>
        <v>1070.1674184908456</v>
      </c>
      <c r="I218" s="302">
        <f t="shared" si="50"/>
        <v>984.55402501157801</v>
      </c>
      <c r="J218" s="303">
        <f t="shared" si="51"/>
        <v>702.18418684040444</v>
      </c>
      <c r="K218" s="302">
        <f t="shared" si="52"/>
        <v>646.00945189317213</v>
      </c>
      <c r="L218" s="302">
        <f t="shared" si="53"/>
        <v>3919.8837852485594</v>
      </c>
      <c r="M218" s="302">
        <f t="shared" si="54"/>
        <v>24897.883785248559</v>
      </c>
      <c r="N218" s="304">
        <f t="shared" si="55"/>
        <v>27062.91715787887</v>
      </c>
      <c r="O218" s="305">
        <f t="shared" si="56"/>
        <v>0.94187232882858074</v>
      </c>
      <c r="P218" s="349">
        <v>16.901432793118602</v>
      </c>
      <c r="Q218" s="124">
        <v>920</v>
      </c>
      <c r="R218" s="85">
        <f t="shared" si="59"/>
        <v>4.0210123032990493E-2</v>
      </c>
      <c r="S218" s="2">
        <f t="shared" si="57"/>
        <v>8.3830457131893577E-2</v>
      </c>
      <c r="T218" s="2"/>
      <c r="U218" s="294">
        <v>20189</v>
      </c>
      <c r="V218" s="85">
        <f t="shared" si="58"/>
        <v>3.9080687503095748E-2</v>
      </c>
      <c r="W218" s="295">
        <v>22997.090124561124</v>
      </c>
      <c r="X218" s="294">
        <v>21920.738327904452</v>
      </c>
      <c r="Y218" s="99">
        <v>24969.6961178731</v>
      </c>
      <c r="Z218" s="99"/>
      <c r="AA218" s="84"/>
      <c r="AB218" s="84"/>
      <c r="AC218" s="84"/>
      <c r="AD218" s="84"/>
    </row>
    <row r="219" spans="1:30" ht="14.4" x14ac:dyDescent="0.3">
      <c r="A219" s="51">
        <v>1235</v>
      </c>
      <c r="B219" s="52" t="s">
        <v>276</v>
      </c>
      <c r="C219" s="341">
        <v>363063</v>
      </c>
      <c r="D219" s="303">
        <f t="shared" si="45"/>
        <v>25169.012131715772</v>
      </c>
      <c r="E219" s="301">
        <f t="shared" si="46"/>
        <v>0.87595863862415768</v>
      </c>
      <c r="F219" s="303">
        <f t="shared" si="47"/>
        <v>2138.456126791611</v>
      </c>
      <c r="G219" s="303">
        <f t="shared" si="48"/>
        <v>30847.229628968988</v>
      </c>
      <c r="H219" s="303">
        <f t="shared" si="49"/>
        <v>241.77404195554354</v>
      </c>
      <c r="I219" s="302">
        <f t="shared" si="50"/>
        <v>3487.5905552087156</v>
      </c>
      <c r="J219" s="303">
        <f t="shared" si="51"/>
        <v>-126.20918969489762</v>
      </c>
      <c r="K219" s="302">
        <f t="shared" si="52"/>
        <v>-1820.5675613488982</v>
      </c>
      <c r="L219" s="302">
        <f t="shared" si="53"/>
        <v>29026.662067620091</v>
      </c>
      <c r="M219" s="302">
        <f t="shared" si="54"/>
        <v>392089.66206762008</v>
      </c>
      <c r="N219" s="304">
        <f t="shared" si="55"/>
        <v>27181.259068812484</v>
      </c>
      <c r="O219" s="305">
        <f t="shared" si="56"/>
        <v>0.94599098945185411</v>
      </c>
      <c r="P219" s="349">
        <v>161.20045439213209</v>
      </c>
      <c r="Q219" s="124">
        <v>14425</v>
      </c>
      <c r="R219" s="85">
        <f t="shared" si="59"/>
        <v>6.5606127028005556E-2</v>
      </c>
      <c r="S219" s="2">
        <f t="shared" si="57"/>
        <v>8.4879647590675289E-2</v>
      </c>
      <c r="T219" s="2"/>
      <c r="U219" s="294">
        <v>338868</v>
      </c>
      <c r="V219" s="85">
        <f t="shared" si="58"/>
        <v>7.1399482984524948E-2</v>
      </c>
      <c r="W219" s="295">
        <v>359458.78856360307</v>
      </c>
      <c r="X219" s="294">
        <v>23619.432634000139</v>
      </c>
      <c r="Y219" s="99">
        <v>25054.630833177878</v>
      </c>
      <c r="Z219" s="99"/>
      <c r="AA219" s="84"/>
      <c r="AB219" s="84"/>
      <c r="AC219" s="84"/>
      <c r="AD219" s="84"/>
    </row>
    <row r="220" spans="1:30" ht="14.4" x14ac:dyDescent="0.3">
      <c r="A220" s="51">
        <v>1238</v>
      </c>
      <c r="B220" s="52" t="s">
        <v>277</v>
      </c>
      <c r="C220" s="341">
        <v>212701</v>
      </c>
      <c r="D220" s="303">
        <f t="shared" si="45"/>
        <v>25097.463126843657</v>
      </c>
      <c r="E220" s="301">
        <f t="shared" si="46"/>
        <v>0.87346851431674732</v>
      </c>
      <c r="F220" s="303">
        <f t="shared" si="47"/>
        <v>2181.3855297148802</v>
      </c>
      <c r="G220" s="303">
        <f t="shared" si="48"/>
        <v>18487.242364333611</v>
      </c>
      <c r="H220" s="303">
        <f t="shared" si="49"/>
        <v>266.81619366078377</v>
      </c>
      <c r="I220" s="302">
        <f t="shared" si="50"/>
        <v>2261.2672412751426</v>
      </c>
      <c r="J220" s="303">
        <f t="shared" si="51"/>
        <v>-101.16703798965739</v>
      </c>
      <c r="K220" s="302">
        <f t="shared" si="52"/>
        <v>-857.39064696234641</v>
      </c>
      <c r="L220" s="302">
        <f t="shared" si="53"/>
        <v>17629.851717371264</v>
      </c>
      <c r="M220" s="302">
        <f t="shared" si="54"/>
        <v>230330.85171737126</v>
      </c>
      <c r="N220" s="304">
        <f t="shared" si="55"/>
        <v>27177.68161856888</v>
      </c>
      <c r="O220" s="305">
        <f t="shared" si="56"/>
        <v>0.9458664832364837</v>
      </c>
      <c r="P220" s="349">
        <v>50.766731436637201</v>
      </c>
      <c r="Q220" s="124">
        <v>8475</v>
      </c>
      <c r="R220" s="85">
        <f t="shared" si="59"/>
        <v>8.0482583996077495E-2</v>
      </c>
      <c r="S220" s="2">
        <f t="shared" si="57"/>
        <v>8.558484776615774E-2</v>
      </c>
      <c r="T220" s="2"/>
      <c r="U220" s="294">
        <v>198344</v>
      </c>
      <c r="V220" s="85">
        <f t="shared" si="58"/>
        <v>7.2384342354696887E-2</v>
      </c>
      <c r="W220" s="295">
        <v>213774.37592141959</v>
      </c>
      <c r="X220" s="294">
        <v>23228.012647851036</v>
      </c>
      <c r="Y220" s="99">
        <v>25035.059833870429</v>
      </c>
      <c r="Z220" s="99"/>
      <c r="AA220" s="84"/>
      <c r="AB220" s="84"/>
      <c r="AC220" s="84"/>
      <c r="AD220" s="84"/>
    </row>
    <row r="221" spans="1:30" ht="14.4" x14ac:dyDescent="0.3">
      <c r="A221" s="51">
        <v>1241</v>
      </c>
      <c r="B221" s="52" t="s">
        <v>278</v>
      </c>
      <c r="C221" s="341">
        <v>102650</v>
      </c>
      <c r="D221" s="303">
        <f t="shared" si="45"/>
        <v>26483.488132094943</v>
      </c>
      <c r="E221" s="301">
        <f t="shared" si="46"/>
        <v>0.92170642569544048</v>
      </c>
      <c r="F221" s="303">
        <f t="shared" si="47"/>
        <v>1349.7705265641089</v>
      </c>
      <c r="G221" s="303">
        <f t="shared" si="48"/>
        <v>5231.7105609624859</v>
      </c>
      <c r="H221" s="303">
        <f t="shared" si="49"/>
        <v>0</v>
      </c>
      <c r="I221" s="302">
        <f t="shared" si="50"/>
        <v>0</v>
      </c>
      <c r="J221" s="303">
        <f t="shared" si="51"/>
        <v>-367.98323165044116</v>
      </c>
      <c r="K221" s="302">
        <f t="shared" si="52"/>
        <v>-1426.3030058771099</v>
      </c>
      <c r="L221" s="302">
        <f t="shared" si="53"/>
        <v>3805.4075550853759</v>
      </c>
      <c r="M221" s="302">
        <f t="shared" si="54"/>
        <v>106455.40755508537</v>
      </c>
      <c r="N221" s="304">
        <f t="shared" si="55"/>
        <v>27465.275427008612</v>
      </c>
      <c r="O221" s="305">
        <f t="shared" si="56"/>
        <v>0.95587562779882262</v>
      </c>
      <c r="P221" s="349">
        <v>233.76532467715742</v>
      </c>
      <c r="Q221" s="124">
        <v>3876</v>
      </c>
      <c r="R221" s="85">
        <f t="shared" si="59"/>
        <v>6.4487227980859915E-2</v>
      </c>
      <c r="S221" s="2">
        <f t="shared" si="57"/>
        <v>7.7244730890562413E-2</v>
      </c>
      <c r="T221" s="2"/>
      <c r="U221" s="294">
        <v>95486</v>
      </c>
      <c r="V221" s="85">
        <f t="shared" si="58"/>
        <v>7.5026705485620931E-2</v>
      </c>
      <c r="W221" s="295">
        <v>97853.091378515979</v>
      </c>
      <c r="X221" s="294">
        <v>24879.103699843668</v>
      </c>
      <c r="Y221" s="99">
        <v>25495.854970952572</v>
      </c>
      <c r="Z221" s="99"/>
      <c r="AA221" s="84"/>
      <c r="AB221" s="84"/>
      <c r="AC221" s="84"/>
      <c r="AD221" s="84"/>
    </row>
    <row r="222" spans="1:30" ht="14.4" x14ac:dyDescent="0.3">
      <c r="A222" s="51">
        <v>1242</v>
      </c>
      <c r="B222" s="52" t="s">
        <v>279</v>
      </c>
      <c r="C222" s="341">
        <v>65531</v>
      </c>
      <c r="D222" s="303">
        <f t="shared" si="45"/>
        <v>26823.9869013508</v>
      </c>
      <c r="E222" s="301">
        <f t="shared" si="46"/>
        <v>0.93355682478181212</v>
      </c>
      <c r="F222" s="303">
        <f t="shared" si="47"/>
        <v>1145.4712650105946</v>
      </c>
      <c r="G222" s="303">
        <f t="shared" si="48"/>
        <v>2798.3863004208824</v>
      </c>
      <c r="H222" s="303">
        <f t="shared" si="49"/>
        <v>0</v>
      </c>
      <c r="I222" s="302">
        <f t="shared" si="50"/>
        <v>0</v>
      </c>
      <c r="J222" s="303">
        <f t="shared" si="51"/>
        <v>-367.98323165044116</v>
      </c>
      <c r="K222" s="302">
        <f t="shared" si="52"/>
        <v>-898.98303492202774</v>
      </c>
      <c r="L222" s="302">
        <f t="shared" si="53"/>
        <v>1899.4032654988546</v>
      </c>
      <c r="M222" s="302">
        <f t="shared" si="54"/>
        <v>67430.403265498855</v>
      </c>
      <c r="N222" s="304">
        <f t="shared" si="55"/>
        <v>27601.474934710954</v>
      </c>
      <c r="O222" s="305">
        <f t="shared" si="56"/>
        <v>0.96061578743337117</v>
      </c>
      <c r="P222" s="349">
        <v>16.401931936610708</v>
      </c>
      <c r="Q222" s="124">
        <v>2443</v>
      </c>
      <c r="R222" s="85">
        <f t="shared" si="59"/>
        <v>5.5810656226336103E-2</v>
      </c>
      <c r="S222" s="2">
        <f t="shared" si="57"/>
        <v>7.3710077777803751E-2</v>
      </c>
      <c r="T222" s="2"/>
      <c r="U222" s="294">
        <v>62067</v>
      </c>
      <c r="V222" s="85">
        <f t="shared" si="58"/>
        <v>5.5810656226336054E-2</v>
      </c>
      <c r="W222" s="295">
        <v>62801.313558549904</v>
      </c>
      <c r="X222" s="294">
        <v>25406.058125255833</v>
      </c>
      <c r="Y222" s="99">
        <v>25706.63674111744</v>
      </c>
      <c r="Z222" s="99"/>
      <c r="AA222" s="84"/>
      <c r="AB222" s="84"/>
      <c r="AC222" s="84"/>
      <c r="AD222" s="84"/>
    </row>
    <row r="223" spans="1:30" ht="14.4" x14ac:dyDescent="0.3">
      <c r="A223" s="51">
        <v>1243</v>
      </c>
      <c r="B223" s="52" t="s">
        <v>127</v>
      </c>
      <c r="C223" s="341">
        <v>523893</v>
      </c>
      <c r="D223" s="303">
        <f t="shared" si="45"/>
        <v>26536.977003343127</v>
      </c>
      <c r="E223" s="301">
        <f t="shared" si="46"/>
        <v>0.92356800208925771</v>
      </c>
      <c r="F223" s="303">
        <f t="shared" si="47"/>
        <v>1317.6772038151983</v>
      </c>
      <c r="G223" s="303">
        <f t="shared" si="48"/>
        <v>26013.583357719646</v>
      </c>
      <c r="H223" s="303">
        <f t="shared" si="49"/>
        <v>0</v>
      </c>
      <c r="I223" s="302">
        <f t="shared" si="50"/>
        <v>0</v>
      </c>
      <c r="J223" s="303">
        <f t="shared" si="51"/>
        <v>-367.98323165044116</v>
      </c>
      <c r="K223" s="302">
        <f t="shared" si="52"/>
        <v>-7264.7249592430089</v>
      </c>
      <c r="L223" s="302">
        <f t="shared" si="53"/>
        <v>18748.858398476637</v>
      </c>
      <c r="M223" s="302">
        <f t="shared" si="54"/>
        <v>542641.85839847662</v>
      </c>
      <c r="N223" s="304">
        <f t="shared" si="55"/>
        <v>27486.670975507881</v>
      </c>
      <c r="O223" s="305">
        <f t="shared" si="56"/>
        <v>0.95662025835634934</v>
      </c>
      <c r="P223" s="349">
        <v>847.26538693921611</v>
      </c>
      <c r="Q223" s="124">
        <v>19742</v>
      </c>
      <c r="R223" s="85">
        <f t="shared" si="59"/>
        <v>6.9932312965068674E-2</v>
      </c>
      <c r="S223" s="2">
        <f t="shared" si="57"/>
        <v>7.9381436506797284E-2</v>
      </c>
      <c r="T223" s="2"/>
      <c r="U223" s="294">
        <v>473653</v>
      </c>
      <c r="V223" s="85">
        <f t="shared" si="58"/>
        <v>0.10606921100468064</v>
      </c>
      <c r="W223" s="295">
        <v>486309.04503791546</v>
      </c>
      <c r="X223" s="294">
        <v>24802.482065245851</v>
      </c>
      <c r="Y223" s="99">
        <v>25465.206317113447</v>
      </c>
      <c r="Z223" s="99"/>
      <c r="AA223" s="84"/>
      <c r="AB223" s="84"/>
      <c r="AC223" s="84"/>
      <c r="AD223" s="84"/>
    </row>
    <row r="224" spans="1:30" ht="14.4" x14ac:dyDescent="0.3">
      <c r="A224" s="51">
        <v>1244</v>
      </c>
      <c r="B224" s="52" t="s">
        <v>280</v>
      </c>
      <c r="C224" s="341">
        <v>200516</v>
      </c>
      <c r="D224" s="303">
        <f t="shared" si="45"/>
        <v>39178.585384915983</v>
      </c>
      <c r="E224" s="301">
        <f t="shared" si="46"/>
        <v>1.3635346567196323</v>
      </c>
      <c r="F224" s="303">
        <f t="shared" si="47"/>
        <v>-6267.2878251285156</v>
      </c>
      <c r="G224" s="303">
        <f t="shared" si="48"/>
        <v>-32075.979089007742</v>
      </c>
      <c r="H224" s="303">
        <f t="shared" si="49"/>
        <v>0</v>
      </c>
      <c r="I224" s="302">
        <f t="shared" si="50"/>
        <v>0</v>
      </c>
      <c r="J224" s="303">
        <f t="shared" si="51"/>
        <v>-367.98323165044116</v>
      </c>
      <c r="K224" s="302">
        <f t="shared" si="52"/>
        <v>-1883.3381795869579</v>
      </c>
      <c r="L224" s="302">
        <f t="shared" si="53"/>
        <v>-33959.317268594699</v>
      </c>
      <c r="M224" s="302">
        <f t="shared" si="54"/>
        <v>166556.68273140531</v>
      </c>
      <c r="N224" s="304">
        <f t="shared" si="55"/>
        <v>32543.314328137028</v>
      </c>
      <c r="O224" s="305">
        <f t="shared" si="56"/>
        <v>1.1326069202084994</v>
      </c>
      <c r="P224" s="349">
        <v>-1242.0851053411425</v>
      </c>
      <c r="Q224" s="124">
        <v>5118</v>
      </c>
      <c r="R224" s="85">
        <f t="shared" si="59"/>
        <v>5.618105804278712E-2</v>
      </c>
      <c r="S224" s="2">
        <f t="shared" si="57"/>
        <v>7.1136481786356065E-2</v>
      </c>
      <c r="T224" s="2"/>
      <c r="U224" s="294">
        <v>185918</v>
      </c>
      <c r="V224" s="85">
        <f t="shared" si="58"/>
        <v>7.851848664464979E-2</v>
      </c>
      <c r="W224" s="295">
        <v>152274.79801696772</v>
      </c>
      <c r="X224" s="294">
        <v>37094.573024740625</v>
      </c>
      <c r="Y224" s="99">
        <v>30382.042700911355</v>
      </c>
      <c r="Z224" s="99"/>
      <c r="AA224" s="84"/>
      <c r="AB224" s="84"/>
      <c r="AC224" s="84"/>
      <c r="AD224" s="84"/>
    </row>
    <row r="225" spans="1:30" ht="14.4" x14ac:dyDescent="0.3">
      <c r="A225" s="51">
        <v>1245</v>
      </c>
      <c r="B225" s="52" t="s">
        <v>281</v>
      </c>
      <c r="C225" s="341">
        <v>168072</v>
      </c>
      <c r="D225" s="303">
        <f t="shared" si="45"/>
        <v>24096.344086021505</v>
      </c>
      <c r="E225" s="301">
        <f t="shared" si="46"/>
        <v>0.83862650830117347</v>
      </c>
      <c r="F225" s="303">
        <f t="shared" si="47"/>
        <v>2782.0569542081712</v>
      </c>
      <c r="G225" s="303">
        <f t="shared" si="48"/>
        <v>19404.847255601995</v>
      </c>
      <c r="H225" s="303">
        <f t="shared" si="49"/>
        <v>617.20785794853691</v>
      </c>
      <c r="I225" s="302">
        <f t="shared" si="50"/>
        <v>4305.0248091910453</v>
      </c>
      <c r="J225" s="303">
        <f t="shared" si="51"/>
        <v>249.22462629809576</v>
      </c>
      <c r="K225" s="302">
        <f t="shared" si="52"/>
        <v>1738.3417684292178</v>
      </c>
      <c r="L225" s="302">
        <f t="shared" si="53"/>
        <v>21143.189024031213</v>
      </c>
      <c r="M225" s="302">
        <f t="shared" si="54"/>
        <v>189215.18902403122</v>
      </c>
      <c r="N225" s="304">
        <f t="shared" si="55"/>
        <v>27127.625666527772</v>
      </c>
      <c r="O225" s="305">
        <f t="shared" si="56"/>
        <v>0.944124382935705</v>
      </c>
      <c r="P225" s="349">
        <v>-22.162778552152304</v>
      </c>
      <c r="Q225" s="124">
        <v>6975</v>
      </c>
      <c r="R225" s="85">
        <f t="shared" si="59"/>
        <v>3.82603732463144E-2</v>
      </c>
      <c r="S225" s="2">
        <f t="shared" si="57"/>
        <v>8.3627897214106475E-2</v>
      </c>
      <c r="T225" s="2"/>
      <c r="U225" s="294">
        <v>156703</v>
      </c>
      <c r="V225" s="85">
        <f t="shared" si="58"/>
        <v>7.2551259388780043E-2</v>
      </c>
      <c r="W225" s="295">
        <v>169030.09692837863</v>
      </c>
      <c r="X225" s="294">
        <v>23208.3827014218</v>
      </c>
      <c r="Y225" s="99">
        <v>25034.078336548966</v>
      </c>
      <c r="Z225" s="99"/>
      <c r="AA225" s="84"/>
      <c r="AB225" s="84"/>
      <c r="AC225" s="84"/>
      <c r="AD225" s="84"/>
    </row>
    <row r="226" spans="1:30" ht="14.4" x14ac:dyDescent="0.3">
      <c r="A226" s="51">
        <v>1246</v>
      </c>
      <c r="B226" s="52" t="s">
        <v>282</v>
      </c>
      <c r="C226" s="341">
        <v>684024</v>
      </c>
      <c r="D226" s="303">
        <f t="shared" si="45"/>
        <v>27503.980699638119</v>
      </c>
      <c r="E226" s="301">
        <f t="shared" si="46"/>
        <v>0.9572226897233308</v>
      </c>
      <c r="F226" s="303">
        <f t="shared" si="47"/>
        <v>737.4749860382027</v>
      </c>
      <c r="G226" s="303">
        <f t="shared" si="48"/>
        <v>18341.002902770102</v>
      </c>
      <c r="H226" s="303">
        <f t="shared" si="49"/>
        <v>0</v>
      </c>
      <c r="I226" s="302">
        <f t="shared" si="50"/>
        <v>0</v>
      </c>
      <c r="J226" s="303">
        <f t="shared" si="51"/>
        <v>-367.98323165044116</v>
      </c>
      <c r="K226" s="302">
        <f t="shared" si="52"/>
        <v>-9151.742971146472</v>
      </c>
      <c r="L226" s="302">
        <f t="shared" si="53"/>
        <v>9189.2599316236301</v>
      </c>
      <c r="M226" s="302">
        <f t="shared" si="54"/>
        <v>693213.25993162359</v>
      </c>
      <c r="N226" s="304">
        <f t="shared" si="55"/>
        <v>27873.472454025879</v>
      </c>
      <c r="O226" s="305">
        <f t="shared" si="56"/>
        <v>0.97008213340997862</v>
      </c>
      <c r="P226" s="349">
        <v>1271.3747225802163</v>
      </c>
      <c r="Q226" s="124">
        <v>24870</v>
      </c>
      <c r="R226" s="85">
        <f t="shared" si="59"/>
        <v>5.3942302581927948E-2</v>
      </c>
      <c r="S226" s="2">
        <f t="shared" si="57"/>
        <v>7.2769271441087996E-2</v>
      </c>
      <c r="T226" s="2"/>
      <c r="U226" s="294">
        <v>637454</v>
      </c>
      <c r="V226" s="85">
        <f t="shared" si="58"/>
        <v>7.3056251902098038E-2</v>
      </c>
      <c r="W226" s="295">
        <v>634680.10294502589</v>
      </c>
      <c r="X226" s="294">
        <v>26096.28689564826</v>
      </c>
      <c r="Y226" s="99">
        <v>25982.728249274405</v>
      </c>
      <c r="Z226" s="99"/>
      <c r="AA226" s="84"/>
      <c r="AB226" s="84"/>
      <c r="AC226" s="84"/>
      <c r="AD226" s="84"/>
    </row>
    <row r="227" spans="1:30" ht="14.4" x14ac:dyDescent="0.3">
      <c r="A227" s="51">
        <v>1247</v>
      </c>
      <c r="B227" s="52" t="s">
        <v>283</v>
      </c>
      <c r="C227" s="341">
        <v>684373</v>
      </c>
      <c r="D227" s="303">
        <f t="shared" si="45"/>
        <v>24114.622973925299</v>
      </c>
      <c r="E227" s="301">
        <f t="shared" si="46"/>
        <v>0.83926266953308748</v>
      </c>
      <c r="F227" s="303">
        <f t="shared" si="47"/>
        <v>2771.0896214658947</v>
      </c>
      <c r="G227" s="303">
        <f t="shared" si="48"/>
        <v>78643.523457202085</v>
      </c>
      <c r="H227" s="303">
        <f t="shared" si="49"/>
        <v>610.81024718220885</v>
      </c>
      <c r="I227" s="302">
        <f t="shared" si="50"/>
        <v>17334.794815031088</v>
      </c>
      <c r="J227" s="303">
        <f t="shared" si="51"/>
        <v>242.8270155317677</v>
      </c>
      <c r="K227" s="302">
        <f t="shared" si="52"/>
        <v>6891.4307007915677</v>
      </c>
      <c r="L227" s="302">
        <f t="shared" si="53"/>
        <v>85534.954157993649</v>
      </c>
      <c r="M227" s="302">
        <f t="shared" si="54"/>
        <v>769907.95415799366</v>
      </c>
      <c r="N227" s="304">
        <f t="shared" si="55"/>
        <v>27128.539610922962</v>
      </c>
      <c r="O227" s="305">
        <f t="shared" si="56"/>
        <v>0.94415619099730075</v>
      </c>
      <c r="P227" s="349">
        <v>1372.7583289877803</v>
      </c>
      <c r="Q227" s="124">
        <v>28380</v>
      </c>
      <c r="R227" s="85">
        <f t="shared" si="59"/>
        <v>4.7529980801010112E-2</v>
      </c>
      <c r="S227" s="2">
        <f t="shared" si="57"/>
        <v>8.4071291824656239E-2</v>
      </c>
      <c r="T227" s="2"/>
      <c r="U227" s="294">
        <v>641304</v>
      </c>
      <c r="V227" s="85">
        <f t="shared" si="58"/>
        <v>6.7158477102902833E-2</v>
      </c>
      <c r="W227" s="295">
        <v>697137.59803477069</v>
      </c>
      <c r="X227" s="294">
        <v>23020.460908895111</v>
      </c>
      <c r="Y227" s="99">
        <v>25024.682246922635</v>
      </c>
      <c r="Z227" s="99"/>
      <c r="AA227" s="84"/>
      <c r="AB227" s="84"/>
      <c r="AC227" s="84"/>
      <c r="AD227" s="84"/>
    </row>
    <row r="228" spans="1:30" ht="14.4" x14ac:dyDescent="0.3">
      <c r="A228" s="51">
        <v>1251</v>
      </c>
      <c r="B228" s="52" t="s">
        <v>284</v>
      </c>
      <c r="C228" s="341">
        <v>100840</v>
      </c>
      <c r="D228" s="303">
        <f t="shared" si="45"/>
        <v>24446.060606060608</v>
      </c>
      <c r="E228" s="301">
        <f t="shared" si="46"/>
        <v>0.85079771332084964</v>
      </c>
      <c r="F228" s="303">
        <f t="shared" si="47"/>
        <v>2572.2270421847097</v>
      </c>
      <c r="G228" s="303">
        <f t="shared" si="48"/>
        <v>10610.436549011927</v>
      </c>
      <c r="H228" s="303">
        <f t="shared" si="49"/>
        <v>494.8070759348509</v>
      </c>
      <c r="I228" s="302">
        <f t="shared" si="50"/>
        <v>2041.0791882312601</v>
      </c>
      <c r="J228" s="303">
        <f t="shared" si="51"/>
        <v>126.82384428440974</v>
      </c>
      <c r="K228" s="302">
        <f t="shared" si="52"/>
        <v>523.14835767319016</v>
      </c>
      <c r="L228" s="302">
        <f t="shared" si="53"/>
        <v>11133.584906685117</v>
      </c>
      <c r="M228" s="302">
        <f t="shared" si="54"/>
        <v>111973.58490668512</v>
      </c>
      <c r="N228" s="304">
        <f t="shared" si="55"/>
        <v>27145.11149252973</v>
      </c>
      <c r="O228" s="305">
        <f t="shared" si="56"/>
        <v>0.94473294318668888</v>
      </c>
      <c r="P228" s="349">
        <v>490.78115246914786</v>
      </c>
      <c r="Q228" s="124">
        <v>4125</v>
      </c>
      <c r="R228" s="85">
        <f t="shared" si="59"/>
        <v>5.2404900335532606E-2</v>
      </c>
      <c r="S228" s="2">
        <f t="shared" si="57"/>
        <v>8.4282249306934245E-2</v>
      </c>
      <c r="T228" s="2"/>
      <c r="U228" s="294">
        <v>95145</v>
      </c>
      <c r="V228" s="85">
        <f t="shared" si="58"/>
        <v>5.9856009249040935E-2</v>
      </c>
      <c r="W228" s="295">
        <v>102543.75808925337</v>
      </c>
      <c r="X228" s="294">
        <v>23228.759765625</v>
      </c>
      <c r="Y228" s="99">
        <v>25035.097189759123</v>
      </c>
      <c r="Z228" s="99"/>
      <c r="AA228" s="84"/>
      <c r="AB228" s="84"/>
      <c r="AC228" s="84"/>
      <c r="AD228" s="84"/>
    </row>
    <row r="229" spans="1:30" ht="14.4" x14ac:dyDescent="0.3">
      <c r="A229" s="51">
        <v>1252</v>
      </c>
      <c r="B229" s="52" t="s">
        <v>285</v>
      </c>
      <c r="C229" s="341">
        <v>24758</v>
      </c>
      <c r="D229" s="303">
        <f t="shared" si="45"/>
        <v>64981.627296587925</v>
      </c>
      <c r="E229" s="301">
        <f t="shared" si="46"/>
        <v>2.2615594717988339</v>
      </c>
      <c r="F229" s="303">
        <f t="shared" si="47"/>
        <v>-21749.112972131683</v>
      </c>
      <c r="G229" s="303">
        <f t="shared" si="48"/>
        <v>-8286.4120423821714</v>
      </c>
      <c r="H229" s="303">
        <f t="shared" si="49"/>
        <v>0</v>
      </c>
      <c r="I229" s="302">
        <f t="shared" si="50"/>
        <v>0</v>
      </c>
      <c r="J229" s="303">
        <f t="shared" si="51"/>
        <v>-367.98323165044116</v>
      </c>
      <c r="K229" s="302">
        <f t="shared" si="52"/>
        <v>-140.20161125881808</v>
      </c>
      <c r="L229" s="302">
        <f t="shared" si="53"/>
        <v>-8426.6136536409904</v>
      </c>
      <c r="M229" s="302">
        <f t="shared" si="54"/>
        <v>16331.38634635901</v>
      </c>
      <c r="N229" s="304">
        <f t="shared" si="55"/>
        <v>42864.531092805795</v>
      </c>
      <c r="O229" s="305">
        <f t="shared" si="56"/>
        <v>1.4918168462401795</v>
      </c>
      <c r="P229" s="349">
        <v>-39.691798580497561</v>
      </c>
      <c r="Q229" s="124">
        <v>381</v>
      </c>
      <c r="R229" s="85">
        <f t="shared" si="59"/>
        <v>8.3839523368937741E-2</v>
      </c>
      <c r="S229" s="2">
        <f t="shared" si="57"/>
        <v>8.4458030031214423E-2</v>
      </c>
      <c r="T229" s="2"/>
      <c r="U229" s="294">
        <v>22663</v>
      </c>
      <c r="V229" s="85">
        <f t="shared" si="58"/>
        <v>9.24414243480563E-2</v>
      </c>
      <c r="W229" s="295">
        <v>14940.912699603708</v>
      </c>
      <c r="X229" s="294">
        <v>59955.026455026455</v>
      </c>
      <c r="Y229" s="99">
        <v>39526.224073025682</v>
      </c>
      <c r="Z229" s="99"/>
      <c r="AA229" s="84"/>
      <c r="AB229" s="84"/>
      <c r="AC229" s="84"/>
      <c r="AD229" s="84"/>
    </row>
    <row r="230" spans="1:30" ht="14.4" x14ac:dyDescent="0.3">
      <c r="A230" s="51">
        <v>1253</v>
      </c>
      <c r="B230" s="52" t="s">
        <v>286</v>
      </c>
      <c r="C230" s="341">
        <v>179015</v>
      </c>
      <c r="D230" s="303">
        <f t="shared" si="45"/>
        <v>22497.800678647731</v>
      </c>
      <c r="E230" s="301">
        <f t="shared" si="46"/>
        <v>0.78299230622852745</v>
      </c>
      <c r="F230" s="303">
        <f t="shared" si="47"/>
        <v>3741.1829986324356</v>
      </c>
      <c r="G230" s="303">
        <f t="shared" si="48"/>
        <v>29768.59312011829</v>
      </c>
      <c r="H230" s="303">
        <f t="shared" si="49"/>
        <v>1176.6980505293577</v>
      </c>
      <c r="I230" s="302">
        <f t="shared" si="50"/>
        <v>9362.9863880620996</v>
      </c>
      <c r="J230" s="303">
        <f t="shared" si="51"/>
        <v>808.7148188789165</v>
      </c>
      <c r="K230" s="302">
        <f t="shared" si="52"/>
        <v>6434.9438138195392</v>
      </c>
      <c r="L230" s="302">
        <f t="shared" si="53"/>
        <v>36203.53693393783</v>
      </c>
      <c r="M230" s="302">
        <f t="shared" si="54"/>
        <v>215218.53693393784</v>
      </c>
      <c r="N230" s="304">
        <f t="shared" si="55"/>
        <v>27047.698496159086</v>
      </c>
      <c r="O230" s="305">
        <f t="shared" si="56"/>
        <v>0.94134267283207274</v>
      </c>
      <c r="P230" s="349">
        <v>186.8132073204979</v>
      </c>
      <c r="Q230" s="124">
        <v>7957</v>
      </c>
      <c r="R230" s="85">
        <f t="shared" si="59"/>
        <v>5.7885239437535214E-2</v>
      </c>
      <c r="S230" s="2">
        <f t="shared" si="57"/>
        <v>8.4641338602815697E-2</v>
      </c>
      <c r="T230" s="2"/>
      <c r="U230" s="294">
        <v>166774</v>
      </c>
      <c r="V230" s="85">
        <f t="shared" si="58"/>
        <v>7.3398731217096197E-2</v>
      </c>
      <c r="W230" s="295">
        <v>195555.93545798949</v>
      </c>
      <c r="X230" s="294">
        <v>21266.768681458812</v>
      </c>
      <c r="Y230" s="99">
        <v>24936.997635550815</v>
      </c>
      <c r="Z230" s="99"/>
      <c r="AA230" s="84"/>
      <c r="AB230" s="84"/>
      <c r="AC230" s="84"/>
      <c r="AD230" s="84"/>
    </row>
    <row r="231" spans="1:30" ht="14.4" x14ac:dyDescent="0.3">
      <c r="A231" s="51">
        <v>1256</v>
      </c>
      <c r="B231" s="52" t="s">
        <v>287</v>
      </c>
      <c r="C231" s="341">
        <v>185566</v>
      </c>
      <c r="D231" s="303">
        <f t="shared" si="45"/>
        <v>23753.968253968254</v>
      </c>
      <c r="E231" s="301">
        <f t="shared" si="46"/>
        <v>0.82671078168569523</v>
      </c>
      <c r="F231" s="303">
        <f t="shared" si="47"/>
        <v>2987.4824534401218</v>
      </c>
      <c r="G231" s="303">
        <f t="shared" si="48"/>
        <v>23338.212926274231</v>
      </c>
      <c r="H231" s="303">
        <f t="shared" si="49"/>
        <v>737.03939916717457</v>
      </c>
      <c r="I231" s="302">
        <f t="shared" si="50"/>
        <v>5757.7517862939676</v>
      </c>
      <c r="J231" s="303">
        <f t="shared" si="51"/>
        <v>369.05616751673341</v>
      </c>
      <c r="K231" s="302">
        <f t="shared" si="52"/>
        <v>2883.0667806407214</v>
      </c>
      <c r="L231" s="302">
        <f t="shared" si="53"/>
        <v>26221.279706914953</v>
      </c>
      <c r="M231" s="302">
        <f t="shared" si="54"/>
        <v>211787.27970691497</v>
      </c>
      <c r="N231" s="304">
        <f t="shared" si="55"/>
        <v>27110.506874925111</v>
      </c>
      <c r="O231" s="305">
        <f t="shared" si="56"/>
        <v>0.94352859660493116</v>
      </c>
      <c r="P231" s="349">
        <v>891.24368802157187</v>
      </c>
      <c r="Q231" s="124">
        <v>7812</v>
      </c>
      <c r="R231" s="85">
        <f t="shared" si="59"/>
        <v>5.7932148975223675E-2</v>
      </c>
      <c r="S231" s="2">
        <f t="shared" si="57"/>
        <v>8.4579947245846346E-2</v>
      </c>
      <c r="T231" s="2"/>
      <c r="U231" s="294">
        <v>173698</v>
      </c>
      <c r="V231" s="85">
        <f t="shared" si="58"/>
        <v>6.832548446153669E-2</v>
      </c>
      <c r="W231" s="295">
        <v>193371.52758263284</v>
      </c>
      <c r="X231" s="294">
        <v>22453.205791106517</v>
      </c>
      <c r="Y231" s="99">
        <v>24996.319491033202</v>
      </c>
      <c r="Z231" s="99"/>
      <c r="AA231" s="84"/>
      <c r="AB231" s="84"/>
      <c r="AC231" s="84"/>
      <c r="AD231" s="84"/>
    </row>
    <row r="232" spans="1:30" ht="14.4" x14ac:dyDescent="0.3">
      <c r="A232" s="51">
        <v>1259</v>
      </c>
      <c r="B232" s="52" t="s">
        <v>288</v>
      </c>
      <c r="C232" s="341">
        <v>116933</v>
      </c>
      <c r="D232" s="303">
        <f t="shared" si="45"/>
        <v>24099.958779884582</v>
      </c>
      <c r="E232" s="301">
        <f t="shared" si="46"/>
        <v>0.8387523107084659</v>
      </c>
      <c r="F232" s="303">
        <f t="shared" si="47"/>
        <v>2779.8881378903247</v>
      </c>
      <c r="G232" s="303">
        <f t="shared" si="48"/>
        <v>13488.017245043855</v>
      </c>
      <c r="H232" s="303">
        <f t="shared" si="49"/>
        <v>615.94271509645978</v>
      </c>
      <c r="I232" s="302">
        <f t="shared" si="50"/>
        <v>2988.554053648023</v>
      </c>
      <c r="J232" s="303">
        <f t="shared" si="51"/>
        <v>247.95948344601862</v>
      </c>
      <c r="K232" s="302">
        <f t="shared" si="52"/>
        <v>1203.0994136800823</v>
      </c>
      <c r="L232" s="302">
        <f t="shared" si="53"/>
        <v>14691.116658723937</v>
      </c>
      <c r="M232" s="302">
        <f t="shared" si="54"/>
        <v>131624.11665872394</v>
      </c>
      <c r="N232" s="304">
        <f t="shared" si="55"/>
        <v>27127.806401220925</v>
      </c>
      <c r="O232" s="305">
        <f t="shared" si="56"/>
        <v>0.94413067305606957</v>
      </c>
      <c r="P232" s="349">
        <v>483.0521216437246</v>
      </c>
      <c r="Q232" s="124">
        <v>4852</v>
      </c>
      <c r="R232" s="85">
        <f t="shared" si="59"/>
        <v>6.8345430327380191E-2</v>
      </c>
      <c r="S232" s="2">
        <f t="shared" si="57"/>
        <v>8.5044131869660866E-2</v>
      </c>
      <c r="T232" s="2"/>
      <c r="U232" s="294">
        <v>106768</v>
      </c>
      <c r="V232" s="85">
        <f t="shared" si="58"/>
        <v>9.520642889255207E-2</v>
      </c>
      <c r="W232" s="295">
        <v>118332.42900059478</v>
      </c>
      <c r="X232" s="294">
        <v>22558.208324529896</v>
      </c>
      <c r="Y232" s="99">
        <v>25001.569617704368</v>
      </c>
      <c r="Z232" s="99"/>
      <c r="AA232" s="84"/>
      <c r="AB232" s="84"/>
      <c r="AC232" s="84"/>
      <c r="AD232" s="84"/>
    </row>
    <row r="233" spans="1:30" ht="14.4" x14ac:dyDescent="0.3">
      <c r="A233" s="51">
        <v>1260</v>
      </c>
      <c r="B233" s="52" t="s">
        <v>289</v>
      </c>
      <c r="C233" s="341">
        <v>115873</v>
      </c>
      <c r="D233" s="303">
        <f t="shared" si="45"/>
        <v>22823.123892062242</v>
      </c>
      <c r="E233" s="301">
        <f t="shared" si="46"/>
        <v>0.79431454953486358</v>
      </c>
      <c r="F233" s="303">
        <f t="shared" si="47"/>
        <v>3545.9890705837292</v>
      </c>
      <c r="G233" s="303">
        <f t="shared" si="48"/>
        <v>18002.986511353593</v>
      </c>
      <c r="H233" s="303">
        <f t="shared" si="49"/>
        <v>1062.8349258342789</v>
      </c>
      <c r="I233" s="302">
        <f t="shared" si="50"/>
        <v>5396.0129184606349</v>
      </c>
      <c r="J233" s="303">
        <f t="shared" si="51"/>
        <v>694.85169418383771</v>
      </c>
      <c r="K233" s="302">
        <f t="shared" si="52"/>
        <v>3527.7620513713441</v>
      </c>
      <c r="L233" s="302">
        <f t="shared" si="53"/>
        <v>21530.748562724937</v>
      </c>
      <c r="M233" s="302">
        <f t="shared" si="54"/>
        <v>137403.74856272494</v>
      </c>
      <c r="N233" s="304">
        <f t="shared" si="55"/>
        <v>27063.964656829812</v>
      </c>
      <c r="O233" s="305">
        <f t="shared" si="56"/>
        <v>0.94190878499738961</v>
      </c>
      <c r="P233" s="349">
        <v>437.65654814202571</v>
      </c>
      <c r="Q233" s="124">
        <v>5077</v>
      </c>
      <c r="R233" s="85">
        <f t="shared" si="59"/>
        <v>2.7346894170879418E-2</v>
      </c>
      <c r="S233" s="2">
        <f t="shared" si="57"/>
        <v>8.3232832938161222E-2</v>
      </c>
      <c r="T233" s="2"/>
      <c r="U233" s="294">
        <v>111389</v>
      </c>
      <c r="V233" s="85">
        <f t="shared" si="58"/>
        <v>4.0255321441075867E-2</v>
      </c>
      <c r="W233" s="295">
        <v>125271.97723621008</v>
      </c>
      <c r="X233" s="294">
        <v>22215.596330275228</v>
      </c>
      <c r="Y233" s="99">
        <v>24984.439017991637</v>
      </c>
      <c r="Z233" s="99"/>
      <c r="AA233" s="84"/>
      <c r="AB233" s="84"/>
      <c r="AC233" s="84"/>
      <c r="AD233" s="84"/>
    </row>
    <row r="234" spans="1:30" ht="14.4" x14ac:dyDescent="0.3">
      <c r="A234" s="51">
        <v>1263</v>
      </c>
      <c r="B234" s="52" t="s">
        <v>290</v>
      </c>
      <c r="C234" s="341">
        <v>396793</v>
      </c>
      <c r="D234" s="303">
        <f t="shared" si="45"/>
        <v>25424.040494649838</v>
      </c>
      <c r="E234" s="301">
        <f t="shared" si="46"/>
        <v>0.88483440603358932</v>
      </c>
      <c r="F234" s="303">
        <f t="shared" si="47"/>
        <v>1985.4391090311713</v>
      </c>
      <c r="G234" s="303">
        <f t="shared" si="48"/>
        <v>30986.748174649489</v>
      </c>
      <c r="H234" s="303">
        <f t="shared" si="49"/>
        <v>152.51411492862024</v>
      </c>
      <c r="I234" s="302">
        <f t="shared" si="50"/>
        <v>2380.2877916909765</v>
      </c>
      <c r="J234" s="303">
        <f t="shared" si="51"/>
        <v>-215.46911672182091</v>
      </c>
      <c r="K234" s="302">
        <f t="shared" si="52"/>
        <v>-3362.8265046774591</v>
      </c>
      <c r="L234" s="302">
        <f t="shared" si="53"/>
        <v>27623.921669972031</v>
      </c>
      <c r="M234" s="302">
        <f t="shared" si="54"/>
        <v>424416.92166997201</v>
      </c>
      <c r="N234" s="304">
        <f t="shared" si="55"/>
        <v>27194.010486959185</v>
      </c>
      <c r="O234" s="305">
        <f t="shared" si="56"/>
        <v>0.94643477782232566</v>
      </c>
      <c r="P234" s="349">
        <v>1509.5137082632755</v>
      </c>
      <c r="Q234" s="124">
        <v>15607</v>
      </c>
      <c r="R234" s="85">
        <f t="shared" si="59"/>
        <v>4.5144279316290968E-2</v>
      </c>
      <c r="S234" s="2">
        <f t="shared" si="57"/>
        <v>7.5943963914453377E-2</v>
      </c>
      <c r="T234" s="2"/>
      <c r="U234" s="294">
        <v>374667</v>
      </c>
      <c r="V234" s="85">
        <f t="shared" si="58"/>
        <v>5.9055107602217438E-2</v>
      </c>
      <c r="W234" s="295">
        <v>389278.77618861466</v>
      </c>
      <c r="X234" s="294">
        <v>24325.866770549281</v>
      </c>
      <c r="Y234" s="99">
        <v>25274.560199234817</v>
      </c>
      <c r="Z234" s="99"/>
      <c r="AA234" s="84"/>
      <c r="AB234" s="84"/>
      <c r="AC234" s="84"/>
      <c r="AD234" s="84"/>
    </row>
    <row r="235" spans="1:30" ht="14.4" x14ac:dyDescent="0.3">
      <c r="A235" s="51">
        <v>1264</v>
      </c>
      <c r="B235" s="52" t="s">
        <v>291</v>
      </c>
      <c r="C235" s="341">
        <v>88559</v>
      </c>
      <c r="D235" s="303">
        <f t="shared" si="45"/>
        <v>30986.354093771868</v>
      </c>
      <c r="E235" s="301">
        <f t="shared" si="46"/>
        <v>1.0784199397998453</v>
      </c>
      <c r="F235" s="303">
        <f t="shared" si="47"/>
        <v>-1351.9490504420464</v>
      </c>
      <c r="G235" s="303">
        <f t="shared" si="48"/>
        <v>-3863.8703861633689</v>
      </c>
      <c r="H235" s="303">
        <f t="shared" si="49"/>
        <v>0</v>
      </c>
      <c r="I235" s="302">
        <f t="shared" si="50"/>
        <v>0</v>
      </c>
      <c r="J235" s="303">
        <f t="shared" si="51"/>
        <v>-367.98323165044116</v>
      </c>
      <c r="K235" s="302">
        <f t="shared" si="52"/>
        <v>-1051.6960760569607</v>
      </c>
      <c r="L235" s="302">
        <f t="shared" si="53"/>
        <v>-4915.5664622203294</v>
      </c>
      <c r="M235" s="302">
        <f t="shared" si="54"/>
        <v>83643.433537779667</v>
      </c>
      <c r="N235" s="304">
        <f t="shared" si="55"/>
        <v>29266.421811679382</v>
      </c>
      <c r="O235" s="305">
        <f t="shared" si="56"/>
        <v>1.0185610334405846</v>
      </c>
      <c r="P235" s="349">
        <v>212.37123269538824</v>
      </c>
      <c r="Q235" s="124">
        <v>2858</v>
      </c>
      <c r="R235" s="85">
        <f t="shared" si="59"/>
        <v>6.7888975538034427E-2</v>
      </c>
      <c r="S235" s="2">
        <f t="shared" si="57"/>
        <v>7.7921313170467993E-2</v>
      </c>
      <c r="T235" s="2"/>
      <c r="U235" s="294">
        <v>82871</v>
      </c>
      <c r="V235" s="85">
        <f t="shared" si="58"/>
        <v>6.8636796949475692E-2</v>
      </c>
      <c r="W235" s="295">
        <v>77542.673730339142</v>
      </c>
      <c r="X235" s="294">
        <v>29016.456582633054</v>
      </c>
      <c r="Y235" s="99">
        <v>27150.796124068325</v>
      </c>
      <c r="Z235" s="99"/>
      <c r="AA235" s="84"/>
      <c r="AB235" s="84"/>
      <c r="AC235" s="84"/>
      <c r="AD235" s="84"/>
    </row>
    <row r="236" spans="1:30" ht="14.4" x14ac:dyDescent="0.3">
      <c r="A236" s="51">
        <v>1265</v>
      </c>
      <c r="B236" s="52" t="s">
        <v>292</v>
      </c>
      <c r="C236" s="341">
        <v>13743</v>
      </c>
      <c r="D236" s="303">
        <f t="shared" si="45"/>
        <v>23859.375</v>
      </c>
      <c r="E236" s="301">
        <f t="shared" si="46"/>
        <v>0.83037925898915765</v>
      </c>
      <c r="F236" s="303">
        <f t="shared" si="47"/>
        <v>2924.2384058210741</v>
      </c>
      <c r="G236" s="303">
        <f t="shared" si="48"/>
        <v>1684.3613217529387</v>
      </c>
      <c r="H236" s="303">
        <f t="shared" si="49"/>
        <v>700.14703805606359</v>
      </c>
      <c r="I236" s="302">
        <f t="shared" si="50"/>
        <v>403.28469392029268</v>
      </c>
      <c r="J236" s="303">
        <f t="shared" si="51"/>
        <v>332.16380640562244</v>
      </c>
      <c r="K236" s="302">
        <f t="shared" si="52"/>
        <v>191.32635248963851</v>
      </c>
      <c r="L236" s="302">
        <f t="shared" si="53"/>
        <v>1875.6876742425773</v>
      </c>
      <c r="M236" s="302">
        <f t="shared" si="54"/>
        <v>15618.687674242577</v>
      </c>
      <c r="N236" s="304">
        <f t="shared" si="55"/>
        <v>27115.777212226694</v>
      </c>
      <c r="O236" s="305">
        <f t="shared" si="56"/>
        <v>0.94371202047010416</v>
      </c>
      <c r="P236" s="349">
        <v>-57.768668164306973</v>
      </c>
      <c r="Q236" s="124">
        <v>576</v>
      </c>
      <c r="R236" s="85">
        <f t="shared" si="59"/>
        <v>3.8486905682257412E-2</v>
      </c>
      <c r="S236" s="2">
        <f t="shared" si="57"/>
        <v>8.3659442059035721E-2</v>
      </c>
      <c r="T236" s="2"/>
      <c r="U236" s="294">
        <v>12935</v>
      </c>
      <c r="V236" s="85">
        <f t="shared" si="58"/>
        <v>6.2466177039041358E-2</v>
      </c>
      <c r="W236" s="295">
        <v>14087.620130432044</v>
      </c>
      <c r="X236" s="294">
        <v>22975.133214920072</v>
      </c>
      <c r="Y236" s="99">
        <v>25022.415862223879</v>
      </c>
      <c r="Z236" s="99"/>
      <c r="AA236" s="84"/>
      <c r="AB236" s="84"/>
      <c r="AC236" s="84"/>
      <c r="AD236" s="84"/>
    </row>
    <row r="237" spans="1:30" ht="14.4" x14ac:dyDescent="0.3">
      <c r="A237" s="51">
        <v>1266</v>
      </c>
      <c r="B237" s="52" t="s">
        <v>293</v>
      </c>
      <c r="C237" s="341">
        <v>54093</v>
      </c>
      <c r="D237" s="303">
        <f t="shared" si="45"/>
        <v>31800.705467372132</v>
      </c>
      <c r="E237" s="301">
        <f t="shared" si="46"/>
        <v>1.1067618594925024</v>
      </c>
      <c r="F237" s="303">
        <f t="shared" si="47"/>
        <v>-1840.5598746022049</v>
      </c>
      <c r="G237" s="303">
        <f t="shared" si="48"/>
        <v>-3130.7923466983507</v>
      </c>
      <c r="H237" s="303">
        <f t="shared" si="49"/>
        <v>0</v>
      </c>
      <c r="I237" s="302">
        <f t="shared" si="50"/>
        <v>0</v>
      </c>
      <c r="J237" s="303">
        <f t="shared" si="51"/>
        <v>-367.98323165044116</v>
      </c>
      <c r="K237" s="302">
        <f t="shared" si="52"/>
        <v>-625.93947703740037</v>
      </c>
      <c r="L237" s="302">
        <f t="shared" si="53"/>
        <v>-3756.7318237357513</v>
      </c>
      <c r="M237" s="302">
        <f t="shared" si="54"/>
        <v>50336.268176264246</v>
      </c>
      <c r="N237" s="304">
        <f t="shared" si="55"/>
        <v>29592.162361119488</v>
      </c>
      <c r="O237" s="305">
        <f t="shared" si="56"/>
        <v>1.0298978013176474</v>
      </c>
      <c r="P237" s="349">
        <v>86.774411061882802</v>
      </c>
      <c r="Q237" s="124">
        <v>1701</v>
      </c>
      <c r="R237" s="85">
        <f t="shared" si="59"/>
        <v>4.226504811221389E-2</v>
      </c>
      <c r="S237" s="2">
        <f t="shared" si="57"/>
        <v>6.6435203490593328E-2</v>
      </c>
      <c r="T237" s="2"/>
      <c r="U237" s="294">
        <v>51991</v>
      </c>
      <c r="V237" s="85">
        <f t="shared" si="58"/>
        <v>4.043007443596007E-2</v>
      </c>
      <c r="W237" s="295">
        <v>47283.739788689738</v>
      </c>
      <c r="X237" s="294">
        <v>30511.150234741785</v>
      </c>
      <c r="Y237" s="99">
        <v>27748.673584911819</v>
      </c>
      <c r="Z237" s="99"/>
      <c r="AA237" s="84"/>
      <c r="AB237" s="84"/>
      <c r="AC237" s="84"/>
      <c r="AD237" s="84"/>
    </row>
    <row r="238" spans="1:30" ht="21.75" customHeight="1" x14ac:dyDescent="0.3">
      <c r="A238" s="51">
        <v>1401</v>
      </c>
      <c r="B238" s="52" t="s">
        <v>294</v>
      </c>
      <c r="C238" s="341">
        <v>325784</v>
      </c>
      <c r="D238" s="303">
        <f t="shared" si="45"/>
        <v>27323.995638681539</v>
      </c>
      <c r="E238" s="301">
        <f t="shared" si="46"/>
        <v>0.95095865885302333</v>
      </c>
      <c r="F238" s="303">
        <f t="shared" si="47"/>
        <v>845.46602261215082</v>
      </c>
      <c r="G238" s="303">
        <f t="shared" si="48"/>
        <v>10080.491387604674</v>
      </c>
      <c r="H238" s="303">
        <f t="shared" si="49"/>
        <v>0</v>
      </c>
      <c r="I238" s="302">
        <f t="shared" si="50"/>
        <v>0</v>
      </c>
      <c r="J238" s="303">
        <f t="shared" si="51"/>
        <v>-367.98323165044116</v>
      </c>
      <c r="K238" s="302">
        <f t="shared" si="52"/>
        <v>-4387.4640709682099</v>
      </c>
      <c r="L238" s="302">
        <f t="shared" si="53"/>
        <v>5693.0273166364641</v>
      </c>
      <c r="M238" s="302">
        <f t="shared" si="54"/>
        <v>331477.02731663646</v>
      </c>
      <c r="N238" s="304">
        <f t="shared" si="55"/>
        <v>27801.478429643248</v>
      </c>
      <c r="O238" s="305">
        <f t="shared" si="56"/>
        <v>0.96757652106185565</v>
      </c>
      <c r="P238" s="349">
        <v>-55.468016995412654</v>
      </c>
      <c r="Q238" s="124">
        <v>11923</v>
      </c>
      <c r="R238" s="85">
        <f t="shared" si="59"/>
        <v>7.8804944285368522E-2</v>
      </c>
      <c r="S238" s="2">
        <f t="shared" si="57"/>
        <v>8.2805104573389354E-2</v>
      </c>
      <c r="T238" s="2"/>
      <c r="U238" s="294">
        <v>300441</v>
      </c>
      <c r="V238" s="85">
        <f t="shared" si="58"/>
        <v>8.4352668244347478E-2</v>
      </c>
      <c r="W238" s="295">
        <v>304561.86043042119</v>
      </c>
      <c r="X238" s="294">
        <v>25328.02225594335</v>
      </c>
      <c r="Y238" s="99">
        <v>25675.422393392444</v>
      </c>
      <c r="Z238" s="99"/>
      <c r="AA238" s="84"/>
      <c r="AB238" s="84"/>
      <c r="AC238" s="84"/>
      <c r="AD238" s="84"/>
    </row>
    <row r="239" spans="1:30" ht="14.4" x14ac:dyDescent="0.3">
      <c r="A239" s="51">
        <v>1411</v>
      </c>
      <c r="B239" s="52" t="s">
        <v>295</v>
      </c>
      <c r="C239" s="341">
        <v>71148</v>
      </c>
      <c r="D239" s="303">
        <f t="shared" si="45"/>
        <v>30020.253164556962</v>
      </c>
      <c r="E239" s="301">
        <f t="shared" si="46"/>
        <v>1.0447966712226002</v>
      </c>
      <c r="F239" s="303">
        <f t="shared" si="47"/>
        <v>-772.28849291310246</v>
      </c>
      <c r="G239" s="303">
        <f t="shared" si="48"/>
        <v>-1830.3237282040529</v>
      </c>
      <c r="H239" s="303">
        <f t="shared" si="49"/>
        <v>0</v>
      </c>
      <c r="I239" s="302">
        <f t="shared" si="50"/>
        <v>0</v>
      </c>
      <c r="J239" s="303">
        <f t="shared" si="51"/>
        <v>-367.98323165044116</v>
      </c>
      <c r="K239" s="302">
        <f t="shared" si="52"/>
        <v>-872.12025901154561</v>
      </c>
      <c r="L239" s="302">
        <f t="shared" si="53"/>
        <v>-2702.4439872155986</v>
      </c>
      <c r="M239" s="302">
        <f t="shared" si="54"/>
        <v>68445.556012784407</v>
      </c>
      <c r="N239" s="304">
        <f t="shared" si="55"/>
        <v>28879.981439993422</v>
      </c>
      <c r="O239" s="305">
        <f t="shared" si="56"/>
        <v>1.0051117260096865</v>
      </c>
      <c r="P239" s="349">
        <v>116.88251276699475</v>
      </c>
      <c r="Q239" s="124">
        <v>2370</v>
      </c>
      <c r="R239" s="85">
        <f t="shared" si="59"/>
        <v>0.12420077845878311</v>
      </c>
      <c r="S239" s="2">
        <f t="shared" si="57"/>
        <v>0.1012104509553577</v>
      </c>
      <c r="T239" s="2"/>
      <c r="U239" s="294">
        <v>62353</v>
      </c>
      <c r="V239" s="85">
        <f t="shared" si="58"/>
        <v>0.14105175372476064</v>
      </c>
      <c r="W239" s="295">
        <v>61236.938501520272</v>
      </c>
      <c r="X239" s="294">
        <v>26703.640256959316</v>
      </c>
      <c r="Y239" s="99">
        <v>26225.66959379883</v>
      </c>
      <c r="Z239" s="99"/>
      <c r="AA239" s="84"/>
      <c r="AB239" s="84"/>
      <c r="AC239" s="84"/>
      <c r="AD239" s="84"/>
    </row>
    <row r="240" spans="1:30" ht="14.4" x14ac:dyDescent="0.3">
      <c r="A240" s="51">
        <v>1412</v>
      </c>
      <c r="B240" s="52" t="s">
        <v>296</v>
      </c>
      <c r="C240" s="341">
        <v>20256</v>
      </c>
      <c r="D240" s="303">
        <f t="shared" si="45"/>
        <v>25803.821656050954</v>
      </c>
      <c r="E240" s="301">
        <f t="shared" si="46"/>
        <v>0.89805195256958614</v>
      </c>
      <c r="F240" s="303">
        <f t="shared" si="47"/>
        <v>1757.5704121905021</v>
      </c>
      <c r="G240" s="303">
        <f t="shared" si="48"/>
        <v>1379.692773569544</v>
      </c>
      <c r="H240" s="303">
        <f t="shared" si="49"/>
        <v>19.590708438229921</v>
      </c>
      <c r="I240" s="302">
        <f t="shared" si="50"/>
        <v>15.378706124010488</v>
      </c>
      <c r="J240" s="303">
        <f t="shared" si="51"/>
        <v>-348.39252321221124</v>
      </c>
      <c r="K240" s="302">
        <f t="shared" si="52"/>
        <v>-273.48813072158583</v>
      </c>
      <c r="L240" s="302">
        <f t="shared" si="53"/>
        <v>1106.2046428479582</v>
      </c>
      <c r="M240" s="302">
        <f t="shared" si="54"/>
        <v>21362.204642847959</v>
      </c>
      <c r="N240" s="304">
        <f t="shared" si="55"/>
        <v>27212.999545029248</v>
      </c>
      <c r="O240" s="305">
        <f t="shared" si="56"/>
        <v>0.94709565514912575</v>
      </c>
      <c r="P240" s="349">
        <v>72.542323221938886</v>
      </c>
      <c r="Q240" s="124">
        <v>785</v>
      </c>
      <c r="R240" s="85">
        <f t="shared" si="59"/>
        <v>7.4487680868247086E-2</v>
      </c>
      <c r="S240" s="2">
        <f t="shared" si="57"/>
        <v>8.2018629971116128E-2</v>
      </c>
      <c r="T240" s="2"/>
      <c r="U240" s="294">
        <v>19212</v>
      </c>
      <c r="V240" s="85">
        <f t="shared" si="58"/>
        <v>5.434103685196752E-2</v>
      </c>
      <c r="W240" s="295">
        <v>20120.170792812085</v>
      </c>
      <c r="X240" s="294">
        <v>24015</v>
      </c>
      <c r="Y240" s="99">
        <v>25150.213491015107</v>
      </c>
      <c r="Z240" s="99"/>
      <c r="AA240" s="84"/>
      <c r="AB240" s="84"/>
      <c r="AC240" s="84"/>
      <c r="AD240" s="84"/>
    </row>
    <row r="241" spans="1:30" ht="14.4" x14ac:dyDescent="0.3">
      <c r="A241" s="51">
        <v>1413</v>
      </c>
      <c r="B241" s="52" t="s">
        <v>297</v>
      </c>
      <c r="C241" s="341">
        <v>35334</v>
      </c>
      <c r="D241" s="303">
        <f t="shared" si="45"/>
        <v>25329.032258064515</v>
      </c>
      <c r="E241" s="301">
        <f t="shared" si="46"/>
        <v>0.88152782867799695</v>
      </c>
      <c r="F241" s="303">
        <f t="shared" si="47"/>
        <v>2042.4440509823653</v>
      </c>
      <c r="G241" s="303">
        <f t="shared" si="48"/>
        <v>2849.2094511203995</v>
      </c>
      <c r="H241" s="303">
        <f t="shared" si="49"/>
        <v>185.76699773348335</v>
      </c>
      <c r="I241" s="302">
        <f t="shared" si="50"/>
        <v>259.14496183820927</v>
      </c>
      <c r="J241" s="303">
        <f t="shared" si="51"/>
        <v>-182.2162339169578</v>
      </c>
      <c r="K241" s="302">
        <f t="shared" si="52"/>
        <v>-254.19164631415612</v>
      </c>
      <c r="L241" s="302">
        <f t="shared" si="53"/>
        <v>2595.0178048062435</v>
      </c>
      <c r="M241" s="302">
        <f t="shared" si="54"/>
        <v>37929.017804806244</v>
      </c>
      <c r="N241" s="304">
        <f t="shared" si="55"/>
        <v>27189.260075129925</v>
      </c>
      <c r="O241" s="305">
        <f t="shared" si="56"/>
        <v>0.94626944895454623</v>
      </c>
      <c r="P241" s="349">
        <v>126.47744428956912</v>
      </c>
      <c r="Q241" s="124">
        <v>1395</v>
      </c>
      <c r="R241" s="85">
        <f t="shared" si="59"/>
        <v>-2.5032456026392581E-2</v>
      </c>
      <c r="S241" s="2">
        <f t="shared" si="57"/>
        <v>4.8322982612573763E-2</v>
      </c>
      <c r="T241" s="2"/>
      <c r="U241" s="294">
        <v>36501</v>
      </c>
      <c r="V241" s="85">
        <f t="shared" si="58"/>
        <v>-3.1971726802005426E-2</v>
      </c>
      <c r="W241" s="295">
        <v>36440.019954876225</v>
      </c>
      <c r="X241" s="294">
        <v>25979.359430604982</v>
      </c>
      <c r="Y241" s="99">
        <v>25935.957263257096</v>
      </c>
      <c r="Z241" s="99"/>
      <c r="AA241" s="84"/>
      <c r="AB241" s="84"/>
      <c r="AC241" s="84"/>
      <c r="AD241" s="84"/>
    </row>
    <row r="242" spans="1:30" ht="14.4" x14ac:dyDescent="0.3">
      <c r="A242" s="51">
        <v>1416</v>
      </c>
      <c r="B242" s="52" t="s">
        <v>298</v>
      </c>
      <c r="C242" s="341">
        <v>110066</v>
      </c>
      <c r="D242" s="303">
        <f t="shared" si="45"/>
        <v>26451.814467676038</v>
      </c>
      <c r="E242" s="301">
        <f t="shared" si="46"/>
        <v>0.92060408525317661</v>
      </c>
      <c r="F242" s="303">
        <f t="shared" si="47"/>
        <v>1368.7747252154513</v>
      </c>
      <c r="G242" s="303">
        <f t="shared" si="48"/>
        <v>5695.4716316214926</v>
      </c>
      <c r="H242" s="303">
        <f t="shared" si="49"/>
        <v>0</v>
      </c>
      <c r="I242" s="302">
        <f t="shared" si="50"/>
        <v>0</v>
      </c>
      <c r="J242" s="303">
        <f t="shared" si="51"/>
        <v>-367.98323165044116</v>
      </c>
      <c r="K242" s="302">
        <f t="shared" si="52"/>
        <v>-1531.1782268974855</v>
      </c>
      <c r="L242" s="302">
        <f t="shared" si="53"/>
        <v>4164.2934047240069</v>
      </c>
      <c r="M242" s="302">
        <f t="shared" si="54"/>
        <v>114230.29340472401</v>
      </c>
      <c r="N242" s="304">
        <f t="shared" si="55"/>
        <v>27452.605961241054</v>
      </c>
      <c r="O242" s="305">
        <f t="shared" si="56"/>
        <v>0.95543469162191708</v>
      </c>
      <c r="P242" s="349">
        <v>354.20689266812633</v>
      </c>
      <c r="Q242" s="124">
        <v>4161</v>
      </c>
      <c r="R242" s="85">
        <f t="shared" si="59"/>
        <v>3.676529859581832E-2</v>
      </c>
      <c r="S242" s="2">
        <f t="shared" si="57"/>
        <v>6.6131782086295401E-2</v>
      </c>
      <c r="T242" s="2"/>
      <c r="U242" s="294">
        <v>106367</v>
      </c>
      <c r="V242" s="85">
        <f t="shared" si="58"/>
        <v>3.4775823328663968E-2</v>
      </c>
      <c r="W242" s="295">
        <v>107350.62604404197</v>
      </c>
      <c r="X242" s="294">
        <v>25513.792276325257</v>
      </c>
      <c r="Y242" s="99">
        <v>25749.73040154521</v>
      </c>
      <c r="Z242" s="99"/>
      <c r="AA242" s="84"/>
      <c r="AB242" s="84"/>
      <c r="AC242" s="84"/>
      <c r="AD242" s="84"/>
    </row>
    <row r="243" spans="1:30" ht="14.4" x14ac:dyDescent="0.3">
      <c r="A243" s="51">
        <v>1417</v>
      </c>
      <c r="B243" s="52" t="s">
        <v>299</v>
      </c>
      <c r="C243" s="341">
        <v>77092</v>
      </c>
      <c r="D243" s="303">
        <f t="shared" si="45"/>
        <v>28669.393826701376</v>
      </c>
      <c r="E243" s="301">
        <f t="shared" si="46"/>
        <v>0.99778263267519041</v>
      </c>
      <c r="F243" s="303">
        <f t="shared" si="47"/>
        <v>38.227109800248577</v>
      </c>
      <c r="G243" s="303">
        <f t="shared" si="48"/>
        <v>102.79269825286843</v>
      </c>
      <c r="H243" s="303">
        <f t="shared" si="49"/>
        <v>0</v>
      </c>
      <c r="I243" s="302">
        <f t="shared" si="50"/>
        <v>0</v>
      </c>
      <c r="J243" s="303">
        <f t="shared" si="51"/>
        <v>-367.98323165044116</v>
      </c>
      <c r="K243" s="302">
        <f t="shared" si="52"/>
        <v>-989.50690990803628</v>
      </c>
      <c r="L243" s="302">
        <f t="shared" si="53"/>
        <v>-886.7142116551679</v>
      </c>
      <c r="M243" s="302">
        <f t="shared" si="54"/>
        <v>76205.285788344831</v>
      </c>
      <c r="N243" s="304">
        <f t="shared" si="55"/>
        <v>28339.637704851182</v>
      </c>
      <c r="O243" s="305">
        <f t="shared" si="56"/>
        <v>0.98630611059072248</v>
      </c>
      <c r="P243" s="349">
        <v>180.78518009723621</v>
      </c>
      <c r="Q243" s="124">
        <v>2689</v>
      </c>
      <c r="R243" s="85">
        <f t="shared" si="59"/>
        <v>8.6180047646690017E-2</v>
      </c>
      <c r="S243" s="2">
        <f t="shared" si="57"/>
        <v>8.5722828512703159E-2</v>
      </c>
      <c r="T243" s="2"/>
      <c r="U243" s="294">
        <v>70685</v>
      </c>
      <c r="V243" s="85">
        <f t="shared" si="58"/>
        <v>9.0641578835679429E-2</v>
      </c>
      <c r="W243" s="295">
        <v>69901.403728938443</v>
      </c>
      <c r="X243" s="294">
        <v>26394.697535474235</v>
      </c>
      <c r="Y243" s="99">
        <v>26102.092505204797</v>
      </c>
      <c r="Z243" s="99"/>
      <c r="AA243" s="84"/>
      <c r="AB243" s="84"/>
      <c r="AC243" s="84"/>
      <c r="AD243" s="84"/>
    </row>
    <row r="244" spans="1:30" ht="14.4" x14ac:dyDescent="0.3">
      <c r="A244" s="51">
        <v>1418</v>
      </c>
      <c r="B244" s="52" t="s">
        <v>300</v>
      </c>
      <c r="C244" s="341">
        <v>31062</v>
      </c>
      <c r="D244" s="303">
        <f t="shared" si="45"/>
        <v>24004.636785162289</v>
      </c>
      <c r="E244" s="301">
        <f t="shared" si="46"/>
        <v>0.83543481360961624</v>
      </c>
      <c r="F244" s="303">
        <f t="shared" si="47"/>
        <v>2837.0813347237008</v>
      </c>
      <c r="G244" s="303">
        <f t="shared" si="48"/>
        <v>3671.1832471324688</v>
      </c>
      <c r="H244" s="303">
        <f t="shared" si="49"/>
        <v>649.30541324926253</v>
      </c>
      <c r="I244" s="302">
        <f t="shared" si="50"/>
        <v>840.20120474454575</v>
      </c>
      <c r="J244" s="303">
        <f t="shared" si="51"/>
        <v>281.32218159882137</v>
      </c>
      <c r="K244" s="302">
        <f t="shared" si="52"/>
        <v>364.03090298887486</v>
      </c>
      <c r="L244" s="302">
        <f t="shared" si="53"/>
        <v>4035.2141501213437</v>
      </c>
      <c r="M244" s="302">
        <f t="shared" si="54"/>
        <v>35097.214150121341</v>
      </c>
      <c r="N244" s="304">
        <f t="shared" si="55"/>
        <v>27123.040301484805</v>
      </c>
      <c r="O244" s="305">
        <f t="shared" si="56"/>
        <v>0.94396479820112689</v>
      </c>
      <c r="P244" s="349">
        <v>143.72212395032011</v>
      </c>
      <c r="Q244" s="124">
        <v>1294</v>
      </c>
      <c r="R244" s="85">
        <f t="shared" si="59"/>
        <v>7.2244934328490495E-2</v>
      </c>
      <c r="S244" s="2">
        <f t="shared" si="57"/>
        <v>8.5224489601647455E-2</v>
      </c>
      <c r="T244" s="2"/>
      <c r="U244" s="294">
        <v>29193</v>
      </c>
      <c r="V244" s="85">
        <f t="shared" si="58"/>
        <v>6.4022197102045014E-2</v>
      </c>
      <c r="W244" s="295">
        <v>32590.901598727149</v>
      </c>
      <c r="X244" s="294">
        <v>22387.269938650308</v>
      </c>
      <c r="Y244" s="99">
        <v>24993.02269841039</v>
      </c>
      <c r="Z244" s="99"/>
      <c r="AA244" s="84"/>
      <c r="AB244" s="84"/>
      <c r="AC244" s="84"/>
      <c r="AD244" s="84"/>
    </row>
    <row r="245" spans="1:30" ht="14.4" x14ac:dyDescent="0.3">
      <c r="A245" s="51">
        <v>1419</v>
      </c>
      <c r="B245" s="52" t="s">
        <v>301</v>
      </c>
      <c r="C245" s="341">
        <v>61486</v>
      </c>
      <c r="D245" s="303">
        <f t="shared" si="45"/>
        <v>26756.309834638818</v>
      </c>
      <c r="E245" s="301">
        <f t="shared" si="46"/>
        <v>0.93120145577039193</v>
      </c>
      <c r="F245" s="303">
        <f t="shared" si="47"/>
        <v>1186.0775050377836</v>
      </c>
      <c r="G245" s="303">
        <f t="shared" si="48"/>
        <v>2725.6061065768263</v>
      </c>
      <c r="H245" s="303">
        <f t="shared" si="49"/>
        <v>0</v>
      </c>
      <c r="I245" s="302">
        <f t="shared" si="50"/>
        <v>0</v>
      </c>
      <c r="J245" s="303">
        <f t="shared" si="51"/>
        <v>-367.98323165044116</v>
      </c>
      <c r="K245" s="302">
        <f t="shared" si="52"/>
        <v>-845.6254663327137</v>
      </c>
      <c r="L245" s="302">
        <f t="shared" si="53"/>
        <v>1879.9806402441127</v>
      </c>
      <c r="M245" s="302">
        <f t="shared" si="54"/>
        <v>63365.98064024411</v>
      </c>
      <c r="N245" s="304">
        <f t="shared" si="55"/>
        <v>27574.40410802616</v>
      </c>
      <c r="O245" s="305">
        <f t="shared" si="56"/>
        <v>0.95967363982880305</v>
      </c>
      <c r="P245" s="349">
        <v>50.08253769559019</v>
      </c>
      <c r="Q245" s="124">
        <v>2298</v>
      </c>
      <c r="R245" s="85">
        <f t="shared" si="59"/>
        <v>9.1526611525836576E-2</v>
      </c>
      <c r="S245" s="2">
        <f t="shared" si="57"/>
        <v>8.7777298193756029E-2</v>
      </c>
      <c r="T245" s="2"/>
      <c r="U245" s="294">
        <v>55791</v>
      </c>
      <c r="V245" s="85">
        <f t="shared" si="58"/>
        <v>0.10207739599576993</v>
      </c>
      <c r="W245" s="295">
        <v>57695.029905550378</v>
      </c>
      <c r="X245" s="294">
        <v>24512.74165202109</v>
      </c>
      <c r="Y245" s="99">
        <v>25349.310151823538</v>
      </c>
      <c r="Z245" s="99"/>
      <c r="AA245" s="84"/>
      <c r="AB245" s="84"/>
      <c r="AC245" s="84"/>
      <c r="AD245" s="84"/>
    </row>
    <row r="246" spans="1:30" ht="14.4" x14ac:dyDescent="0.3">
      <c r="A246" s="51">
        <v>1420</v>
      </c>
      <c r="B246" s="52" t="s">
        <v>302</v>
      </c>
      <c r="C246" s="341">
        <v>198568</v>
      </c>
      <c r="D246" s="303">
        <f t="shared" si="45"/>
        <v>25330.781987498405</v>
      </c>
      <c r="E246" s="301">
        <f t="shared" si="46"/>
        <v>0.88158872461641713</v>
      </c>
      <c r="F246" s="303">
        <f t="shared" si="47"/>
        <v>2041.3942133220312</v>
      </c>
      <c r="G246" s="303">
        <f t="shared" si="48"/>
        <v>16002.489238231401</v>
      </c>
      <c r="H246" s="303">
        <f t="shared" si="49"/>
        <v>185.15459243162184</v>
      </c>
      <c r="I246" s="302">
        <f t="shared" si="50"/>
        <v>1451.4268500714836</v>
      </c>
      <c r="J246" s="303">
        <f t="shared" si="51"/>
        <v>-182.82863921881932</v>
      </c>
      <c r="K246" s="302">
        <f t="shared" si="52"/>
        <v>-1433.1937028363247</v>
      </c>
      <c r="L246" s="302">
        <f t="shared" si="53"/>
        <v>14569.295535395077</v>
      </c>
      <c r="M246" s="302">
        <f t="shared" si="54"/>
        <v>213137.29553539507</v>
      </c>
      <c r="N246" s="304">
        <f t="shared" si="55"/>
        <v>27189.347561601615</v>
      </c>
      <c r="O246" s="305">
        <f t="shared" si="56"/>
        <v>0.94627249375146705</v>
      </c>
      <c r="P246" s="349">
        <v>-1375.1657807986285</v>
      </c>
      <c r="Q246" s="124">
        <v>7839</v>
      </c>
      <c r="R246" s="85">
        <f t="shared" si="59"/>
        <v>0.11940648118549424</v>
      </c>
      <c r="S246" s="2">
        <f t="shared" si="57"/>
        <v>8.7352201648646363E-2</v>
      </c>
      <c r="T246" s="2"/>
      <c r="U246" s="294">
        <v>173721</v>
      </c>
      <c r="V246" s="85">
        <f t="shared" si="58"/>
        <v>0.14302818887756805</v>
      </c>
      <c r="W246" s="295">
        <v>191964.13168974564</v>
      </c>
      <c r="X246" s="294">
        <v>22628.761234857368</v>
      </c>
      <c r="Y246" s="99">
        <v>25005.097263220741</v>
      </c>
      <c r="Z246" s="99"/>
      <c r="AA246" s="84"/>
      <c r="AB246" s="84"/>
      <c r="AC246" s="84"/>
      <c r="AD246" s="84"/>
    </row>
    <row r="247" spans="1:30" ht="14.4" x14ac:dyDescent="0.3">
      <c r="A247" s="51">
        <v>1421</v>
      </c>
      <c r="B247" s="52" t="s">
        <v>303</v>
      </c>
      <c r="C247" s="341">
        <v>77215</v>
      </c>
      <c r="D247" s="303">
        <f t="shared" si="45"/>
        <v>43772.67573696145</v>
      </c>
      <c r="E247" s="301">
        <f t="shared" si="46"/>
        <v>1.523423058752827</v>
      </c>
      <c r="F247" s="303">
        <f t="shared" si="47"/>
        <v>-9023.7420363557958</v>
      </c>
      <c r="G247" s="303">
        <f t="shared" si="48"/>
        <v>-15917.880952131623</v>
      </c>
      <c r="H247" s="303">
        <f t="shared" si="49"/>
        <v>0</v>
      </c>
      <c r="I247" s="302">
        <f t="shared" si="50"/>
        <v>0</v>
      </c>
      <c r="J247" s="303">
        <f t="shared" si="51"/>
        <v>-367.98323165044116</v>
      </c>
      <c r="K247" s="302">
        <f t="shared" si="52"/>
        <v>-649.12242063137819</v>
      </c>
      <c r="L247" s="302">
        <f t="shared" si="53"/>
        <v>-16567.003372763</v>
      </c>
      <c r="M247" s="302">
        <f t="shared" si="54"/>
        <v>60647.996627237</v>
      </c>
      <c r="N247" s="304">
        <f t="shared" si="55"/>
        <v>34380.950468955212</v>
      </c>
      <c r="O247" s="305">
        <f t="shared" si="56"/>
        <v>1.1965622810217771</v>
      </c>
      <c r="P247" s="349">
        <v>48.699389249359228</v>
      </c>
      <c r="Q247" s="124">
        <v>1764</v>
      </c>
      <c r="R247" s="85">
        <f t="shared" si="59"/>
        <v>4.2235121117338389E-2</v>
      </c>
      <c r="S247" s="2">
        <f t="shared" si="57"/>
        <v>6.29858033188853E-2</v>
      </c>
      <c r="T247" s="2"/>
      <c r="U247" s="294">
        <v>72994</v>
      </c>
      <c r="V247" s="85">
        <f t="shared" si="58"/>
        <v>5.7826670685261802E-2</v>
      </c>
      <c r="W247" s="295">
        <v>56213.443047384251</v>
      </c>
      <c r="X247" s="294">
        <v>41998.84925201381</v>
      </c>
      <c r="Y247" s="99">
        <v>32343.75319182063</v>
      </c>
      <c r="Z247" s="99"/>
      <c r="AA247" s="84"/>
      <c r="AB247" s="84"/>
      <c r="AC247" s="84"/>
      <c r="AD247" s="84"/>
    </row>
    <row r="248" spans="1:30" ht="14.4" x14ac:dyDescent="0.3">
      <c r="A248" s="51">
        <v>1422</v>
      </c>
      <c r="B248" s="52" t="s">
        <v>304</v>
      </c>
      <c r="C248" s="341">
        <v>68720</v>
      </c>
      <c r="D248" s="303">
        <f t="shared" si="45"/>
        <v>31639.0423572744</v>
      </c>
      <c r="E248" s="301">
        <f t="shared" si="46"/>
        <v>1.1011354885767162</v>
      </c>
      <c r="F248" s="303">
        <f t="shared" si="47"/>
        <v>-1743.5620085435658</v>
      </c>
      <c r="G248" s="303">
        <f t="shared" si="48"/>
        <v>-3787.0166825566248</v>
      </c>
      <c r="H248" s="303">
        <f t="shared" si="49"/>
        <v>0</v>
      </c>
      <c r="I248" s="302">
        <f t="shared" si="50"/>
        <v>0</v>
      </c>
      <c r="J248" s="303">
        <f t="shared" si="51"/>
        <v>-367.98323165044116</v>
      </c>
      <c r="K248" s="302">
        <f t="shared" si="52"/>
        <v>-799.25957914475816</v>
      </c>
      <c r="L248" s="302">
        <f t="shared" si="53"/>
        <v>-4586.2762617013832</v>
      </c>
      <c r="M248" s="302">
        <f t="shared" si="54"/>
        <v>64133.72373829862</v>
      </c>
      <c r="N248" s="304">
        <f t="shared" si="55"/>
        <v>29527.497117080395</v>
      </c>
      <c r="O248" s="305">
        <f t="shared" si="56"/>
        <v>1.027647252951333</v>
      </c>
      <c r="P248" s="349">
        <v>-38.167418679363436</v>
      </c>
      <c r="Q248" s="124">
        <v>2172</v>
      </c>
      <c r="R248" s="85">
        <f t="shared" si="59"/>
        <v>2.9044496123290971E-2</v>
      </c>
      <c r="S248" s="2">
        <f t="shared" si="57"/>
        <v>6.0513967990226854E-2</v>
      </c>
      <c r="T248" s="2"/>
      <c r="U248" s="294">
        <v>65981</v>
      </c>
      <c r="V248" s="85">
        <f t="shared" si="58"/>
        <v>4.1511950409966504E-2</v>
      </c>
      <c r="W248" s="295">
        <v>59750.282151718413</v>
      </c>
      <c r="X248" s="294">
        <v>30746.039142590867</v>
      </c>
      <c r="Y248" s="99">
        <v>27842.629148051452</v>
      </c>
      <c r="Z248" s="99"/>
      <c r="AA248" s="84"/>
      <c r="AB248" s="84"/>
      <c r="AC248" s="84"/>
      <c r="AD248" s="84"/>
    </row>
    <row r="249" spans="1:30" ht="14.4" x14ac:dyDescent="0.3">
      <c r="A249" s="51">
        <v>1424</v>
      </c>
      <c r="B249" s="52" t="s">
        <v>305</v>
      </c>
      <c r="C249" s="341">
        <v>163473</v>
      </c>
      <c r="D249" s="303">
        <f t="shared" si="45"/>
        <v>30504.385146482553</v>
      </c>
      <c r="E249" s="301">
        <f t="shared" si="46"/>
        <v>1.0616459456233054</v>
      </c>
      <c r="F249" s="303">
        <f t="shared" si="47"/>
        <v>-1062.7676820684574</v>
      </c>
      <c r="G249" s="303">
        <f t="shared" si="48"/>
        <v>-5695.3720082048631</v>
      </c>
      <c r="H249" s="303">
        <f t="shared" si="49"/>
        <v>0</v>
      </c>
      <c r="I249" s="302">
        <f t="shared" si="50"/>
        <v>0</v>
      </c>
      <c r="J249" s="303">
        <f t="shared" si="51"/>
        <v>-367.98323165044116</v>
      </c>
      <c r="K249" s="302">
        <f t="shared" si="52"/>
        <v>-1972.0221384147142</v>
      </c>
      <c r="L249" s="302">
        <f t="shared" si="53"/>
        <v>-7667.3941466195774</v>
      </c>
      <c r="M249" s="302">
        <f t="shared" si="54"/>
        <v>155805.60585338043</v>
      </c>
      <c r="N249" s="304">
        <f t="shared" si="55"/>
        <v>29073.634232763659</v>
      </c>
      <c r="O249" s="305">
        <f t="shared" si="56"/>
        <v>1.0118514357699686</v>
      </c>
      <c r="P249" s="349">
        <v>482.90092232840288</v>
      </c>
      <c r="Q249" s="124">
        <v>5359</v>
      </c>
      <c r="R249" s="85">
        <f t="shared" si="59"/>
        <v>9.4699349296372234E-2</v>
      </c>
      <c r="S249" s="2">
        <f t="shared" si="57"/>
        <v>8.9290660520676343E-2</v>
      </c>
      <c r="T249" s="2"/>
      <c r="U249" s="294">
        <v>151282</v>
      </c>
      <c r="V249" s="85">
        <f t="shared" si="58"/>
        <v>8.0584603588001222E-2</v>
      </c>
      <c r="W249" s="295">
        <v>144902.33504272101</v>
      </c>
      <c r="X249" s="294">
        <v>27865.536931294897</v>
      </c>
      <c r="Y249" s="99">
        <v>26690.428263533064</v>
      </c>
      <c r="Z249" s="99"/>
      <c r="AA249" s="84"/>
      <c r="AB249" s="84"/>
      <c r="AC249" s="84"/>
      <c r="AD249" s="84"/>
    </row>
    <row r="250" spans="1:30" ht="14.4" x14ac:dyDescent="0.3">
      <c r="A250" s="51">
        <v>1426</v>
      </c>
      <c r="B250" s="52" t="s">
        <v>306</v>
      </c>
      <c r="C250" s="341">
        <v>149089</v>
      </c>
      <c r="D250" s="303">
        <f t="shared" si="45"/>
        <v>29273.316316512861</v>
      </c>
      <c r="E250" s="301">
        <f t="shared" si="46"/>
        <v>1.0188009833057725</v>
      </c>
      <c r="F250" s="303">
        <f t="shared" si="47"/>
        <v>-324.12638408664208</v>
      </c>
      <c r="G250" s="303">
        <f t="shared" si="48"/>
        <v>-1650.775674153268</v>
      </c>
      <c r="H250" s="303">
        <f t="shared" si="49"/>
        <v>0</v>
      </c>
      <c r="I250" s="302">
        <f t="shared" si="50"/>
        <v>0</v>
      </c>
      <c r="J250" s="303">
        <f t="shared" si="51"/>
        <v>-367.98323165044116</v>
      </c>
      <c r="K250" s="302">
        <f t="shared" si="52"/>
        <v>-1874.1385987956969</v>
      </c>
      <c r="L250" s="302">
        <f t="shared" si="53"/>
        <v>-3524.9142729489649</v>
      </c>
      <c r="M250" s="302">
        <f t="shared" si="54"/>
        <v>145564.08572705105</v>
      </c>
      <c r="N250" s="304">
        <f t="shared" si="55"/>
        <v>28581.20670077578</v>
      </c>
      <c r="O250" s="305">
        <f t="shared" si="56"/>
        <v>0.99471345084295548</v>
      </c>
      <c r="P250" s="349">
        <v>148.72879220350524</v>
      </c>
      <c r="Q250" s="124">
        <v>5093</v>
      </c>
      <c r="R250" s="85">
        <f t="shared" si="59"/>
        <v>8.8181528965084438E-2</v>
      </c>
      <c r="S250" s="2">
        <f t="shared" si="57"/>
        <v>8.6545095803605046E-2</v>
      </c>
      <c r="T250" s="2"/>
      <c r="U250" s="294">
        <v>137680</v>
      </c>
      <c r="V250" s="85">
        <f t="shared" si="58"/>
        <v>8.2866066240557812E-2</v>
      </c>
      <c r="W250" s="295">
        <v>134627.2846470153</v>
      </c>
      <c r="X250" s="294">
        <v>26901.133255177803</v>
      </c>
      <c r="Y250" s="99">
        <v>26304.666793086224</v>
      </c>
      <c r="Z250" s="99"/>
      <c r="AA250" s="84"/>
      <c r="AB250" s="84"/>
      <c r="AC250" s="84"/>
      <c r="AD250" s="84"/>
    </row>
    <row r="251" spans="1:30" ht="14.4" x14ac:dyDescent="0.3">
      <c r="A251" s="51">
        <v>1428</v>
      </c>
      <c r="B251" s="52" t="s">
        <v>307</v>
      </c>
      <c r="C251" s="341">
        <v>71027</v>
      </c>
      <c r="D251" s="303">
        <f t="shared" si="45"/>
        <v>23495.534237512406</v>
      </c>
      <c r="E251" s="301">
        <f t="shared" si="46"/>
        <v>0.81771648711250544</v>
      </c>
      <c r="F251" s="303">
        <f t="shared" si="47"/>
        <v>3142.5428633136312</v>
      </c>
      <c r="G251" s="303">
        <f t="shared" si="48"/>
        <v>9499.9070757971076</v>
      </c>
      <c r="H251" s="303">
        <f t="shared" si="49"/>
        <v>827.49130492672168</v>
      </c>
      <c r="I251" s="302">
        <f t="shared" si="50"/>
        <v>2501.5062147934796</v>
      </c>
      <c r="J251" s="303">
        <f t="shared" si="51"/>
        <v>459.50807327628053</v>
      </c>
      <c r="K251" s="302">
        <f t="shared" si="52"/>
        <v>1389.092905514196</v>
      </c>
      <c r="L251" s="302">
        <f t="shared" si="53"/>
        <v>10888.999981311303</v>
      </c>
      <c r="M251" s="302">
        <f t="shared" si="54"/>
        <v>81915.999981311295</v>
      </c>
      <c r="N251" s="304">
        <f t="shared" si="55"/>
        <v>27097.585174102314</v>
      </c>
      <c r="O251" s="305">
        <f t="shared" si="56"/>
        <v>0.94307888187627154</v>
      </c>
      <c r="P251" s="349">
        <v>337.30280579739519</v>
      </c>
      <c r="Q251" s="124">
        <v>3023</v>
      </c>
      <c r="R251" s="85">
        <f t="shared" si="59"/>
        <v>0.10404859853215415</v>
      </c>
      <c r="S251" s="2">
        <f t="shared" si="57"/>
        <v>8.661029658120048E-2</v>
      </c>
      <c r="T251" s="2"/>
      <c r="U251" s="294">
        <v>64014</v>
      </c>
      <c r="V251" s="85">
        <f t="shared" si="58"/>
        <v>0.10955416002749399</v>
      </c>
      <c r="W251" s="295">
        <v>75012.666878045449</v>
      </c>
      <c r="X251" s="294">
        <v>21281.25</v>
      </c>
      <c r="Y251" s="99">
        <v>24937.721701477876</v>
      </c>
      <c r="Z251" s="99"/>
      <c r="AA251" s="84"/>
      <c r="AB251" s="84"/>
      <c r="AC251" s="84"/>
      <c r="AD251" s="84"/>
    </row>
    <row r="252" spans="1:30" ht="14.4" x14ac:dyDescent="0.3">
      <c r="A252" s="51">
        <v>1429</v>
      </c>
      <c r="B252" s="52" t="s">
        <v>308</v>
      </c>
      <c r="C252" s="341">
        <v>64838</v>
      </c>
      <c r="D252" s="303">
        <f t="shared" si="45"/>
        <v>22910.95406360424</v>
      </c>
      <c r="E252" s="301">
        <f t="shared" si="46"/>
        <v>0.79737130826227931</v>
      </c>
      <c r="F252" s="303">
        <f t="shared" si="47"/>
        <v>3493.29096765853</v>
      </c>
      <c r="G252" s="303">
        <f t="shared" si="48"/>
        <v>9886.0134384736393</v>
      </c>
      <c r="H252" s="303">
        <f t="shared" si="49"/>
        <v>1032.0943657945795</v>
      </c>
      <c r="I252" s="302">
        <f t="shared" si="50"/>
        <v>2920.8270551986602</v>
      </c>
      <c r="J252" s="303">
        <f t="shared" si="51"/>
        <v>664.1111341441383</v>
      </c>
      <c r="K252" s="302">
        <f t="shared" si="52"/>
        <v>1879.4345096279114</v>
      </c>
      <c r="L252" s="302">
        <f t="shared" si="53"/>
        <v>11765.447948101551</v>
      </c>
      <c r="M252" s="302">
        <f t="shared" si="54"/>
        <v>76603.447948101559</v>
      </c>
      <c r="N252" s="304">
        <f t="shared" si="55"/>
        <v>27068.356165406913</v>
      </c>
      <c r="O252" s="305">
        <f t="shared" si="56"/>
        <v>0.94206162293376039</v>
      </c>
      <c r="P252" s="349">
        <v>274.67234217883197</v>
      </c>
      <c r="Q252" s="124">
        <v>2830</v>
      </c>
      <c r="R252" s="85">
        <f t="shared" si="59"/>
        <v>0.14108119690116211</v>
      </c>
      <c r="S252" s="2">
        <f t="shared" si="57"/>
        <v>8.8062555230913844E-2</v>
      </c>
      <c r="T252" s="2"/>
      <c r="U252" s="294">
        <v>56681</v>
      </c>
      <c r="V252" s="85">
        <f t="shared" si="58"/>
        <v>0.14391065789241544</v>
      </c>
      <c r="W252" s="295">
        <v>70229.389925772033</v>
      </c>
      <c r="X252" s="294">
        <v>20078.285511866809</v>
      </c>
      <c r="Y252" s="99">
        <v>24877.573477071212</v>
      </c>
      <c r="Z252" s="99"/>
      <c r="AA252" s="84"/>
      <c r="AB252" s="84"/>
      <c r="AC252" s="84"/>
      <c r="AD252" s="84"/>
    </row>
    <row r="253" spans="1:30" ht="14.4" x14ac:dyDescent="0.3">
      <c r="A253" s="51">
        <v>1430</v>
      </c>
      <c r="B253" s="52" t="s">
        <v>309</v>
      </c>
      <c r="C253" s="341">
        <v>65337</v>
      </c>
      <c r="D253" s="303">
        <f t="shared" si="45"/>
        <v>22208.361658735554</v>
      </c>
      <c r="E253" s="301">
        <f t="shared" si="46"/>
        <v>0.77291894266065431</v>
      </c>
      <c r="F253" s="303">
        <f t="shared" si="47"/>
        <v>3914.846410579742</v>
      </c>
      <c r="G253" s="303">
        <f t="shared" si="48"/>
        <v>11517.478139925601</v>
      </c>
      <c r="H253" s="303">
        <f t="shared" si="49"/>
        <v>1278.0017074986199</v>
      </c>
      <c r="I253" s="302">
        <f t="shared" si="50"/>
        <v>3759.88102346094</v>
      </c>
      <c r="J253" s="303">
        <f t="shared" si="51"/>
        <v>910.0184758481787</v>
      </c>
      <c r="K253" s="302">
        <f t="shared" si="52"/>
        <v>2677.2743559453415</v>
      </c>
      <c r="L253" s="302">
        <f t="shared" si="53"/>
        <v>14194.752495870942</v>
      </c>
      <c r="M253" s="302">
        <f t="shared" si="54"/>
        <v>79531.75249587094</v>
      </c>
      <c r="N253" s="304">
        <f t="shared" si="55"/>
        <v>27033.22654516347</v>
      </c>
      <c r="O253" s="305">
        <f t="shared" si="56"/>
        <v>0.94083900465367887</v>
      </c>
      <c r="P253" s="349">
        <v>225.28121225799623</v>
      </c>
      <c r="Q253" s="124">
        <v>2942</v>
      </c>
      <c r="R253" s="85">
        <f t="shared" si="59"/>
        <v>7.4340565304589865E-2</v>
      </c>
      <c r="S253" s="2">
        <f t="shared" si="57"/>
        <v>8.5356155017029908E-2</v>
      </c>
      <c r="T253" s="2"/>
      <c r="U253" s="294">
        <v>61188</v>
      </c>
      <c r="V253" s="85">
        <f t="shared" si="58"/>
        <v>6.7807413218278087E-2</v>
      </c>
      <c r="W253" s="295">
        <v>73725.431236374512</v>
      </c>
      <c r="X253" s="294">
        <v>20671.62162162162</v>
      </c>
      <c r="Y253" s="99">
        <v>24907.240282558956</v>
      </c>
      <c r="Z253" s="99"/>
      <c r="AA253" s="84"/>
      <c r="AB253" s="84"/>
      <c r="AC253" s="84"/>
      <c r="AD253" s="84"/>
    </row>
    <row r="254" spans="1:30" ht="14.4" x14ac:dyDescent="0.3">
      <c r="A254" s="51">
        <v>1431</v>
      </c>
      <c r="B254" s="52" t="s">
        <v>310</v>
      </c>
      <c r="C254" s="341">
        <v>71117</v>
      </c>
      <c r="D254" s="303">
        <f t="shared" si="45"/>
        <v>23548.675496688742</v>
      </c>
      <c r="E254" s="301">
        <f t="shared" si="46"/>
        <v>0.81956596554253969</v>
      </c>
      <c r="F254" s="303">
        <f t="shared" si="47"/>
        <v>3110.6581078078293</v>
      </c>
      <c r="G254" s="303">
        <f t="shared" si="48"/>
        <v>9394.187485579645</v>
      </c>
      <c r="H254" s="303">
        <f t="shared" si="49"/>
        <v>808.89186421500392</v>
      </c>
      <c r="I254" s="302">
        <f t="shared" si="50"/>
        <v>2442.8534299293119</v>
      </c>
      <c r="J254" s="303">
        <f t="shared" si="51"/>
        <v>440.90863256456277</v>
      </c>
      <c r="K254" s="302">
        <f t="shared" si="52"/>
        <v>1331.5440703449797</v>
      </c>
      <c r="L254" s="302">
        <f t="shared" si="53"/>
        <v>10725.731555924625</v>
      </c>
      <c r="M254" s="302">
        <f t="shared" si="54"/>
        <v>81842.73155592462</v>
      </c>
      <c r="N254" s="304">
        <f t="shared" si="55"/>
        <v>27100.242237061135</v>
      </c>
      <c r="O254" s="305">
        <f t="shared" si="56"/>
        <v>0.94317135579777334</v>
      </c>
      <c r="P254" s="349">
        <v>237.94274677741305</v>
      </c>
      <c r="Q254" s="124">
        <v>3020</v>
      </c>
      <c r="R254" s="85">
        <f t="shared" si="59"/>
        <v>7.5223576011047261E-2</v>
      </c>
      <c r="S254" s="2">
        <f t="shared" si="57"/>
        <v>8.536775867137647E-2</v>
      </c>
      <c r="T254" s="2"/>
      <c r="U254" s="294">
        <v>66273</v>
      </c>
      <c r="V254" s="85">
        <f t="shared" si="58"/>
        <v>7.309160593303457E-2</v>
      </c>
      <c r="W254" s="295">
        <v>75555.342743672052</v>
      </c>
      <c r="X254" s="294">
        <v>21901.189689358889</v>
      </c>
      <c r="Y254" s="99">
        <v>24968.718685945823</v>
      </c>
      <c r="Z254" s="99"/>
      <c r="AA254" s="84"/>
      <c r="AB254" s="84"/>
      <c r="AC254" s="84"/>
      <c r="AD254" s="84"/>
    </row>
    <row r="255" spans="1:30" ht="14.4" x14ac:dyDescent="0.3">
      <c r="A255" s="51">
        <v>1432</v>
      </c>
      <c r="B255" s="52" t="s">
        <v>311</v>
      </c>
      <c r="C255" s="341">
        <v>368164</v>
      </c>
      <c r="D255" s="303">
        <f t="shared" si="45"/>
        <v>28539.844961240309</v>
      </c>
      <c r="E255" s="301">
        <f t="shared" si="46"/>
        <v>0.99327393574140876</v>
      </c>
      <c r="F255" s="303">
        <f t="shared" si="47"/>
        <v>115.95642907688888</v>
      </c>
      <c r="G255" s="303">
        <f t="shared" si="48"/>
        <v>1495.8379350918667</v>
      </c>
      <c r="H255" s="303">
        <f t="shared" si="49"/>
        <v>0</v>
      </c>
      <c r="I255" s="302">
        <f t="shared" si="50"/>
        <v>0</v>
      </c>
      <c r="J255" s="303">
        <f t="shared" si="51"/>
        <v>-367.98323165044116</v>
      </c>
      <c r="K255" s="302">
        <f t="shared" si="52"/>
        <v>-4746.9836882906911</v>
      </c>
      <c r="L255" s="302">
        <f t="shared" si="53"/>
        <v>-3251.1457531988244</v>
      </c>
      <c r="M255" s="302">
        <f t="shared" si="54"/>
        <v>364912.85424680117</v>
      </c>
      <c r="N255" s="304">
        <f t="shared" si="55"/>
        <v>28287.81815866676</v>
      </c>
      <c r="O255" s="305">
        <f t="shared" si="56"/>
        <v>0.98450263181720987</v>
      </c>
      <c r="P255" s="349">
        <v>550.22886695959232</v>
      </c>
      <c r="Q255" s="124">
        <v>12900</v>
      </c>
      <c r="R255" s="85">
        <f t="shared" si="59"/>
        <v>0.11037391109082707</v>
      </c>
      <c r="S255" s="2">
        <f t="shared" si="57"/>
        <v>9.5349583498049811E-2</v>
      </c>
      <c r="T255" s="2"/>
      <c r="U255" s="294">
        <v>329023</v>
      </c>
      <c r="V255" s="85">
        <f t="shared" si="58"/>
        <v>0.11896128842056634</v>
      </c>
      <c r="W255" s="295">
        <v>330590.67689848435</v>
      </c>
      <c r="X255" s="294">
        <v>25702.913834856652</v>
      </c>
      <c r="Y255" s="99">
        <v>25825.379024957765</v>
      </c>
      <c r="Z255" s="99"/>
      <c r="AA255" s="84"/>
      <c r="AB255" s="84"/>
      <c r="AC255" s="84"/>
      <c r="AD255" s="84"/>
    </row>
    <row r="256" spans="1:30" ht="14.4" x14ac:dyDescent="0.3">
      <c r="A256" s="51">
        <v>1433</v>
      </c>
      <c r="B256" s="52" t="s">
        <v>312</v>
      </c>
      <c r="C256" s="341">
        <v>67819</v>
      </c>
      <c r="D256" s="303">
        <f t="shared" si="45"/>
        <v>23879.929577464787</v>
      </c>
      <c r="E256" s="301">
        <f t="shared" si="46"/>
        <v>0.8310946211813377</v>
      </c>
      <c r="F256" s="303">
        <f t="shared" si="47"/>
        <v>2911.9056593422019</v>
      </c>
      <c r="G256" s="303">
        <f t="shared" si="48"/>
        <v>8269.8120725318531</v>
      </c>
      <c r="H256" s="303">
        <f t="shared" si="49"/>
        <v>692.95293594338818</v>
      </c>
      <c r="I256" s="302">
        <f t="shared" si="50"/>
        <v>1967.9863380792224</v>
      </c>
      <c r="J256" s="303">
        <f t="shared" si="51"/>
        <v>324.96970429294703</v>
      </c>
      <c r="K256" s="302">
        <f t="shared" si="52"/>
        <v>922.91396019196952</v>
      </c>
      <c r="L256" s="302">
        <f t="shared" si="53"/>
        <v>9192.7260327238218</v>
      </c>
      <c r="M256" s="302">
        <f t="shared" si="54"/>
        <v>77011.726032723818</v>
      </c>
      <c r="N256" s="304">
        <f t="shared" si="55"/>
        <v>27116.804941099934</v>
      </c>
      <c r="O256" s="305">
        <f t="shared" si="56"/>
        <v>0.94374778857971309</v>
      </c>
      <c r="P256" s="349">
        <v>186.289205578767</v>
      </c>
      <c r="Q256" s="124">
        <v>2840</v>
      </c>
      <c r="R256" s="85">
        <f t="shared" si="59"/>
        <v>0.10945868360803911</v>
      </c>
      <c r="S256" s="2">
        <f t="shared" si="57"/>
        <v>8.6852138856107527E-2</v>
      </c>
      <c r="T256" s="2"/>
      <c r="U256" s="294">
        <v>59772</v>
      </c>
      <c r="V256" s="85">
        <f t="shared" si="58"/>
        <v>0.13462825403198822</v>
      </c>
      <c r="W256" s="295">
        <v>69285.751602504053</v>
      </c>
      <c r="X256" s="294">
        <v>21523.946705077422</v>
      </c>
      <c r="Y256" s="99">
        <v>24949.856536731746</v>
      </c>
      <c r="Z256" s="99"/>
      <c r="AA256" s="84"/>
      <c r="AB256" s="84"/>
      <c r="AC256" s="84"/>
      <c r="AD256" s="84"/>
    </row>
    <row r="257" spans="1:30" ht="14.4" x14ac:dyDescent="0.3">
      <c r="A257" s="51">
        <v>1438</v>
      </c>
      <c r="B257" s="52" t="s">
        <v>313</v>
      </c>
      <c r="C257" s="341">
        <v>102127</v>
      </c>
      <c r="D257" s="303">
        <f t="shared" si="45"/>
        <v>26554.08216328653</v>
      </c>
      <c r="E257" s="301">
        <f t="shared" si="46"/>
        <v>0.92416331399657692</v>
      </c>
      <c r="F257" s="303">
        <f t="shared" si="47"/>
        <v>1307.4141078491564</v>
      </c>
      <c r="G257" s="303">
        <f t="shared" si="48"/>
        <v>5028.3146587878555</v>
      </c>
      <c r="H257" s="303">
        <f t="shared" si="49"/>
        <v>0</v>
      </c>
      <c r="I257" s="302">
        <f t="shared" si="50"/>
        <v>0</v>
      </c>
      <c r="J257" s="303">
        <f t="shared" si="51"/>
        <v>-367.98323165044116</v>
      </c>
      <c r="K257" s="302">
        <f t="shared" si="52"/>
        <v>-1415.2635089275968</v>
      </c>
      <c r="L257" s="302">
        <f t="shared" si="53"/>
        <v>3613.0511498602586</v>
      </c>
      <c r="M257" s="302">
        <f t="shared" si="54"/>
        <v>105740.05114986026</v>
      </c>
      <c r="N257" s="304">
        <f t="shared" si="55"/>
        <v>27493.513039485249</v>
      </c>
      <c r="O257" s="305">
        <f t="shared" si="56"/>
        <v>0.95685838311927729</v>
      </c>
      <c r="P257" s="349">
        <v>212.78200173074765</v>
      </c>
      <c r="Q257" s="124">
        <v>3846</v>
      </c>
      <c r="R257" s="85">
        <f t="shared" si="59"/>
        <v>7.7306504961094216E-2</v>
      </c>
      <c r="S257" s="2">
        <f t="shared" si="57"/>
        <v>8.2266338529171076E-2</v>
      </c>
      <c r="T257" s="2"/>
      <c r="U257" s="294">
        <v>95883</v>
      </c>
      <c r="V257" s="85">
        <f t="shared" si="58"/>
        <v>6.5121032925544678E-2</v>
      </c>
      <c r="W257" s="295">
        <v>98820.190480048754</v>
      </c>
      <c r="X257" s="294">
        <v>24648.586118251929</v>
      </c>
      <c r="Y257" s="99">
        <v>25403.647938315877</v>
      </c>
      <c r="Z257" s="99"/>
      <c r="AA257" s="84"/>
      <c r="AB257" s="84"/>
      <c r="AC257" s="84"/>
      <c r="AD257" s="84"/>
    </row>
    <row r="258" spans="1:30" ht="14.4" x14ac:dyDescent="0.3">
      <c r="A258" s="51">
        <v>1439</v>
      </c>
      <c r="B258" s="52" t="s">
        <v>314</v>
      </c>
      <c r="C258" s="341">
        <v>155147</v>
      </c>
      <c r="D258" s="303">
        <f t="shared" si="45"/>
        <v>25661.098246774727</v>
      </c>
      <c r="E258" s="301">
        <f t="shared" si="46"/>
        <v>0.89308474119731851</v>
      </c>
      <c r="F258" s="303">
        <f t="shared" si="47"/>
        <v>1843.2044577562381</v>
      </c>
      <c r="G258" s="303">
        <f t="shared" si="48"/>
        <v>11144.014151594216</v>
      </c>
      <c r="H258" s="303">
        <f t="shared" si="49"/>
        <v>69.543901684909173</v>
      </c>
      <c r="I258" s="302">
        <f t="shared" si="50"/>
        <v>420.46242958696087</v>
      </c>
      <c r="J258" s="303">
        <f t="shared" si="51"/>
        <v>-298.43932996553201</v>
      </c>
      <c r="K258" s="302">
        <f t="shared" si="52"/>
        <v>-1804.3641889716066</v>
      </c>
      <c r="L258" s="302">
        <f t="shared" si="53"/>
        <v>9339.6499626226087</v>
      </c>
      <c r="M258" s="302">
        <f t="shared" si="54"/>
        <v>164486.64996262261</v>
      </c>
      <c r="N258" s="304">
        <f t="shared" si="55"/>
        <v>27205.863374565433</v>
      </c>
      <c r="O258" s="305">
        <f t="shared" si="56"/>
        <v>0.9468472945805122</v>
      </c>
      <c r="P258" s="349">
        <v>-803.5943884052067</v>
      </c>
      <c r="Q258" s="124">
        <v>6046</v>
      </c>
      <c r="R258" s="85">
        <f t="shared" si="59"/>
        <v>8.6874282966683605E-2</v>
      </c>
      <c r="S258" s="2">
        <f t="shared" si="57"/>
        <v>8.5882121779642079E-2</v>
      </c>
      <c r="T258" s="2"/>
      <c r="U258" s="294">
        <v>143596</v>
      </c>
      <c r="V258" s="85">
        <f t="shared" si="58"/>
        <v>8.0440959358199393E-2</v>
      </c>
      <c r="W258" s="295">
        <v>152379.39526338843</v>
      </c>
      <c r="X258" s="294">
        <v>23609.996711608022</v>
      </c>
      <c r="Y258" s="99">
        <v>25054.159037058274</v>
      </c>
      <c r="Z258" s="99"/>
      <c r="AA258" s="84"/>
      <c r="AB258" s="84"/>
      <c r="AC258" s="84"/>
      <c r="AD258" s="84"/>
    </row>
    <row r="259" spans="1:30" ht="14.4" x14ac:dyDescent="0.3">
      <c r="A259" s="51">
        <v>1441</v>
      </c>
      <c r="B259" s="52" t="s">
        <v>315</v>
      </c>
      <c r="C259" s="341">
        <v>63415</v>
      </c>
      <c r="D259" s="303">
        <f t="shared" si="45"/>
        <v>22860.490266762798</v>
      </c>
      <c r="E259" s="301">
        <f t="shared" si="46"/>
        <v>0.79561501371445575</v>
      </c>
      <c r="F259" s="303">
        <f t="shared" si="47"/>
        <v>3523.5692457633959</v>
      </c>
      <c r="G259" s="303">
        <f t="shared" si="48"/>
        <v>9774.381087747659</v>
      </c>
      <c r="H259" s="303">
        <f t="shared" si="49"/>
        <v>1049.7566946890845</v>
      </c>
      <c r="I259" s="302">
        <f t="shared" si="50"/>
        <v>2912.0250710675205</v>
      </c>
      <c r="J259" s="303">
        <f t="shared" si="51"/>
        <v>681.77346303864329</v>
      </c>
      <c r="K259" s="302">
        <f t="shared" si="52"/>
        <v>1891.2395864691964</v>
      </c>
      <c r="L259" s="302">
        <f t="shared" si="53"/>
        <v>11665.620674216856</v>
      </c>
      <c r="M259" s="302">
        <f t="shared" si="54"/>
        <v>75080.620674216858</v>
      </c>
      <c r="N259" s="304">
        <f t="shared" si="55"/>
        <v>27065.832975564834</v>
      </c>
      <c r="O259" s="305">
        <f t="shared" si="56"/>
        <v>0.941973808206369</v>
      </c>
      <c r="P259" s="349">
        <v>432.36790713925075</v>
      </c>
      <c r="Q259" s="124">
        <v>2774</v>
      </c>
      <c r="R259" s="85">
        <f t="shared" si="59"/>
        <v>1.7237480421227244E-2</v>
      </c>
      <c r="S259" s="2">
        <f t="shared" si="57"/>
        <v>8.2749618253373486E-2</v>
      </c>
      <c r="T259" s="2"/>
      <c r="U259" s="294">
        <v>61846</v>
      </c>
      <c r="V259" s="85">
        <f t="shared" si="58"/>
        <v>2.5369466093199237E-2</v>
      </c>
      <c r="W259" s="295">
        <v>68792.610122467115</v>
      </c>
      <c r="X259" s="294">
        <v>22473.110465116279</v>
      </c>
      <c r="Y259" s="99">
        <v>24997.314724733689</v>
      </c>
      <c r="Z259" s="99"/>
      <c r="AA259" s="84"/>
      <c r="AB259" s="84"/>
      <c r="AC259" s="84"/>
      <c r="AD259" s="84"/>
    </row>
    <row r="260" spans="1:30" ht="14.4" x14ac:dyDescent="0.3">
      <c r="A260" s="51">
        <v>1443</v>
      </c>
      <c r="B260" s="52" t="s">
        <v>316</v>
      </c>
      <c r="C260" s="341">
        <v>136144</v>
      </c>
      <c r="D260" s="303">
        <f t="shared" si="45"/>
        <v>22634.081463009144</v>
      </c>
      <c r="E260" s="301">
        <f t="shared" si="46"/>
        <v>0.78773529453951596</v>
      </c>
      <c r="F260" s="303">
        <f t="shared" si="47"/>
        <v>3659.4145280155876</v>
      </c>
      <c r="G260" s="303">
        <f t="shared" si="48"/>
        <v>22011.378386013763</v>
      </c>
      <c r="H260" s="303">
        <f t="shared" si="49"/>
        <v>1128.999776002863</v>
      </c>
      <c r="I260" s="302">
        <f t="shared" si="50"/>
        <v>6790.9336526572215</v>
      </c>
      <c r="J260" s="303">
        <f t="shared" si="51"/>
        <v>761.01654435242176</v>
      </c>
      <c r="K260" s="302">
        <f t="shared" si="52"/>
        <v>4577.5145142798174</v>
      </c>
      <c r="L260" s="302">
        <f t="shared" si="53"/>
        <v>26588.89290029358</v>
      </c>
      <c r="M260" s="302">
        <f t="shared" si="54"/>
        <v>162732.89290029358</v>
      </c>
      <c r="N260" s="304">
        <f t="shared" si="55"/>
        <v>27054.512535377155</v>
      </c>
      <c r="O260" s="305">
        <f t="shared" si="56"/>
        <v>0.94157982224762216</v>
      </c>
      <c r="P260" s="349">
        <v>496.86833505501636</v>
      </c>
      <c r="Q260" s="124">
        <v>6015</v>
      </c>
      <c r="R260" s="85">
        <f t="shared" si="59"/>
        <v>3.761348350691239E-2</v>
      </c>
      <c r="S260" s="2">
        <f t="shared" si="57"/>
        <v>8.3726371725910451E-2</v>
      </c>
      <c r="T260" s="2"/>
      <c r="U260" s="294">
        <v>130598</v>
      </c>
      <c r="V260" s="85">
        <f t="shared" si="58"/>
        <v>4.2466193969279774E-2</v>
      </c>
      <c r="W260" s="295">
        <v>149461.49763924803</v>
      </c>
      <c r="X260" s="294">
        <v>21813.596124937365</v>
      </c>
      <c r="Y260" s="99">
        <v>24964.339007724746</v>
      </c>
      <c r="Z260" s="99"/>
      <c r="AA260" s="84"/>
      <c r="AB260" s="84"/>
      <c r="AC260" s="84"/>
      <c r="AD260" s="84"/>
    </row>
    <row r="261" spans="1:30" ht="14.4" x14ac:dyDescent="0.3">
      <c r="A261" s="51">
        <v>1444</v>
      </c>
      <c r="B261" s="52" t="s">
        <v>317</v>
      </c>
      <c r="C261" s="341">
        <v>24138</v>
      </c>
      <c r="D261" s="303">
        <f t="shared" si="45"/>
        <v>20115</v>
      </c>
      <c r="E261" s="301">
        <f t="shared" si="46"/>
        <v>0.7000635513112522</v>
      </c>
      <c r="F261" s="303">
        <f t="shared" si="47"/>
        <v>5170.8634058210746</v>
      </c>
      <c r="G261" s="303">
        <f t="shared" si="48"/>
        <v>6205.0360869852893</v>
      </c>
      <c r="H261" s="303">
        <f t="shared" si="49"/>
        <v>2010.6782880560636</v>
      </c>
      <c r="I261" s="302">
        <f t="shared" si="50"/>
        <v>2412.8139456672761</v>
      </c>
      <c r="J261" s="303">
        <f t="shared" si="51"/>
        <v>1642.6950564056224</v>
      </c>
      <c r="K261" s="302">
        <f t="shared" si="52"/>
        <v>1971.2340676867468</v>
      </c>
      <c r="L261" s="302">
        <f t="shared" si="53"/>
        <v>8176.2701546720364</v>
      </c>
      <c r="M261" s="302">
        <f t="shared" si="54"/>
        <v>32314.270154672035</v>
      </c>
      <c r="N261" s="304">
        <f t="shared" si="55"/>
        <v>26928.558462226694</v>
      </c>
      <c r="O261" s="305">
        <f t="shared" si="56"/>
        <v>0.93719623508620886</v>
      </c>
      <c r="P261" s="349">
        <v>84.373607991025892</v>
      </c>
      <c r="Q261" s="124">
        <v>1200</v>
      </c>
      <c r="R261" s="85">
        <f t="shared" si="59"/>
        <v>8.1527808357919812E-2</v>
      </c>
      <c r="S261" s="2">
        <f t="shared" si="57"/>
        <v>8.567164936292164E-2</v>
      </c>
      <c r="T261" s="2"/>
      <c r="U261" s="294">
        <v>22709</v>
      </c>
      <c r="V261" s="85">
        <f t="shared" si="58"/>
        <v>6.2926592980756535E-2</v>
      </c>
      <c r="W261" s="295">
        <v>30285.187885004489</v>
      </c>
      <c r="X261" s="294">
        <v>18598.689598689598</v>
      </c>
      <c r="Y261" s="99">
        <v>24803.593681412356</v>
      </c>
      <c r="Z261" s="99"/>
      <c r="AA261" s="84"/>
      <c r="AB261" s="84"/>
      <c r="AC261" s="84"/>
      <c r="AD261" s="84"/>
    </row>
    <row r="262" spans="1:30" ht="14.4" x14ac:dyDescent="0.3">
      <c r="A262" s="51">
        <v>1445</v>
      </c>
      <c r="B262" s="52" t="s">
        <v>318</v>
      </c>
      <c r="C262" s="341">
        <v>136750</v>
      </c>
      <c r="D262" s="303">
        <f t="shared" si="45"/>
        <v>23642.807745504841</v>
      </c>
      <c r="E262" s="301">
        <f t="shared" si="46"/>
        <v>0.82284205584326608</v>
      </c>
      <c r="F262" s="303">
        <f t="shared" si="47"/>
        <v>3054.1787585181701</v>
      </c>
      <c r="G262" s="303">
        <f t="shared" si="48"/>
        <v>17665.369939269094</v>
      </c>
      <c r="H262" s="303">
        <f t="shared" si="49"/>
        <v>775.94557712936944</v>
      </c>
      <c r="I262" s="302">
        <f t="shared" si="50"/>
        <v>4488.0692181162731</v>
      </c>
      <c r="J262" s="303">
        <f t="shared" si="51"/>
        <v>407.96234547892828</v>
      </c>
      <c r="K262" s="302">
        <f t="shared" si="52"/>
        <v>2359.6542062501212</v>
      </c>
      <c r="L262" s="302">
        <f t="shared" si="53"/>
        <v>20025.024145519215</v>
      </c>
      <c r="M262" s="302">
        <f t="shared" si="54"/>
        <v>156775.02414551922</v>
      </c>
      <c r="N262" s="304">
        <f t="shared" si="55"/>
        <v>27104.94884950194</v>
      </c>
      <c r="O262" s="305">
        <f t="shared" si="56"/>
        <v>0.94333516031280962</v>
      </c>
      <c r="P262" s="349">
        <v>119.34379051674114</v>
      </c>
      <c r="Q262" s="124">
        <v>5784</v>
      </c>
      <c r="R262" s="85">
        <f t="shared" si="59"/>
        <v>5.5616876111348287E-2</v>
      </c>
      <c r="S262" s="2">
        <f t="shared" si="57"/>
        <v>8.4479197714715432E-2</v>
      </c>
      <c r="T262" s="2"/>
      <c r="U262" s="294">
        <v>128806</v>
      </c>
      <c r="V262" s="85">
        <f t="shared" si="58"/>
        <v>6.1674145614334736E-2</v>
      </c>
      <c r="W262" s="295">
        <v>143737.71406769924</v>
      </c>
      <c r="X262" s="294">
        <v>22397.148322030953</v>
      </c>
      <c r="Y262" s="99">
        <v>24993.516617579422</v>
      </c>
      <c r="Z262" s="99"/>
      <c r="AA262" s="84"/>
      <c r="AB262" s="84"/>
      <c r="AC262" s="84"/>
      <c r="AD262" s="84"/>
    </row>
    <row r="263" spans="1:30" ht="14.4" x14ac:dyDescent="0.3">
      <c r="A263" s="51">
        <v>1449</v>
      </c>
      <c r="B263" s="52" t="s">
        <v>319</v>
      </c>
      <c r="C263" s="341">
        <v>178833</v>
      </c>
      <c r="D263" s="303">
        <f t="shared" ref="D263:D326" si="60">C263*1000/Q263</f>
        <v>24948.800223214286</v>
      </c>
      <c r="E263" s="301">
        <f t="shared" ref="E263:E326" si="61">D263/D$436</f>
        <v>0.8682945903663114</v>
      </c>
      <c r="F263" s="303">
        <f t="shared" ref="F263:F326" si="62">($D$436-D263)*0.6</f>
        <v>2270.5832718925026</v>
      </c>
      <c r="G263" s="303">
        <f t="shared" ref="G263:G326" si="63">F263*Q263/1000</f>
        <v>16275.540892925457</v>
      </c>
      <c r="H263" s="303">
        <f t="shared" ref="H263:H326" si="64">IF(D263&lt;D$436*0.9,(D$436*0.9-D263)*0.35,0)</f>
        <v>318.84820993106348</v>
      </c>
      <c r="I263" s="302">
        <f t="shared" ref="I263:I326" si="65">H263*Q263/1000</f>
        <v>2285.503968785863</v>
      </c>
      <c r="J263" s="303">
        <f t="shared" ref="J263:J326" si="66">H263+I$438</f>
        <v>-49.135021719377676</v>
      </c>
      <c r="K263" s="302">
        <f t="shared" ref="K263:K326" si="67">J263*Q263/1000</f>
        <v>-352.19983568449919</v>
      </c>
      <c r="L263" s="302">
        <f t="shared" ref="L263:L326" si="68">K263+G263</f>
        <v>15923.341057240958</v>
      </c>
      <c r="M263" s="302">
        <f t="shared" ref="M263:M326" si="69">L263+C263</f>
        <v>194756.34105724096</v>
      </c>
      <c r="N263" s="304">
        <f t="shared" ref="N263:N326" si="70">M263*1000/Q263</f>
        <v>27170.248473387412</v>
      </c>
      <c r="O263" s="305">
        <f t="shared" ref="O263:O326" si="71">N263/N$436</f>
        <v>0.94560778703896187</v>
      </c>
      <c r="P263" s="349">
        <v>697.86768506638145</v>
      </c>
      <c r="Q263" s="124">
        <v>7168</v>
      </c>
      <c r="R263" s="85">
        <f t="shared" si="59"/>
        <v>9.5084722911607383E-2</v>
      </c>
      <c r="S263" s="2">
        <f t="shared" ref="S263:S326" si="72">(N263-Y263)/Y263</f>
        <v>8.6254398609525884E-2</v>
      </c>
      <c r="T263" s="2"/>
      <c r="U263" s="294">
        <v>163009</v>
      </c>
      <c r="V263" s="85">
        <f t="shared" ref="V263:V326" si="73">(C263-U263)/U263</f>
        <v>9.7074394665325234E-2</v>
      </c>
      <c r="W263" s="295">
        <v>178966.4815865742</v>
      </c>
      <c r="X263" s="294">
        <v>22782.529699510833</v>
      </c>
      <c r="Y263" s="99">
        <v>25012.785686453415</v>
      </c>
      <c r="Z263" s="99"/>
      <c r="AA263" s="84"/>
      <c r="AB263" s="84"/>
      <c r="AC263" s="84"/>
      <c r="AD263" s="84"/>
    </row>
    <row r="264" spans="1:30" ht="25.5" customHeight="1" x14ac:dyDescent="0.3">
      <c r="A264" s="51">
        <v>1502</v>
      </c>
      <c r="B264" s="52" t="s">
        <v>320</v>
      </c>
      <c r="C264" s="341">
        <v>721890</v>
      </c>
      <c r="D264" s="303">
        <f t="shared" si="60"/>
        <v>27004.713452042495</v>
      </c>
      <c r="E264" s="301">
        <f t="shared" si="61"/>
        <v>0.93984666176383858</v>
      </c>
      <c r="F264" s="303">
        <f t="shared" si="62"/>
        <v>1037.0353345955773</v>
      </c>
      <c r="G264" s="303">
        <f t="shared" si="63"/>
        <v>27722.028564408974</v>
      </c>
      <c r="H264" s="303">
        <f t="shared" si="64"/>
        <v>0</v>
      </c>
      <c r="I264" s="302">
        <f t="shared" si="65"/>
        <v>0</v>
      </c>
      <c r="J264" s="303">
        <f t="shared" si="66"/>
        <v>-367.98323165044116</v>
      </c>
      <c r="K264" s="302">
        <f t="shared" si="67"/>
        <v>-9836.927748479593</v>
      </c>
      <c r="L264" s="302">
        <f t="shared" si="68"/>
        <v>17885.100815929381</v>
      </c>
      <c r="M264" s="302">
        <f t="shared" si="69"/>
        <v>739775.10081592936</v>
      </c>
      <c r="N264" s="304">
        <f t="shared" si="70"/>
        <v>27673.765554987633</v>
      </c>
      <c r="O264" s="305">
        <f t="shared" si="71"/>
        <v>0.96313172222618182</v>
      </c>
      <c r="P264" s="349">
        <v>1891.5796334545703</v>
      </c>
      <c r="Q264" s="124">
        <v>26732</v>
      </c>
      <c r="R264" s="85">
        <f t="shared" ref="R264:R327" si="74">(D264-X264)/X264</f>
        <v>4.1829688984254369E-2</v>
      </c>
      <c r="S264" s="2">
        <f t="shared" si="72"/>
        <v>6.7973814803168331E-2</v>
      </c>
      <c r="T264" s="2"/>
      <c r="U264" s="294">
        <v>684093</v>
      </c>
      <c r="V264" s="85">
        <f t="shared" si="73"/>
        <v>5.5251259697146442E-2</v>
      </c>
      <c r="W264" s="295">
        <v>683880.08245487069</v>
      </c>
      <c r="X264" s="294">
        <v>25920.468323734465</v>
      </c>
      <c r="Y264" s="99">
        <v>25912.400820508894</v>
      </c>
      <c r="Z264" s="99"/>
      <c r="AA264" s="84"/>
      <c r="AB264" s="84"/>
      <c r="AC264" s="84"/>
      <c r="AD264" s="84"/>
    </row>
    <row r="265" spans="1:30" ht="14.4" x14ac:dyDescent="0.3">
      <c r="A265" s="51">
        <v>1504</v>
      </c>
      <c r="B265" s="52" t="s">
        <v>321</v>
      </c>
      <c r="C265" s="341">
        <v>1296676</v>
      </c>
      <c r="D265" s="303">
        <f t="shared" si="60"/>
        <v>27738.165015936851</v>
      </c>
      <c r="E265" s="301">
        <f t="shared" si="61"/>
        <v>0.96537302052768015</v>
      </c>
      <c r="F265" s="303">
        <f t="shared" si="62"/>
        <v>596.9643962589638</v>
      </c>
      <c r="G265" s="303">
        <f t="shared" si="63"/>
        <v>27906.294631917783</v>
      </c>
      <c r="H265" s="303">
        <f t="shared" si="64"/>
        <v>0</v>
      </c>
      <c r="I265" s="302">
        <f t="shared" si="65"/>
        <v>0</v>
      </c>
      <c r="J265" s="303">
        <f t="shared" si="66"/>
        <v>-367.98323165044116</v>
      </c>
      <c r="K265" s="302">
        <f t="shared" si="67"/>
        <v>-17202.112129963174</v>
      </c>
      <c r="L265" s="302">
        <f t="shared" si="68"/>
        <v>10704.182501954609</v>
      </c>
      <c r="M265" s="302">
        <f t="shared" si="69"/>
        <v>1307380.1825019545</v>
      </c>
      <c r="N265" s="304">
        <f t="shared" si="70"/>
        <v>27967.146180545373</v>
      </c>
      <c r="O265" s="305">
        <f t="shared" si="71"/>
        <v>0.97334226573171834</v>
      </c>
      <c r="P265" s="349">
        <v>354.05325920624455</v>
      </c>
      <c r="Q265" s="124">
        <v>46747</v>
      </c>
      <c r="R265" s="85">
        <f t="shared" si="74"/>
        <v>5.8821321859423278E-2</v>
      </c>
      <c r="S265" s="2">
        <f t="shared" si="72"/>
        <v>7.4704730647450715E-2</v>
      </c>
      <c r="T265" s="2"/>
      <c r="U265" s="294">
        <v>1213350</v>
      </c>
      <c r="V265" s="85">
        <f t="shared" si="73"/>
        <v>6.8674331396546745E-2</v>
      </c>
      <c r="W265" s="295">
        <v>1205285.7920498557</v>
      </c>
      <c r="X265" s="294">
        <v>26197.210467225148</v>
      </c>
      <c r="Y265" s="99">
        <v>26023.097677905167</v>
      </c>
      <c r="Z265" s="99"/>
      <c r="AA265" s="84"/>
      <c r="AB265" s="84"/>
      <c r="AC265" s="84"/>
      <c r="AD265" s="84"/>
    </row>
    <row r="266" spans="1:30" ht="14.4" x14ac:dyDescent="0.3">
      <c r="A266" s="51">
        <v>1505</v>
      </c>
      <c r="B266" s="52" t="s">
        <v>322</v>
      </c>
      <c r="C266" s="341">
        <v>605657</v>
      </c>
      <c r="D266" s="303">
        <f t="shared" si="60"/>
        <v>24694.487482671451</v>
      </c>
      <c r="E266" s="301">
        <f t="shared" si="61"/>
        <v>0.85944372880587816</v>
      </c>
      <c r="F266" s="303">
        <f t="shared" si="62"/>
        <v>2423.1709162182037</v>
      </c>
      <c r="G266" s="303">
        <f t="shared" si="63"/>
        <v>59430.689891167662</v>
      </c>
      <c r="H266" s="303">
        <f t="shared" si="64"/>
        <v>407.85766912105572</v>
      </c>
      <c r="I266" s="302">
        <f t="shared" si="65"/>
        <v>10003.117192863012</v>
      </c>
      <c r="J266" s="303">
        <f t="shared" si="66"/>
        <v>39.874437470614566</v>
      </c>
      <c r="K266" s="302">
        <f t="shared" si="67"/>
        <v>977.96045340429282</v>
      </c>
      <c r="L266" s="302">
        <f t="shared" si="68"/>
        <v>60408.650344571957</v>
      </c>
      <c r="M266" s="302">
        <f t="shared" si="69"/>
        <v>666065.65034457191</v>
      </c>
      <c r="N266" s="304">
        <f t="shared" si="70"/>
        <v>27157.532836360268</v>
      </c>
      <c r="O266" s="305">
        <f t="shared" si="71"/>
        <v>0.94516524396094015</v>
      </c>
      <c r="P266" s="349">
        <v>1316.3691746565673</v>
      </c>
      <c r="Q266" s="124">
        <v>24526</v>
      </c>
      <c r="R266" s="85">
        <f t="shared" si="74"/>
        <v>3.835007572941488E-2</v>
      </c>
      <c r="S266" s="2">
        <f t="shared" si="72"/>
        <v>8.35801975201442E-2</v>
      </c>
      <c r="T266" s="2"/>
      <c r="U266" s="294">
        <v>582836</v>
      </c>
      <c r="V266" s="85">
        <f t="shared" si="73"/>
        <v>3.915509680253107E-2</v>
      </c>
      <c r="W266" s="295">
        <v>614213.5660506183</v>
      </c>
      <c r="X266" s="294">
        <v>23782.429509935937</v>
      </c>
      <c r="Y266" s="99">
        <v>25062.780676974671</v>
      </c>
      <c r="Z266" s="99"/>
      <c r="AA266" s="84"/>
      <c r="AB266" s="84"/>
      <c r="AC266" s="84"/>
      <c r="AD266" s="84"/>
    </row>
    <row r="267" spans="1:30" ht="14.4" x14ac:dyDescent="0.3">
      <c r="A267" s="51">
        <v>1511</v>
      </c>
      <c r="B267" s="52" t="s">
        <v>323</v>
      </c>
      <c r="C267" s="341">
        <v>74821</v>
      </c>
      <c r="D267" s="303">
        <f t="shared" si="60"/>
        <v>22979.422604422605</v>
      </c>
      <c r="E267" s="301">
        <f t="shared" si="61"/>
        <v>0.79975422299448928</v>
      </c>
      <c r="F267" s="303">
        <f t="shared" si="62"/>
        <v>3452.2098431675113</v>
      </c>
      <c r="G267" s="303">
        <f t="shared" si="63"/>
        <v>11240.395249353416</v>
      </c>
      <c r="H267" s="303">
        <f t="shared" si="64"/>
        <v>1008.1303765081518</v>
      </c>
      <c r="I267" s="302">
        <f t="shared" si="65"/>
        <v>3282.4725059105422</v>
      </c>
      <c r="J267" s="303">
        <f t="shared" si="66"/>
        <v>640.1471448577106</v>
      </c>
      <c r="K267" s="302">
        <f t="shared" si="67"/>
        <v>2084.3191036567059</v>
      </c>
      <c r="L267" s="302">
        <f t="shared" si="68"/>
        <v>13324.714353010122</v>
      </c>
      <c r="M267" s="302">
        <f t="shared" si="69"/>
        <v>88145.714353010117</v>
      </c>
      <c r="N267" s="304">
        <f t="shared" si="70"/>
        <v>27071.779592447823</v>
      </c>
      <c r="O267" s="305">
        <f t="shared" si="71"/>
        <v>0.94218076867037059</v>
      </c>
      <c r="P267" s="349">
        <v>445.4007230156476</v>
      </c>
      <c r="Q267" s="124">
        <v>3256</v>
      </c>
      <c r="R267" s="85">
        <f t="shared" si="74"/>
        <v>6.1410945465507974E-3</v>
      </c>
      <c r="S267" s="2">
        <f t="shared" si="72"/>
        <v>8.2195138209827365E-2</v>
      </c>
      <c r="T267" s="2"/>
      <c r="U267" s="294">
        <v>74410</v>
      </c>
      <c r="V267" s="85">
        <f t="shared" si="73"/>
        <v>5.5234511490391078E-3</v>
      </c>
      <c r="W267" s="295">
        <v>81500.881678414909</v>
      </c>
      <c r="X267" s="294">
        <v>22839.165131982812</v>
      </c>
      <c r="Y267" s="99">
        <v>25015.617458077013</v>
      </c>
      <c r="Z267" s="99"/>
      <c r="AA267" s="84"/>
      <c r="AB267" s="84"/>
      <c r="AC267" s="84"/>
      <c r="AD267" s="84"/>
    </row>
    <row r="268" spans="1:30" ht="14.4" x14ac:dyDescent="0.3">
      <c r="A268" s="51">
        <v>1514</v>
      </c>
      <c r="B268" s="52" t="s">
        <v>180</v>
      </c>
      <c r="C268" s="341">
        <v>63984</v>
      </c>
      <c r="D268" s="303">
        <f t="shared" si="60"/>
        <v>25003.516998827668</v>
      </c>
      <c r="E268" s="301">
        <f t="shared" si="61"/>
        <v>0.87019890158938895</v>
      </c>
      <c r="F268" s="303">
        <f t="shared" si="62"/>
        <v>2237.7532065244732</v>
      </c>
      <c r="G268" s="303">
        <f t="shared" si="63"/>
        <v>5726.4104554961268</v>
      </c>
      <c r="H268" s="303">
        <f t="shared" si="64"/>
        <v>299.69733846637973</v>
      </c>
      <c r="I268" s="302">
        <f t="shared" si="65"/>
        <v>766.92548913546568</v>
      </c>
      <c r="J268" s="303">
        <f t="shared" si="66"/>
        <v>-68.285893184061422</v>
      </c>
      <c r="K268" s="302">
        <f t="shared" si="67"/>
        <v>-174.74360065801318</v>
      </c>
      <c r="L268" s="302">
        <f t="shared" si="68"/>
        <v>5551.666854838114</v>
      </c>
      <c r="M268" s="302">
        <f t="shared" si="69"/>
        <v>69535.666854838113</v>
      </c>
      <c r="N268" s="304">
        <f t="shared" si="70"/>
        <v>27172.984312168079</v>
      </c>
      <c r="O268" s="305">
        <f t="shared" si="71"/>
        <v>0.94570300260011575</v>
      </c>
      <c r="P268" s="349">
        <v>261.13034404086102</v>
      </c>
      <c r="Q268" s="124">
        <v>2559</v>
      </c>
      <c r="R268" s="85">
        <f t="shared" si="74"/>
        <v>6.1827412517903968E-2</v>
      </c>
      <c r="S268" s="2">
        <f t="shared" si="72"/>
        <v>8.4704812862617815E-2</v>
      </c>
      <c r="T268" s="2"/>
      <c r="U268" s="294">
        <v>62048</v>
      </c>
      <c r="V268" s="85">
        <f t="shared" si="73"/>
        <v>3.1201650335224342E-2</v>
      </c>
      <c r="W268" s="295">
        <v>66009.491995894205</v>
      </c>
      <c r="X268" s="294">
        <v>23547.628083491461</v>
      </c>
      <c r="Y268" s="99">
        <v>25051.040605652448</v>
      </c>
      <c r="Z268" s="99"/>
      <c r="AA268" s="84"/>
      <c r="AB268" s="84"/>
      <c r="AC268" s="84"/>
      <c r="AD268" s="84"/>
    </row>
    <row r="269" spans="1:30" ht="14.4" x14ac:dyDescent="0.3">
      <c r="A269" s="51">
        <v>1515</v>
      </c>
      <c r="B269" s="52" t="s">
        <v>324</v>
      </c>
      <c r="C269" s="341">
        <v>260046</v>
      </c>
      <c r="D269" s="303">
        <f t="shared" si="60"/>
        <v>28984.172982612574</v>
      </c>
      <c r="E269" s="301">
        <f t="shared" si="61"/>
        <v>1.0087379105159038</v>
      </c>
      <c r="F269" s="303">
        <f t="shared" si="62"/>
        <v>-150.64038374646989</v>
      </c>
      <c r="G269" s="303">
        <f t="shared" si="63"/>
        <v>-1351.5455229733279</v>
      </c>
      <c r="H269" s="303">
        <f t="shared" si="64"/>
        <v>0</v>
      </c>
      <c r="I269" s="302">
        <f t="shared" si="65"/>
        <v>0</v>
      </c>
      <c r="J269" s="303">
        <f t="shared" si="66"/>
        <v>-367.98323165044116</v>
      </c>
      <c r="K269" s="302">
        <f t="shared" si="67"/>
        <v>-3301.5455543677581</v>
      </c>
      <c r="L269" s="302">
        <f t="shared" si="68"/>
        <v>-4653.091077341086</v>
      </c>
      <c r="M269" s="302">
        <f t="shared" si="69"/>
        <v>255392.90892265891</v>
      </c>
      <c r="N269" s="304">
        <f t="shared" si="70"/>
        <v>28465.549367215663</v>
      </c>
      <c r="O269" s="305">
        <f t="shared" si="71"/>
        <v>0.99068822172700788</v>
      </c>
      <c r="P269" s="349">
        <v>-533.34755082470838</v>
      </c>
      <c r="Q269" s="124">
        <v>8972</v>
      </c>
      <c r="R269" s="85">
        <f t="shared" si="74"/>
        <v>4.2198347527411847E-2</v>
      </c>
      <c r="S269" s="2">
        <f t="shared" si="72"/>
        <v>6.7386401575048424E-2</v>
      </c>
      <c r="T269" s="2"/>
      <c r="U269" s="294">
        <v>248460</v>
      </c>
      <c r="V269" s="85">
        <f t="shared" si="73"/>
        <v>4.6631248490702729E-2</v>
      </c>
      <c r="W269" s="295">
        <v>238256.00332872896</v>
      </c>
      <c r="X269" s="294">
        <v>27810.611148421758</v>
      </c>
      <c r="Y269" s="99">
        <v>26668.457950383807</v>
      </c>
      <c r="Z269" s="99"/>
      <c r="AA269" s="84"/>
      <c r="AB269" s="84"/>
      <c r="AC269" s="84"/>
      <c r="AD269" s="84"/>
    </row>
    <row r="270" spans="1:30" ht="14.4" x14ac:dyDescent="0.3">
      <c r="A270" s="51">
        <v>1516</v>
      </c>
      <c r="B270" s="52" t="s">
        <v>325</v>
      </c>
      <c r="C270" s="341">
        <v>245408</v>
      </c>
      <c r="D270" s="303">
        <f t="shared" si="60"/>
        <v>29111.269276393832</v>
      </c>
      <c r="E270" s="301">
        <f t="shared" si="61"/>
        <v>1.0131612504504306</v>
      </c>
      <c r="F270" s="303">
        <f t="shared" si="62"/>
        <v>-226.89816001522485</v>
      </c>
      <c r="G270" s="303">
        <f t="shared" si="63"/>
        <v>-1912.7514889283455</v>
      </c>
      <c r="H270" s="303">
        <f t="shared" si="64"/>
        <v>0</v>
      </c>
      <c r="I270" s="302">
        <f t="shared" si="65"/>
        <v>0</v>
      </c>
      <c r="J270" s="303">
        <f t="shared" si="66"/>
        <v>-367.98323165044116</v>
      </c>
      <c r="K270" s="302">
        <f t="shared" si="67"/>
        <v>-3102.0986428132187</v>
      </c>
      <c r="L270" s="302">
        <f t="shared" si="68"/>
        <v>-5014.8501317415639</v>
      </c>
      <c r="M270" s="302">
        <f t="shared" si="69"/>
        <v>240393.14986825845</v>
      </c>
      <c r="N270" s="304">
        <f t="shared" si="70"/>
        <v>28516.387884728167</v>
      </c>
      <c r="O270" s="305">
        <f t="shared" si="71"/>
        <v>0.99245755770081856</v>
      </c>
      <c r="P270" s="349">
        <v>537.11374794335916</v>
      </c>
      <c r="Q270" s="124">
        <v>8430</v>
      </c>
      <c r="R270" s="85">
        <f t="shared" si="74"/>
        <v>-6.249870927456315E-2</v>
      </c>
      <c r="S270" s="2">
        <f t="shared" si="72"/>
        <v>1.9716902511883985E-2</v>
      </c>
      <c r="T270" s="2"/>
      <c r="U270" s="294">
        <v>257483</v>
      </c>
      <c r="V270" s="85">
        <f t="shared" si="73"/>
        <v>-4.6896299949899606E-2</v>
      </c>
      <c r="W270" s="295">
        <v>231885.81826749726</v>
      </c>
      <c r="X270" s="294">
        <v>31051.977809937289</v>
      </c>
      <c r="Y270" s="99">
        <v>27965.004614990023</v>
      </c>
      <c r="Z270" s="99"/>
      <c r="AA270" s="84"/>
      <c r="AB270" s="84"/>
      <c r="AC270" s="84"/>
      <c r="AD270" s="84"/>
    </row>
    <row r="271" spans="1:30" ht="14.4" x14ac:dyDescent="0.3">
      <c r="A271" s="51">
        <v>1517</v>
      </c>
      <c r="B271" s="52" t="s">
        <v>326</v>
      </c>
      <c r="C271" s="341">
        <v>119524</v>
      </c>
      <c r="D271" s="303">
        <f t="shared" si="60"/>
        <v>23034.110618616305</v>
      </c>
      <c r="E271" s="301">
        <f t="shared" si="61"/>
        <v>0.80165753323215283</v>
      </c>
      <c r="F271" s="303">
        <f t="shared" si="62"/>
        <v>3419.3970346512911</v>
      </c>
      <c r="G271" s="303">
        <f t="shared" si="63"/>
        <v>17743.25121280555</v>
      </c>
      <c r="H271" s="303">
        <f t="shared" si="64"/>
        <v>988.98957154035679</v>
      </c>
      <c r="I271" s="302">
        <f t="shared" si="65"/>
        <v>5131.8668867229107</v>
      </c>
      <c r="J271" s="303">
        <f t="shared" si="66"/>
        <v>621.00633988991558</v>
      </c>
      <c r="K271" s="302">
        <f t="shared" si="67"/>
        <v>3222.4018976887719</v>
      </c>
      <c r="L271" s="302">
        <f t="shared" si="68"/>
        <v>20965.653110494321</v>
      </c>
      <c r="M271" s="302">
        <f t="shared" si="69"/>
        <v>140489.65311049431</v>
      </c>
      <c r="N271" s="304">
        <f t="shared" si="70"/>
        <v>27074.51399315751</v>
      </c>
      <c r="O271" s="305">
        <f t="shared" si="71"/>
        <v>0.94227593418225386</v>
      </c>
      <c r="P271" s="349">
        <v>551.66541822118234</v>
      </c>
      <c r="Q271" s="124">
        <v>5189</v>
      </c>
      <c r="R271" s="85">
        <f t="shared" si="74"/>
        <v>2.1126352541631688E-2</v>
      </c>
      <c r="S271" s="2">
        <f t="shared" si="72"/>
        <v>8.2913991149713845E-2</v>
      </c>
      <c r="T271" s="2"/>
      <c r="U271" s="294">
        <v>114254</v>
      </c>
      <c r="V271" s="85">
        <f t="shared" si="73"/>
        <v>4.6125299770686363E-2</v>
      </c>
      <c r="W271" s="295">
        <v>126632.78385548544</v>
      </c>
      <c r="X271" s="294">
        <v>22557.551826258637</v>
      </c>
      <c r="Y271" s="99">
        <v>25001.536792790808</v>
      </c>
      <c r="Z271" s="99"/>
      <c r="AA271" s="84"/>
      <c r="AB271" s="84"/>
      <c r="AC271" s="84"/>
      <c r="AD271" s="84"/>
    </row>
    <row r="272" spans="1:30" ht="14.4" x14ac:dyDescent="0.3">
      <c r="A272" s="51">
        <v>1519</v>
      </c>
      <c r="B272" s="52" t="s">
        <v>327</v>
      </c>
      <c r="C272" s="341">
        <v>206755</v>
      </c>
      <c r="D272" s="303">
        <f t="shared" si="60"/>
        <v>22878.720814429569</v>
      </c>
      <c r="E272" s="301">
        <f t="shared" si="61"/>
        <v>0.79624949255820165</v>
      </c>
      <c r="F272" s="303">
        <f t="shared" si="62"/>
        <v>3512.6309171633329</v>
      </c>
      <c r="G272" s="303">
        <f t="shared" si="63"/>
        <v>31743.645598405041</v>
      </c>
      <c r="H272" s="303">
        <f t="shared" si="64"/>
        <v>1043.3760030057144</v>
      </c>
      <c r="I272" s="302">
        <f t="shared" si="65"/>
        <v>9428.9889391626421</v>
      </c>
      <c r="J272" s="303">
        <f t="shared" si="66"/>
        <v>675.39277135527323</v>
      </c>
      <c r="K272" s="302">
        <f t="shared" si="67"/>
        <v>6103.5244747376046</v>
      </c>
      <c r="L272" s="302">
        <f t="shared" si="68"/>
        <v>37847.170073142646</v>
      </c>
      <c r="M272" s="302">
        <f t="shared" si="69"/>
        <v>244602.17007314265</v>
      </c>
      <c r="N272" s="304">
        <f t="shared" si="70"/>
        <v>27066.744502948175</v>
      </c>
      <c r="O272" s="305">
        <f t="shared" si="71"/>
        <v>0.94200553214855642</v>
      </c>
      <c r="P272" s="349">
        <v>144.28445451241714</v>
      </c>
      <c r="Q272" s="124">
        <v>9037</v>
      </c>
      <c r="R272" s="85">
        <f t="shared" si="74"/>
        <v>5.884072584348142E-2</v>
      </c>
      <c r="S272" s="2">
        <f t="shared" si="72"/>
        <v>8.4664447943703217E-2</v>
      </c>
      <c r="T272" s="2"/>
      <c r="U272" s="294">
        <v>193969</v>
      </c>
      <c r="V272" s="85">
        <f t="shared" si="73"/>
        <v>6.5917749743515719E-2</v>
      </c>
      <c r="W272" s="295">
        <v>224012.2886516669</v>
      </c>
      <c r="X272" s="294">
        <v>21607.329842931937</v>
      </c>
      <c r="Y272" s="99">
        <v>24954.025693624473</v>
      </c>
      <c r="Z272" s="99"/>
      <c r="AA272" s="84"/>
      <c r="AB272" s="84"/>
      <c r="AC272" s="84"/>
      <c r="AD272" s="84"/>
    </row>
    <row r="273" spans="1:30" ht="14.4" x14ac:dyDescent="0.3">
      <c r="A273" s="51">
        <v>1520</v>
      </c>
      <c r="B273" s="52" t="s">
        <v>328</v>
      </c>
      <c r="C273" s="341">
        <v>257414</v>
      </c>
      <c r="D273" s="303">
        <f t="shared" si="60"/>
        <v>24109.206706003559</v>
      </c>
      <c r="E273" s="301">
        <f t="shared" si="61"/>
        <v>0.8390741668357895</v>
      </c>
      <c r="F273" s="303">
        <f t="shared" si="62"/>
        <v>2774.3393822189391</v>
      </c>
      <c r="G273" s="303">
        <f t="shared" si="63"/>
        <v>29621.621583951615</v>
      </c>
      <c r="H273" s="303">
        <f t="shared" si="64"/>
        <v>612.70594095481806</v>
      </c>
      <c r="I273" s="302">
        <f t="shared" si="65"/>
        <v>6541.8613315745924</v>
      </c>
      <c r="J273" s="303">
        <f t="shared" si="66"/>
        <v>244.72270930437691</v>
      </c>
      <c r="K273" s="302">
        <f t="shared" si="67"/>
        <v>2612.904367242832</v>
      </c>
      <c r="L273" s="302">
        <f t="shared" si="68"/>
        <v>32234.525951194446</v>
      </c>
      <c r="M273" s="302">
        <f t="shared" si="69"/>
        <v>289648.52595119446</v>
      </c>
      <c r="N273" s="304">
        <f t="shared" si="70"/>
        <v>27128.268797526878</v>
      </c>
      <c r="O273" s="305">
        <f t="shared" si="71"/>
        <v>0.94414676586243595</v>
      </c>
      <c r="P273" s="349">
        <v>-731.34994789984194</v>
      </c>
      <c r="Q273" s="124">
        <v>10677</v>
      </c>
      <c r="R273" s="85">
        <f t="shared" si="74"/>
        <v>2.9085283238154545E-2</v>
      </c>
      <c r="S273" s="2">
        <f t="shared" si="72"/>
        <v>8.3178892855531469E-2</v>
      </c>
      <c r="T273" s="2"/>
      <c r="U273" s="294">
        <v>248077</v>
      </c>
      <c r="V273" s="85">
        <f t="shared" si="73"/>
        <v>3.7637507709299932E-2</v>
      </c>
      <c r="W273" s="295">
        <v>265202.0272844492</v>
      </c>
      <c r="X273" s="294">
        <v>23427.8024364907</v>
      </c>
      <c r="Y273" s="99">
        <v>25045.049323302406</v>
      </c>
      <c r="Z273" s="99"/>
      <c r="AA273" s="84"/>
      <c r="AB273" s="84"/>
      <c r="AC273" s="84"/>
      <c r="AD273" s="84"/>
    </row>
    <row r="274" spans="1:30" ht="14.4" x14ac:dyDescent="0.3">
      <c r="A274" s="51">
        <v>1523</v>
      </c>
      <c r="B274" s="52" t="s">
        <v>329</v>
      </c>
      <c r="C274" s="341">
        <v>57007</v>
      </c>
      <c r="D274" s="303">
        <f t="shared" si="60"/>
        <v>24678.354978354979</v>
      </c>
      <c r="E274" s="301">
        <f t="shared" si="61"/>
        <v>0.85888226829067393</v>
      </c>
      <c r="F274" s="303">
        <f t="shared" si="62"/>
        <v>2432.8504188080869</v>
      </c>
      <c r="G274" s="303">
        <f t="shared" si="63"/>
        <v>5619.8844674466809</v>
      </c>
      <c r="H274" s="303">
        <f t="shared" si="64"/>
        <v>413.5040456318211</v>
      </c>
      <c r="I274" s="302">
        <f t="shared" si="65"/>
        <v>955.1943454095067</v>
      </c>
      <c r="J274" s="303">
        <f t="shared" si="66"/>
        <v>45.520813981379945</v>
      </c>
      <c r="K274" s="302">
        <f t="shared" si="67"/>
        <v>105.15308029698767</v>
      </c>
      <c r="L274" s="302">
        <f t="shared" si="68"/>
        <v>5725.0375477436683</v>
      </c>
      <c r="M274" s="302">
        <f t="shared" si="69"/>
        <v>62732.037547743668</v>
      </c>
      <c r="N274" s="304">
        <f t="shared" si="70"/>
        <v>27156.726211144447</v>
      </c>
      <c r="O274" s="305">
        <f t="shared" si="71"/>
        <v>0.94513717093518002</v>
      </c>
      <c r="P274" s="349">
        <v>312.49544538272403</v>
      </c>
      <c r="Q274" s="124">
        <v>2310</v>
      </c>
      <c r="R274" s="85">
        <f t="shared" si="74"/>
        <v>-1.8751580400971989E-2</v>
      </c>
      <c r="S274" s="2">
        <f t="shared" si="72"/>
        <v>6.0635770544526658E-2</v>
      </c>
      <c r="T274" s="2"/>
      <c r="U274" s="294">
        <v>57694</v>
      </c>
      <c r="V274" s="85">
        <f t="shared" si="73"/>
        <v>-1.1907650708912539E-2</v>
      </c>
      <c r="W274" s="295">
        <v>58736.025748388653</v>
      </c>
      <c r="X274" s="294">
        <v>25149.956408020924</v>
      </c>
      <c r="Y274" s="99">
        <v>25604.196054223477</v>
      </c>
      <c r="Z274" s="99"/>
      <c r="AA274" s="84"/>
      <c r="AB274" s="84"/>
      <c r="AC274" s="84"/>
      <c r="AD274" s="84"/>
    </row>
    <row r="275" spans="1:30" ht="14.4" x14ac:dyDescent="0.3">
      <c r="A275" s="51">
        <v>1524</v>
      </c>
      <c r="B275" s="52" t="s">
        <v>330</v>
      </c>
      <c r="C275" s="341">
        <v>45958</v>
      </c>
      <c r="D275" s="303">
        <f t="shared" si="60"/>
        <v>27819.612590799032</v>
      </c>
      <c r="E275" s="301">
        <f t="shared" si="61"/>
        <v>0.96820764536007931</v>
      </c>
      <c r="F275" s="303">
        <f t="shared" si="62"/>
        <v>548.09585134165536</v>
      </c>
      <c r="G275" s="303">
        <f t="shared" si="63"/>
        <v>905.45434641641475</v>
      </c>
      <c r="H275" s="303">
        <f t="shared" si="64"/>
        <v>0</v>
      </c>
      <c r="I275" s="302">
        <f t="shared" si="65"/>
        <v>0</v>
      </c>
      <c r="J275" s="303">
        <f t="shared" si="66"/>
        <v>-367.98323165044116</v>
      </c>
      <c r="K275" s="302">
        <f t="shared" si="67"/>
        <v>-607.90829868652884</v>
      </c>
      <c r="L275" s="302">
        <f t="shared" si="68"/>
        <v>297.54604772988591</v>
      </c>
      <c r="M275" s="302">
        <f t="shared" si="69"/>
        <v>46255.546047729884</v>
      </c>
      <c r="N275" s="304">
        <f t="shared" si="70"/>
        <v>27999.725210490247</v>
      </c>
      <c r="O275" s="305">
        <f t="shared" si="71"/>
        <v>0.97447611566467807</v>
      </c>
      <c r="P275" s="349">
        <v>-568.87834975060025</v>
      </c>
      <c r="Q275" s="124">
        <v>1652</v>
      </c>
      <c r="R275" s="85">
        <f t="shared" si="74"/>
        <v>6.7975415781281301E-2</v>
      </c>
      <c r="S275" s="2">
        <f t="shared" si="72"/>
        <v>7.8414661046482231E-2</v>
      </c>
      <c r="T275" s="2"/>
      <c r="U275" s="294">
        <v>43658</v>
      </c>
      <c r="V275" s="85">
        <f t="shared" si="73"/>
        <v>5.2682211736680563E-2</v>
      </c>
      <c r="W275" s="295">
        <v>43515.301810941317</v>
      </c>
      <c r="X275" s="294">
        <v>26048.926014319808</v>
      </c>
      <c r="Y275" s="99">
        <v>25963.783896743029</v>
      </c>
      <c r="Z275" s="99"/>
      <c r="AA275" s="84"/>
      <c r="AB275" s="84"/>
      <c r="AC275" s="84"/>
      <c r="AD275" s="84"/>
    </row>
    <row r="276" spans="1:30" ht="14.4" x14ac:dyDescent="0.3">
      <c r="A276" s="51">
        <v>1525</v>
      </c>
      <c r="B276" s="52" t="s">
        <v>331</v>
      </c>
      <c r="C276" s="341">
        <v>117534</v>
      </c>
      <c r="D276" s="303">
        <f t="shared" si="60"/>
        <v>25561.983471074382</v>
      </c>
      <c r="E276" s="301">
        <f t="shared" si="61"/>
        <v>0.88963524371463387</v>
      </c>
      <c r="F276" s="303">
        <f t="shared" si="62"/>
        <v>1902.6733231764454</v>
      </c>
      <c r="G276" s="303">
        <f t="shared" si="63"/>
        <v>8748.4919399652972</v>
      </c>
      <c r="H276" s="303">
        <f t="shared" si="64"/>
        <v>104.23407318003009</v>
      </c>
      <c r="I276" s="302">
        <f t="shared" si="65"/>
        <v>479.26826848177836</v>
      </c>
      <c r="J276" s="303">
        <f t="shared" si="66"/>
        <v>-263.74915847041109</v>
      </c>
      <c r="K276" s="302">
        <f t="shared" si="67"/>
        <v>-1212.71863064695</v>
      </c>
      <c r="L276" s="302">
        <f t="shared" si="68"/>
        <v>7535.7733093183469</v>
      </c>
      <c r="M276" s="302">
        <f t="shared" si="69"/>
        <v>125069.77330931835</v>
      </c>
      <c r="N276" s="304">
        <f t="shared" si="70"/>
        <v>27200.907635780415</v>
      </c>
      <c r="O276" s="305">
        <f t="shared" si="71"/>
        <v>0.94667481970637801</v>
      </c>
      <c r="P276" s="349">
        <v>-2472.3162087143955</v>
      </c>
      <c r="Q276" s="124">
        <v>4598</v>
      </c>
      <c r="R276" s="85">
        <f t="shared" si="74"/>
        <v>0.12439520378543817</v>
      </c>
      <c r="S276" s="2">
        <f t="shared" si="72"/>
        <v>8.7585677729308642E-2</v>
      </c>
      <c r="T276" s="2"/>
      <c r="U276" s="294">
        <v>104690</v>
      </c>
      <c r="V276" s="85">
        <f t="shared" si="73"/>
        <v>0.12268602540834846</v>
      </c>
      <c r="W276" s="295">
        <v>115172.70062280561</v>
      </c>
      <c r="X276" s="294">
        <v>22733.98479913138</v>
      </c>
      <c r="Y276" s="99">
        <v>25010.358441434444</v>
      </c>
      <c r="Z276" s="99"/>
      <c r="AA276" s="84"/>
      <c r="AB276" s="84"/>
      <c r="AC276" s="84"/>
      <c r="AD276" s="84"/>
    </row>
    <row r="277" spans="1:30" ht="14.4" x14ac:dyDescent="0.3">
      <c r="A277" s="51">
        <v>1526</v>
      </c>
      <c r="B277" s="52" t="s">
        <v>332</v>
      </c>
      <c r="C277" s="341">
        <v>20380</v>
      </c>
      <c r="D277" s="303">
        <f t="shared" si="60"/>
        <v>19980.392156862745</v>
      </c>
      <c r="E277" s="301">
        <f t="shared" si="61"/>
        <v>0.69537878647401552</v>
      </c>
      <c r="F277" s="303">
        <f t="shared" si="62"/>
        <v>5251.6281117034277</v>
      </c>
      <c r="G277" s="303">
        <f t="shared" si="63"/>
        <v>5356.6606739374965</v>
      </c>
      <c r="H277" s="303">
        <f t="shared" si="64"/>
        <v>2057.7910331541029</v>
      </c>
      <c r="I277" s="302">
        <f t="shared" si="65"/>
        <v>2098.946853817185</v>
      </c>
      <c r="J277" s="303">
        <f t="shared" si="66"/>
        <v>1689.8078015036617</v>
      </c>
      <c r="K277" s="302">
        <f t="shared" si="67"/>
        <v>1723.603957533735</v>
      </c>
      <c r="L277" s="302">
        <f t="shared" si="68"/>
        <v>7080.264631471231</v>
      </c>
      <c r="M277" s="302">
        <f t="shared" si="69"/>
        <v>27460.264631471233</v>
      </c>
      <c r="N277" s="304">
        <f t="shared" si="70"/>
        <v>26921.828070069834</v>
      </c>
      <c r="O277" s="305">
        <f t="shared" si="71"/>
        <v>0.93696199684434711</v>
      </c>
      <c r="P277" s="349">
        <v>130.57006679237202</v>
      </c>
      <c r="Q277" s="124">
        <v>1020</v>
      </c>
      <c r="R277" s="85">
        <f t="shared" si="74"/>
        <v>0.12215545848946426</v>
      </c>
      <c r="S277" s="2">
        <f t="shared" si="72"/>
        <v>8.7138859474569522E-2</v>
      </c>
      <c r="T277" s="2"/>
      <c r="U277" s="294">
        <v>18571</v>
      </c>
      <c r="V277" s="85">
        <f t="shared" si="73"/>
        <v>9.740994022938991E-2</v>
      </c>
      <c r="W277" s="295">
        <v>25828.776547141424</v>
      </c>
      <c r="X277" s="294">
        <v>17805.36912751678</v>
      </c>
      <c r="Y277" s="99">
        <v>24763.927657853714</v>
      </c>
      <c r="Z277" s="99"/>
      <c r="AA277" s="84"/>
      <c r="AB277" s="84"/>
      <c r="AC277" s="84"/>
      <c r="AD277" s="84"/>
    </row>
    <row r="278" spans="1:30" ht="14.4" x14ac:dyDescent="0.3">
      <c r="A278" s="51">
        <v>1528</v>
      </c>
      <c r="B278" s="52" t="s">
        <v>333</v>
      </c>
      <c r="C278" s="341">
        <v>176372</v>
      </c>
      <c r="D278" s="303">
        <f t="shared" si="60"/>
        <v>22980.065146579804</v>
      </c>
      <c r="E278" s="301">
        <f t="shared" si="61"/>
        <v>0.79977658542772001</v>
      </c>
      <c r="F278" s="303">
        <f t="shared" si="62"/>
        <v>3451.8243178731923</v>
      </c>
      <c r="G278" s="303">
        <f t="shared" si="63"/>
        <v>26492.75163967675</v>
      </c>
      <c r="H278" s="303">
        <f t="shared" si="64"/>
        <v>1007.9054867531323</v>
      </c>
      <c r="I278" s="302">
        <f t="shared" si="65"/>
        <v>7735.6746108302905</v>
      </c>
      <c r="J278" s="303">
        <f t="shared" si="66"/>
        <v>639.92225510269122</v>
      </c>
      <c r="K278" s="302">
        <f t="shared" si="67"/>
        <v>4911.403307913155</v>
      </c>
      <c r="L278" s="302">
        <f t="shared" si="68"/>
        <v>31404.154947589905</v>
      </c>
      <c r="M278" s="302">
        <f t="shared" si="69"/>
        <v>207776.15494758991</v>
      </c>
      <c r="N278" s="304">
        <f t="shared" si="70"/>
        <v>27071.811719555688</v>
      </c>
      <c r="O278" s="305">
        <f t="shared" si="71"/>
        <v>0.9421818867920323</v>
      </c>
      <c r="P278" s="349">
        <v>459.06765944261861</v>
      </c>
      <c r="Q278" s="124">
        <v>7675</v>
      </c>
      <c r="R278" s="85">
        <f t="shared" si="74"/>
        <v>7.0607349977274317E-2</v>
      </c>
      <c r="S278" s="2">
        <f t="shared" si="72"/>
        <v>8.5178044979709336E-2</v>
      </c>
      <c r="T278" s="2"/>
      <c r="U278" s="294">
        <v>165427</v>
      </c>
      <c r="V278" s="85">
        <f t="shared" si="73"/>
        <v>6.6162113802462716E-2</v>
      </c>
      <c r="W278" s="295">
        <v>192265.64146578999</v>
      </c>
      <c r="X278" s="294">
        <v>21464.512780589073</v>
      </c>
      <c r="Y278" s="99">
        <v>24946.884840507326</v>
      </c>
      <c r="Z278" s="99"/>
      <c r="AA278" s="84"/>
      <c r="AB278" s="84"/>
      <c r="AC278" s="84"/>
      <c r="AD278" s="84"/>
    </row>
    <row r="279" spans="1:30" ht="14.4" x14ac:dyDescent="0.3">
      <c r="A279" s="51">
        <v>1529</v>
      </c>
      <c r="B279" s="52" t="s">
        <v>334</v>
      </c>
      <c r="C279" s="341">
        <v>111556</v>
      </c>
      <c r="D279" s="303">
        <f t="shared" si="60"/>
        <v>24146.320346320346</v>
      </c>
      <c r="E279" s="301">
        <f t="shared" si="61"/>
        <v>0.84036583508546681</v>
      </c>
      <c r="F279" s="303">
        <f t="shared" si="62"/>
        <v>2752.0711980288665</v>
      </c>
      <c r="G279" s="303">
        <f t="shared" si="63"/>
        <v>12714.568934893365</v>
      </c>
      <c r="H279" s="303">
        <f t="shared" si="64"/>
        <v>599.71616684394246</v>
      </c>
      <c r="I279" s="302">
        <f t="shared" si="65"/>
        <v>2770.6886908190145</v>
      </c>
      <c r="J279" s="303">
        <f t="shared" si="66"/>
        <v>231.73293519350131</v>
      </c>
      <c r="K279" s="302">
        <f t="shared" si="67"/>
        <v>1070.606160593976</v>
      </c>
      <c r="L279" s="302">
        <f t="shared" si="68"/>
        <v>13785.175095487341</v>
      </c>
      <c r="M279" s="302">
        <f t="shared" si="69"/>
        <v>125341.17509548734</v>
      </c>
      <c r="N279" s="304">
        <f t="shared" si="70"/>
        <v>27130.124479542716</v>
      </c>
      <c r="O279" s="305">
        <f t="shared" si="71"/>
        <v>0.94421134927491968</v>
      </c>
      <c r="P279" s="349">
        <v>370.39089076545315</v>
      </c>
      <c r="Q279" s="124">
        <v>4620</v>
      </c>
      <c r="R279" s="85">
        <f t="shared" si="74"/>
        <v>8.6148982957429246E-2</v>
      </c>
      <c r="S279" s="2">
        <f t="shared" si="72"/>
        <v>8.5847116485452207E-2</v>
      </c>
      <c r="T279" s="2"/>
      <c r="U279" s="294">
        <v>99262</v>
      </c>
      <c r="V279" s="85">
        <f t="shared" si="73"/>
        <v>0.12385404283613065</v>
      </c>
      <c r="W279" s="295">
        <v>111558.98833459872</v>
      </c>
      <c r="X279" s="294">
        <v>22231.131019036955</v>
      </c>
      <c r="Y279" s="99">
        <v>24985.215752429725</v>
      </c>
      <c r="Z279" s="99"/>
      <c r="AA279" s="84"/>
      <c r="AB279" s="84"/>
      <c r="AC279" s="84"/>
      <c r="AD279" s="84"/>
    </row>
    <row r="280" spans="1:30" ht="14.4" x14ac:dyDescent="0.3">
      <c r="A280" s="51">
        <v>1531</v>
      </c>
      <c r="B280" s="52" t="s">
        <v>335</v>
      </c>
      <c r="C280" s="341">
        <v>205516</v>
      </c>
      <c r="D280" s="303">
        <f t="shared" si="60"/>
        <v>22957.551385165327</v>
      </c>
      <c r="E280" s="301">
        <f t="shared" si="61"/>
        <v>0.79899303763904528</v>
      </c>
      <c r="F280" s="303">
        <f t="shared" si="62"/>
        <v>3465.3325747218782</v>
      </c>
      <c r="G280" s="303">
        <f t="shared" si="63"/>
        <v>31021.657208910252</v>
      </c>
      <c r="H280" s="303">
        <f t="shared" si="64"/>
        <v>1015.7853032481993</v>
      </c>
      <c r="I280" s="302">
        <f t="shared" si="65"/>
        <v>9093.3100346778792</v>
      </c>
      <c r="J280" s="303">
        <f t="shared" si="66"/>
        <v>647.80207159775819</v>
      </c>
      <c r="K280" s="302">
        <f t="shared" si="67"/>
        <v>5799.1241449431309</v>
      </c>
      <c r="L280" s="302">
        <f t="shared" si="68"/>
        <v>36820.781353853381</v>
      </c>
      <c r="M280" s="302">
        <f t="shared" si="69"/>
        <v>242336.78135385338</v>
      </c>
      <c r="N280" s="304">
        <f t="shared" si="70"/>
        <v>27070.686031484962</v>
      </c>
      <c r="O280" s="305">
        <f t="shared" si="71"/>
        <v>0.94214270940259848</v>
      </c>
      <c r="P280" s="349">
        <v>967.2661156130489</v>
      </c>
      <c r="Q280" s="124">
        <v>8952</v>
      </c>
      <c r="R280" s="85">
        <f t="shared" si="74"/>
        <v>6.6473877155562314E-2</v>
      </c>
      <c r="S280" s="2">
        <f t="shared" si="72"/>
        <v>8.4997916284456757E-2</v>
      </c>
      <c r="T280" s="2"/>
      <c r="U280" s="294">
        <v>190618</v>
      </c>
      <c r="V280" s="85">
        <f t="shared" si="73"/>
        <v>7.8156312625250496E-2</v>
      </c>
      <c r="W280" s="295">
        <v>220932.15222908658</v>
      </c>
      <c r="X280" s="294">
        <v>21526.595143986448</v>
      </c>
      <c r="Y280" s="99">
        <v>24949.988958677197</v>
      </c>
      <c r="Z280" s="99"/>
      <c r="AA280" s="84"/>
      <c r="AB280" s="84"/>
      <c r="AC280" s="84"/>
      <c r="AD280" s="84"/>
    </row>
    <row r="281" spans="1:30" ht="14.4" x14ac:dyDescent="0.3">
      <c r="A281" s="51">
        <v>1532</v>
      </c>
      <c r="B281" s="52" t="s">
        <v>336</v>
      </c>
      <c r="C281" s="341">
        <v>202891</v>
      </c>
      <c r="D281" s="303">
        <f t="shared" si="60"/>
        <v>25066.839634297012</v>
      </c>
      <c r="E281" s="301">
        <f t="shared" si="61"/>
        <v>0.87240272306913325</v>
      </c>
      <c r="F281" s="303">
        <f t="shared" si="62"/>
        <v>2199.7596252428671</v>
      </c>
      <c r="G281" s="303">
        <f t="shared" si="63"/>
        <v>17804.854406715767</v>
      </c>
      <c r="H281" s="303">
        <f t="shared" si="64"/>
        <v>277.53441605210952</v>
      </c>
      <c r="I281" s="302">
        <f t="shared" si="65"/>
        <v>2246.3635635257747</v>
      </c>
      <c r="J281" s="303">
        <f t="shared" si="66"/>
        <v>-90.448815598331635</v>
      </c>
      <c r="K281" s="302">
        <f t="shared" si="67"/>
        <v>-732.09271345289619</v>
      </c>
      <c r="L281" s="302">
        <f t="shared" si="68"/>
        <v>17072.76169326287</v>
      </c>
      <c r="M281" s="302">
        <f t="shared" si="69"/>
        <v>219963.76169326287</v>
      </c>
      <c r="N281" s="304">
        <f t="shared" si="70"/>
        <v>27176.150443941548</v>
      </c>
      <c r="O281" s="305">
        <f t="shared" si="71"/>
        <v>0.94581319367410299</v>
      </c>
      <c r="P281" s="349">
        <v>641.78923589945407</v>
      </c>
      <c r="Q281" s="124">
        <v>8094</v>
      </c>
      <c r="R281" s="85">
        <f t="shared" si="74"/>
        <v>3.9874967997830142E-2</v>
      </c>
      <c r="S281" s="2">
        <f t="shared" si="72"/>
        <v>7.8998206944937185E-2</v>
      </c>
      <c r="T281" s="2"/>
      <c r="U281" s="294">
        <v>191013</v>
      </c>
      <c r="V281" s="85">
        <f t="shared" si="73"/>
        <v>6.2184249239580554E-2</v>
      </c>
      <c r="W281" s="295">
        <v>199577.54770280368</v>
      </c>
      <c r="X281" s="294">
        <v>24105.628470469459</v>
      </c>
      <c r="Y281" s="99">
        <v>25186.464879202886</v>
      </c>
      <c r="Z281" s="99"/>
      <c r="AA281" s="84"/>
      <c r="AB281" s="84"/>
      <c r="AC281" s="84"/>
      <c r="AD281" s="84"/>
    </row>
    <row r="282" spans="1:30" ht="14.4" x14ac:dyDescent="0.3">
      <c r="A282" s="51">
        <v>1534</v>
      </c>
      <c r="B282" s="52" t="s">
        <v>337</v>
      </c>
      <c r="C282" s="341">
        <v>231827</v>
      </c>
      <c r="D282" s="303">
        <f t="shared" si="60"/>
        <v>25198.58695652174</v>
      </c>
      <c r="E282" s="301">
        <f t="shared" si="61"/>
        <v>0.87698793302550371</v>
      </c>
      <c r="F282" s="303">
        <f t="shared" si="62"/>
        <v>2120.7112319080302</v>
      </c>
      <c r="G282" s="303">
        <f t="shared" si="63"/>
        <v>19510.543333553876</v>
      </c>
      <c r="H282" s="303">
        <f t="shared" si="64"/>
        <v>231.42285327345471</v>
      </c>
      <c r="I282" s="302">
        <f t="shared" si="65"/>
        <v>2129.0902501157834</v>
      </c>
      <c r="J282" s="303">
        <f t="shared" si="66"/>
        <v>-136.56037837698645</v>
      </c>
      <c r="K282" s="302">
        <f t="shared" si="67"/>
        <v>-1256.3554810682754</v>
      </c>
      <c r="L282" s="302">
        <f t="shared" si="68"/>
        <v>18254.1878524856</v>
      </c>
      <c r="M282" s="302">
        <f t="shared" si="69"/>
        <v>250081.1878524856</v>
      </c>
      <c r="N282" s="304">
        <f t="shared" si="70"/>
        <v>27182.737810052782</v>
      </c>
      <c r="O282" s="305">
        <f t="shared" si="71"/>
        <v>0.94604245417192145</v>
      </c>
      <c r="P282" s="349">
        <v>789.36432793120548</v>
      </c>
      <c r="Q282" s="124">
        <v>9200</v>
      </c>
      <c r="R282" s="85">
        <f t="shared" si="74"/>
        <v>4.8704985185035334E-2</v>
      </c>
      <c r="S282" s="2">
        <f t="shared" si="72"/>
        <v>8.0586995684338136E-2</v>
      </c>
      <c r="T282" s="2"/>
      <c r="U282" s="294">
        <v>219138</v>
      </c>
      <c r="V282" s="85">
        <f t="shared" si="73"/>
        <v>5.7904151721746115E-2</v>
      </c>
      <c r="W282" s="295">
        <v>229418.42703805777</v>
      </c>
      <c r="X282" s="294">
        <v>24028.28947368421</v>
      </c>
      <c r="Y282" s="99">
        <v>25155.52928048879</v>
      </c>
      <c r="Z282" s="99"/>
      <c r="AA282" s="84"/>
      <c r="AB282" s="84"/>
      <c r="AC282" s="84"/>
      <c r="AD282" s="84"/>
    </row>
    <row r="283" spans="1:30" ht="14.4" x14ac:dyDescent="0.3">
      <c r="A283" s="51">
        <v>1535</v>
      </c>
      <c r="B283" s="52" t="s">
        <v>338</v>
      </c>
      <c r="C283" s="341">
        <v>156952</v>
      </c>
      <c r="D283" s="303">
        <f t="shared" si="60"/>
        <v>23741.037664498563</v>
      </c>
      <c r="E283" s="301">
        <f t="shared" si="61"/>
        <v>0.82626075760492468</v>
      </c>
      <c r="F283" s="303">
        <f t="shared" si="62"/>
        <v>2995.2408071219365</v>
      </c>
      <c r="G283" s="303">
        <f t="shared" si="63"/>
        <v>19801.536975883122</v>
      </c>
      <c r="H283" s="303">
        <f t="shared" si="64"/>
        <v>741.56510548156666</v>
      </c>
      <c r="I283" s="302">
        <f t="shared" si="65"/>
        <v>4902.486912338637</v>
      </c>
      <c r="J283" s="303">
        <f t="shared" si="66"/>
        <v>373.58187383112551</v>
      </c>
      <c r="K283" s="302">
        <f t="shared" si="67"/>
        <v>2469.7497678975706</v>
      </c>
      <c r="L283" s="302">
        <f t="shared" si="68"/>
        <v>22271.286743780693</v>
      </c>
      <c r="M283" s="302">
        <f t="shared" si="69"/>
        <v>179223.28674378069</v>
      </c>
      <c r="N283" s="304">
        <f t="shared" si="70"/>
        <v>27109.860345451623</v>
      </c>
      <c r="O283" s="305">
        <f t="shared" si="71"/>
        <v>0.94350609540089247</v>
      </c>
      <c r="P283" s="349">
        <v>635.68339369056775</v>
      </c>
      <c r="Q283" s="124">
        <v>6611</v>
      </c>
      <c r="R283" s="85">
        <f t="shared" si="74"/>
        <v>1.5921769426038502E-2</v>
      </c>
      <c r="S283" s="2">
        <f t="shared" si="72"/>
        <v>8.2571047062744762E-2</v>
      </c>
      <c r="T283" s="2"/>
      <c r="U283" s="294">
        <v>156759</v>
      </c>
      <c r="V283" s="85">
        <f t="shared" si="73"/>
        <v>1.2311892778086107E-3</v>
      </c>
      <c r="W283" s="295">
        <v>167982.4559235136</v>
      </c>
      <c r="X283" s="294">
        <v>23368.96243291592</v>
      </c>
      <c r="Y283" s="99">
        <v>25042.107323123673</v>
      </c>
      <c r="Z283" s="99"/>
      <c r="AA283" s="84"/>
      <c r="AB283" s="84"/>
      <c r="AC283" s="84"/>
      <c r="AD283" s="84"/>
    </row>
    <row r="284" spans="1:30" ht="14.4" x14ac:dyDescent="0.3">
      <c r="A284" s="51">
        <v>1539</v>
      </c>
      <c r="B284" s="52" t="s">
        <v>339</v>
      </c>
      <c r="C284" s="341">
        <v>183416</v>
      </c>
      <c r="D284" s="303">
        <f t="shared" si="60"/>
        <v>24481.580352375866</v>
      </c>
      <c r="E284" s="301">
        <f t="shared" si="61"/>
        <v>0.85203390918200472</v>
      </c>
      <c r="F284" s="303">
        <f t="shared" si="62"/>
        <v>2550.9151943955549</v>
      </c>
      <c r="G284" s="303">
        <f t="shared" si="63"/>
        <v>19111.456636411494</v>
      </c>
      <c r="H284" s="303">
        <f t="shared" si="64"/>
        <v>482.37516472451057</v>
      </c>
      <c r="I284" s="302">
        <f t="shared" si="65"/>
        <v>3613.9547341160333</v>
      </c>
      <c r="J284" s="303">
        <f t="shared" si="66"/>
        <v>114.39193307406941</v>
      </c>
      <c r="K284" s="302">
        <f t="shared" si="67"/>
        <v>857.02436259092815</v>
      </c>
      <c r="L284" s="302">
        <f t="shared" si="68"/>
        <v>19968.480999002422</v>
      </c>
      <c r="M284" s="302">
        <f t="shared" si="69"/>
        <v>203384.48099900241</v>
      </c>
      <c r="N284" s="304">
        <f t="shared" si="70"/>
        <v>27146.887479845489</v>
      </c>
      <c r="O284" s="305">
        <f t="shared" si="71"/>
        <v>0.94479475297974647</v>
      </c>
      <c r="P284" s="349">
        <v>-615.34594077602378</v>
      </c>
      <c r="Q284" s="124">
        <v>7492</v>
      </c>
      <c r="R284" s="85">
        <f t="shared" si="74"/>
        <v>2.4618945411321386E-2</v>
      </c>
      <c r="S284" s="2">
        <f t="shared" si="72"/>
        <v>8.148234538909066E-2</v>
      </c>
      <c r="T284" s="2"/>
      <c r="U284" s="294">
        <v>177886</v>
      </c>
      <c r="V284" s="85">
        <f t="shared" si="73"/>
        <v>3.1087325590546756E-2</v>
      </c>
      <c r="W284" s="295">
        <v>186881.06944060745</v>
      </c>
      <c r="X284" s="294">
        <v>23893.351242444594</v>
      </c>
      <c r="Y284" s="99">
        <v>25101.553987992942</v>
      </c>
      <c r="Z284" s="99"/>
      <c r="AA284" s="84"/>
      <c r="AB284" s="84"/>
      <c r="AC284" s="84"/>
      <c r="AD284" s="84"/>
    </row>
    <row r="285" spans="1:30" ht="14.4" x14ac:dyDescent="0.3">
      <c r="A285" s="51">
        <v>1543</v>
      </c>
      <c r="B285" s="52" t="s">
        <v>340</v>
      </c>
      <c r="C285" s="341">
        <v>75915</v>
      </c>
      <c r="D285" s="303">
        <f t="shared" si="60"/>
        <v>25560.60606060606</v>
      </c>
      <c r="E285" s="301">
        <f t="shared" si="61"/>
        <v>0.88958730561550048</v>
      </c>
      <c r="F285" s="303">
        <f t="shared" si="62"/>
        <v>1903.4997694574383</v>
      </c>
      <c r="G285" s="303">
        <f t="shared" si="63"/>
        <v>5653.3943152885922</v>
      </c>
      <c r="H285" s="303">
        <f t="shared" si="64"/>
        <v>104.71616684394266</v>
      </c>
      <c r="I285" s="302">
        <f t="shared" si="65"/>
        <v>311.00701552650969</v>
      </c>
      <c r="J285" s="303">
        <f t="shared" si="66"/>
        <v>-263.26706480649852</v>
      </c>
      <c r="K285" s="302">
        <f t="shared" si="67"/>
        <v>-781.90318247530058</v>
      </c>
      <c r="L285" s="302">
        <f t="shared" si="68"/>
        <v>4871.4911328132912</v>
      </c>
      <c r="M285" s="302">
        <f t="shared" si="69"/>
        <v>80786.491132813288</v>
      </c>
      <c r="N285" s="304">
        <f t="shared" si="70"/>
        <v>27200.838765256998</v>
      </c>
      <c r="O285" s="305">
        <f t="shared" si="71"/>
        <v>0.94667242280142128</v>
      </c>
      <c r="P285" s="349">
        <v>361.60842977779248</v>
      </c>
      <c r="Q285" s="124">
        <v>2970</v>
      </c>
      <c r="R285" s="85">
        <f t="shared" si="74"/>
        <v>2.9518066751477155E-3</v>
      </c>
      <c r="S285" s="2">
        <f t="shared" si="72"/>
        <v>5.6820782044879746E-2</v>
      </c>
      <c r="T285" s="2"/>
      <c r="U285" s="294">
        <v>75819</v>
      </c>
      <c r="V285" s="85">
        <f t="shared" si="73"/>
        <v>1.2661733866181301E-3</v>
      </c>
      <c r="W285" s="295">
        <v>76571.635135769931</v>
      </c>
      <c r="X285" s="294">
        <v>25485.378151260506</v>
      </c>
      <c r="Y285" s="99">
        <v>25738.364751519304</v>
      </c>
      <c r="Z285" s="99"/>
      <c r="AA285" s="84"/>
      <c r="AB285" s="84"/>
      <c r="AC285" s="84"/>
      <c r="AD285" s="84"/>
    </row>
    <row r="286" spans="1:30" ht="14.4" x14ac:dyDescent="0.3">
      <c r="A286" s="51">
        <v>1545</v>
      </c>
      <c r="B286" s="52" t="s">
        <v>341</v>
      </c>
      <c r="C286" s="341">
        <v>50242</v>
      </c>
      <c r="D286" s="303">
        <f t="shared" si="60"/>
        <v>24062.260536398466</v>
      </c>
      <c r="E286" s="301">
        <f t="shared" si="61"/>
        <v>0.83744029647962737</v>
      </c>
      <c r="F286" s="303">
        <f t="shared" si="62"/>
        <v>2802.507083981995</v>
      </c>
      <c r="G286" s="303">
        <f t="shared" si="63"/>
        <v>5851.6347913544059</v>
      </c>
      <c r="H286" s="303">
        <f t="shared" si="64"/>
        <v>629.13710031660059</v>
      </c>
      <c r="I286" s="302">
        <f t="shared" si="65"/>
        <v>1313.638265461062</v>
      </c>
      <c r="J286" s="303">
        <f t="shared" si="66"/>
        <v>261.15386866615944</v>
      </c>
      <c r="K286" s="302">
        <f t="shared" si="67"/>
        <v>545.28927777494096</v>
      </c>
      <c r="L286" s="302">
        <f t="shared" si="68"/>
        <v>6396.9240691293471</v>
      </c>
      <c r="M286" s="302">
        <f t="shared" si="69"/>
        <v>56638.924069129345</v>
      </c>
      <c r="N286" s="304">
        <f t="shared" si="70"/>
        <v>27125.921489046621</v>
      </c>
      <c r="O286" s="305">
        <f t="shared" si="71"/>
        <v>0.94406507234462766</v>
      </c>
      <c r="P286" s="349">
        <v>164.65107790439288</v>
      </c>
      <c r="Q286" s="124">
        <v>2088</v>
      </c>
      <c r="R286" s="85">
        <f t="shared" si="74"/>
        <v>5.4476685511168257E-2</v>
      </c>
      <c r="S286" s="2">
        <f t="shared" si="72"/>
        <v>8.44028461617405E-2</v>
      </c>
      <c r="T286" s="2"/>
      <c r="U286" s="294">
        <v>47190</v>
      </c>
      <c r="V286" s="85">
        <f t="shared" si="73"/>
        <v>6.467471922017376E-2</v>
      </c>
      <c r="W286" s="295">
        <v>51730.227228656251</v>
      </c>
      <c r="X286" s="294">
        <v>22819.148936170212</v>
      </c>
      <c r="Y286" s="99">
        <v>25014.616648286392</v>
      </c>
      <c r="Z286" s="99"/>
      <c r="AA286" s="84"/>
      <c r="AB286" s="84"/>
      <c r="AC286" s="84"/>
      <c r="AD286" s="84"/>
    </row>
    <row r="287" spans="1:30" ht="14.4" x14ac:dyDescent="0.3">
      <c r="A287" s="51">
        <v>1546</v>
      </c>
      <c r="B287" s="52" t="s">
        <v>342</v>
      </c>
      <c r="C287" s="341">
        <v>39495</v>
      </c>
      <c r="D287" s="303">
        <f t="shared" si="60"/>
        <v>31098.425196850392</v>
      </c>
      <c r="E287" s="301">
        <f t="shared" si="61"/>
        <v>1.0823203571212732</v>
      </c>
      <c r="F287" s="303">
        <f t="shared" si="62"/>
        <v>-1419.1917122891609</v>
      </c>
      <c r="G287" s="303">
        <f t="shared" si="63"/>
        <v>-1802.3734746072344</v>
      </c>
      <c r="H287" s="303">
        <f t="shared" si="64"/>
        <v>0</v>
      </c>
      <c r="I287" s="302">
        <f t="shared" si="65"/>
        <v>0</v>
      </c>
      <c r="J287" s="303">
        <f t="shared" si="66"/>
        <v>-367.98323165044116</v>
      </c>
      <c r="K287" s="302">
        <f t="shared" si="67"/>
        <v>-467.33870419606023</v>
      </c>
      <c r="L287" s="302">
        <f t="shared" si="68"/>
        <v>-2269.7121788032946</v>
      </c>
      <c r="M287" s="302">
        <f t="shared" si="69"/>
        <v>37225.287821196704</v>
      </c>
      <c r="N287" s="304">
        <f t="shared" si="70"/>
        <v>29311.250252910791</v>
      </c>
      <c r="O287" s="305">
        <f t="shared" si="71"/>
        <v>1.0201212003691558</v>
      </c>
      <c r="P287" s="349">
        <v>-436.30599526831884</v>
      </c>
      <c r="Q287" s="124">
        <v>1270</v>
      </c>
      <c r="R287" s="85">
        <f t="shared" si="74"/>
        <v>7.6418337861360208E-2</v>
      </c>
      <c r="S287" s="2">
        <f t="shared" si="72"/>
        <v>8.1577056779939275E-2</v>
      </c>
      <c r="T287" s="2"/>
      <c r="U287" s="294">
        <v>36460</v>
      </c>
      <c r="V287" s="85">
        <f t="shared" si="73"/>
        <v>8.3241908941305537E-2</v>
      </c>
      <c r="W287" s="295">
        <v>34200.797425661061</v>
      </c>
      <c r="X287" s="294">
        <v>28890.649762282093</v>
      </c>
      <c r="Y287" s="99">
        <v>27100.473395927944</v>
      </c>
      <c r="Z287" s="99"/>
      <c r="AA287" s="84"/>
      <c r="AB287" s="84"/>
      <c r="AC287" s="84"/>
      <c r="AD287" s="84"/>
    </row>
    <row r="288" spans="1:30" ht="14.4" x14ac:dyDescent="0.3">
      <c r="A288" s="51">
        <v>1547</v>
      </c>
      <c r="B288" s="52" t="s">
        <v>343</v>
      </c>
      <c r="C288" s="341">
        <v>97276</v>
      </c>
      <c r="D288" s="303">
        <f t="shared" si="60"/>
        <v>27650.938032973281</v>
      </c>
      <c r="E288" s="301">
        <f t="shared" si="61"/>
        <v>0.96233725460853314</v>
      </c>
      <c r="F288" s="303">
        <f t="shared" si="62"/>
        <v>649.30058603710563</v>
      </c>
      <c r="G288" s="303">
        <f t="shared" si="63"/>
        <v>2284.2394616785377</v>
      </c>
      <c r="H288" s="303">
        <f t="shared" si="64"/>
        <v>0</v>
      </c>
      <c r="I288" s="302">
        <f t="shared" si="65"/>
        <v>0</v>
      </c>
      <c r="J288" s="303">
        <f t="shared" si="66"/>
        <v>-367.98323165044116</v>
      </c>
      <c r="K288" s="302">
        <f t="shared" si="67"/>
        <v>-1294.565008946252</v>
      </c>
      <c r="L288" s="302">
        <f t="shared" si="68"/>
        <v>989.67445273228577</v>
      </c>
      <c r="M288" s="302">
        <f t="shared" si="69"/>
        <v>98265.674452732288</v>
      </c>
      <c r="N288" s="304">
        <f t="shared" si="70"/>
        <v>27932.255387359946</v>
      </c>
      <c r="O288" s="305">
        <f t="shared" si="71"/>
        <v>0.9721279593640596</v>
      </c>
      <c r="P288" s="349">
        <v>208.40433751657361</v>
      </c>
      <c r="Q288" s="124">
        <v>3518</v>
      </c>
      <c r="R288" s="85">
        <f t="shared" si="74"/>
        <v>4.6782275378574531E-2</v>
      </c>
      <c r="S288" s="2">
        <f t="shared" si="72"/>
        <v>6.9779842529677089E-2</v>
      </c>
      <c r="T288" s="2"/>
      <c r="U288" s="294">
        <v>91555</v>
      </c>
      <c r="V288" s="85">
        <f t="shared" si="73"/>
        <v>6.2487029654306157E-2</v>
      </c>
      <c r="W288" s="295">
        <v>90498.243959858359</v>
      </c>
      <c r="X288" s="294">
        <v>26415.175995383728</v>
      </c>
      <c r="Y288" s="99">
        <v>26110.283889168597</v>
      </c>
      <c r="Z288" s="99"/>
      <c r="AA288" s="84"/>
      <c r="AB288" s="84"/>
      <c r="AC288" s="84"/>
      <c r="AD288" s="84"/>
    </row>
    <row r="289" spans="1:30" ht="14.4" x14ac:dyDescent="0.3">
      <c r="A289" s="51">
        <v>1548</v>
      </c>
      <c r="B289" s="52" t="s">
        <v>344</v>
      </c>
      <c r="C289" s="341">
        <v>222394</v>
      </c>
      <c r="D289" s="303">
        <f t="shared" si="60"/>
        <v>22887.105073582381</v>
      </c>
      <c r="E289" s="301">
        <f t="shared" si="61"/>
        <v>0.79654129043230715</v>
      </c>
      <c r="F289" s="303">
        <f t="shared" si="62"/>
        <v>3507.6003616716457</v>
      </c>
      <c r="G289" s="303">
        <f t="shared" si="63"/>
        <v>34083.352714363384</v>
      </c>
      <c r="H289" s="303">
        <f t="shared" si="64"/>
        <v>1040.4415123022302</v>
      </c>
      <c r="I289" s="302">
        <f t="shared" si="65"/>
        <v>10109.970175040771</v>
      </c>
      <c r="J289" s="303">
        <f t="shared" si="66"/>
        <v>672.45828065178898</v>
      </c>
      <c r="K289" s="302">
        <f t="shared" si="67"/>
        <v>6534.2771130934343</v>
      </c>
      <c r="L289" s="302">
        <f t="shared" si="68"/>
        <v>40617.629827456818</v>
      </c>
      <c r="M289" s="302">
        <f t="shared" si="69"/>
        <v>263011.62982745684</v>
      </c>
      <c r="N289" s="304">
        <f t="shared" si="70"/>
        <v>27067.163715905819</v>
      </c>
      <c r="O289" s="305">
        <f t="shared" si="71"/>
        <v>0.94202012204226182</v>
      </c>
      <c r="P289" s="349">
        <v>884.93116570735583</v>
      </c>
      <c r="Q289" s="124">
        <v>9717</v>
      </c>
      <c r="R289" s="85">
        <f t="shared" si="74"/>
        <v>5.7093966696952207E-2</v>
      </c>
      <c r="S289" s="2">
        <f t="shared" si="72"/>
        <v>8.4586419543420735E-2</v>
      </c>
      <c r="T289" s="2"/>
      <c r="U289" s="294">
        <v>211898</v>
      </c>
      <c r="V289" s="85">
        <f t="shared" si="73"/>
        <v>4.9533266005342191E-2</v>
      </c>
      <c r="W289" s="295">
        <v>244246.40260486398</v>
      </c>
      <c r="X289" s="294">
        <v>21650.965566567895</v>
      </c>
      <c r="Y289" s="99">
        <v>24956.207479806271</v>
      </c>
      <c r="Z289" s="99"/>
      <c r="AA289" s="84"/>
      <c r="AB289" s="84"/>
      <c r="AC289" s="84"/>
      <c r="AD289" s="84"/>
    </row>
    <row r="290" spans="1:30" ht="14.4" x14ac:dyDescent="0.3">
      <c r="A290" s="51">
        <v>1551</v>
      </c>
      <c r="B290" s="52" t="s">
        <v>345</v>
      </c>
      <c r="C290" s="341">
        <v>82666</v>
      </c>
      <c r="D290" s="303">
        <f t="shared" si="60"/>
        <v>23843.668877992503</v>
      </c>
      <c r="E290" s="301">
        <f t="shared" si="61"/>
        <v>0.82983263788302308</v>
      </c>
      <c r="F290" s="303">
        <f t="shared" si="62"/>
        <v>2933.6620790255729</v>
      </c>
      <c r="G290" s="303">
        <f t="shared" si="63"/>
        <v>10171.006427981662</v>
      </c>
      <c r="H290" s="303">
        <f t="shared" si="64"/>
        <v>705.64418075868775</v>
      </c>
      <c r="I290" s="302">
        <f t="shared" si="65"/>
        <v>2446.4683746903706</v>
      </c>
      <c r="J290" s="303">
        <f t="shared" si="66"/>
        <v>337.6609491082466</v>
      </c>
      <c r="K290" s="302">
        <f t="shared" si="67"/>
        <v>1170.670510558291</v>
      </c>
      <c r="L290" s="302">
        <f t="shared" si="68"/>
        <v>11341.676938539953</v>
      </c>
      <c r="M290" s="302">
        <f t="shared" si="69"/>
        <v>94007.676938539953</v>
      </c>
      <c r="N290" s="304">
        <f t="shared" si="70"/>
        <v>27114.991906126321</v>
      </c>
      <c r="O290" s="305">
        <f t="shared" si="71"/>
        <v>0.94368468941479744</v>
      </c>
      <c r="P290" s="349">
        <v>165.59154075407059</v>
      </c>
      <c r="Q290" s="124">
        <v>3467</v>
      </c>
      <c r="R290" s="85">
        <f t="shared" si="74"/>
        <v>7.9820384276721182E-2</v>
      </c>
      <c r="S290" s="2">
        <f t="shared" si="72"/>
        <v>8.556729112067997E-2</v>
      </c>
      <c r="T290" s="2"/>
      <c r="U290" s="294">
        <v>76467</v>
      </c>
      <c r="V290" s="85">
        <f t="shared" si="73"/>
        <v>8.1067650097427654E-2</v>
      </c>
      <c r="W290" s="295">
        <v>86497.83181471788</v>
      </c>
      <c r="X290" s="294">
        <v>22081.143517181634</v>
      </c>
      <c r="Y290" s="99">
        <v>24977.716377336954</v>
      </c>
      <c r="Z290" s="99"/>
      <c r="AA290" s="84"/>
      <c r="AB290" s="84"/>
      <c r="AC290" s="84"/>
      <c r="AD290" s="84"/>
    </row>
    <row r="291" spans="1:30" ht="14.4" x14ac:dyDescent="0.3">
      <c r="A291" s="51">
        <v>1554</v>
      </c>
      <c r="B291" s="52" t="s">
        <v>346</v>
      </c>
      <c r="C291" s="341">
        <v>146606</v>
      </c>
      <c r="D291" s="303">
        <f t="shared" si="60"/>
        <v>25164.092001373156</v>
      </c>
      <c r="E291" s="301">
        <f t="shared" si="61"/>
        <v>0.8757874030327798</v>
      </c>
      <c r="F291" s="303">
        <f t="shared" si="62"/>
        <v>2141.4082049971807</v>
      </c>
      <c r="G291" s="303">
        <f t="shared" si="63"/>
        <v>12475.844202313576</v>
      </c>
      <c r="H291" s="303">
        <f t="shared" si="64"/>
        <v>243.4960875754592</v>
      </c>
      <c r="I291" s="302">
        <f t="shared" si="65"/>
        <v>1418.6082062146254</v>
      </c>
      <c r="J291" s="303">
        <f t="shared" si="66"/>
        <v>-124.48714407498196</v>
      </c>
      <c r="K291" s="302">
        <f t="shared" si="67"/>
        <v>-725.2621013808448</v>
      </c>
      <c r="L291" s="302">
        <f t="shared" si="68"/>
        <v>11750.58210093273</v>
      </c>
      <c r="M291" s="302">
        <f t="shared" si="69"/>
        <v>158356.58210093272</v>
      </c>
      <c r="N291" s="304">
        <f t="shared" si="70"/>
        <v>27181.013062295351</v>
      </c>
      <c r="O291" s="305">
        <f t="shared" si="71"/>
        <v>0.94598242767228513</v>
      </c>
      <c r="P291" s="349">
        <v>291.53461679642714</v>
      </c>
      <c r="Q291" s="124">
        <v>5826</v>
      </c>
      <c r="R291" s="85">
        <f t="shared" si="74"/>
        <v>7.0560823079029153E-2</v>
      </c>
      <c r="S291" s="2">
        <f t="shared" si="72"/>
        <v>8.5116500296492273E-2</v>
      </c>
      <c r="T291" s="2"/>
      <c r="U291" s="294">
        <v>136191</v>
      </c>
      <c r="V291" s="85">
        <f t="shared" si="73"/>
        <v>7.6473482094998935E-2</v>
      </c>
      <c r="W291" s="295">
        <v>145133.5314133628</v>
      </c>
      <c r="X291" s="294">
        <v>23505.522954780809</v>
      </c>
      <c r="Y291" s="99">
        <v>25048.935349216914</v>
      </c>
      <c r="Z291" s="99"/>
      <c r="AA291" s="84"/>
      <c r="AB291" s="84"/>
      <c r="AC291" s="84"/>
      <c r="AD291" s="84"/>
    </row>
    <row r="292" spans="1:30" ht="14.4" x14ac:dyDescent="0.3">
      <c r="A292" s="51">
        <v>1557</v>
      </c>
      <c r="B292" s="52" t="s">
        <v>347</v>
      </c>
      <c r="C292" s="341">
        <v>59460</v>
      </c>
      <c r="D292" s="303">
        <f t="shared" si="60"/>
        <v>22930.967990744313</v>
      </c>
      <c r="E292" s="301">
        <f t="shared" si="61"/>
        <v>0.79806785416878512</v>
      </c>
      <c r="F292" s="303">
        <f t="shared" si="62"/>
        <v>3481.2826113744864</v>
      </c>
      <c r="G292" s="303">
        <f t="shared" si="63"/>
        <v>9026.9658112940433</v>
      </c>
      <c r="H292" s="303">
        <f t="shared" si="64"/>
        <v>1025.0894912955539</v>
      </c>
      <c r="I292" s="302">
        <f t="shared" si="65"/>
        <v>2658.0570509293711</v>
      </c>
      <c r="J292" s="303">
        <f t="shared" si="66"/>
        <v>657.10625964511269</v>
      </c>
      <c r="K292" s="302">
        <f t="shared" si="67"/>
        <v>1703.8765312597773</v>
      </c>
      <c r="L292" s="302">
        <f t="shared" si="68"/>
        <v>10730.84234255382</v>
      </c>
      <c r="M292" s="302">
        <f t="shared" si="69"/>
        <v>70190.84234255382</v>
      </c>
      <c r="N292" s="304">
        <f t="shared" si="70"/>
        <v>27069.356861763914</v>
      </c>
      <c r="O292" s="305">
        <f t="shared" si="71"/>
        <v>0.94209645022908561</v>
      </c>
      <c r="P292" s="349">
        <v>350.12767960060046</v>
      </c>
      <c r="Q292" s="124">
        <v>2593</v>
      </c>
      <c r="R292" s="85">
        <f t="shared" si="74"/>
        <v>-4.4274730143822917E-3</v>
      </c>
      <c r="S292" s="2">
        <f t="shared" si="72"/>
        <v>8.1679334253908692E-2</v>
      </c>
      <c r="T292" s="2"/>
      <c r="U292" s="294">
        <v>59425</v>
      </c>
      <c r="V292" s="85">
        <f t="shared" si="73"/>
        <v>5.8897770298695833E-4</v>
      </c>
      <c r="W292" s="295">
        <v>64565.290739812925</v>
      </c>
      <c r="X292" s="294">
        <v>23032.945736434107</v>
      </c>
      <c r="Y292" s="99">
        <v>25025.306488299582</v>
      </c>
      <c r="Z292" s="99"/>
      <c r="AA292" s="84"/>
      <c r="AB292" s="84"/>
      <c r="AC292" s="84"/>
      <c r="AD292" s="84"/>
    </row>
    <row r="293" spans="1:30" ht="14.4" x14ac:dyDescent="0.3">
      <c r="A293" s="51">
        <v>1560</v>
      </c>
      <c r="B293" s="52" t="s">
        <v>348</v>
      </c>
      <c r="C293" s="341">
        <v>68044</v>
      </c>
      <c r="D293" s="303">
        <f t="shared" si="60"/>
        <v>21928.456332581372</v>
      </c>
      <c r="E293" s="301">
        <f t="shared" si="61"/>
        <v>0.76317738080838338</v>
      </c>
      <c r="F293" s="303">
        <f t="shared" si="62"/>
        <v>4082.7896062722507</v>
      </c>
      <c r="G293" s="303">
        <f t="shared" si="63"/>
        <v>12668.896148262793</v>
      </c>
      <c r="H293" s="303">
        <f t="shared" si="64"/>
        <v>1375.9685716525833</v>
      </c>
      <c r="I293" s="302">
        <f t="shared" si="65"/>
        <v>4269.6304778379654</v>
      </c>
      <c r="J293" s="303">
        <f t="shared" si="66"/>
        <v>1007.985340002142</v>
      </c>
      <c r="K293" s="302">
        <f t="shared" si="67"/>
        <v>3127.7785100266469</v>
      </c>
      <c r="L293" s="302">
        <f t="shared" si="68"/>
        <v>15796.674658289439</v>
      </c>
      <c r="M293" s="302">
        <f t="shared" si="69"/>
        <v>83840.674658289441</v>
      </c>
      <c r="N293" s="304">
        <f t="shared" si="70"/>
        <v>27019.231278855768</v>
      </c>
      <c r="O293" s="305">
        <f t="shared" si="71"/>
        <v>0.94035192656106559</v>
      </c>
      <c r="P293" s="349">
        <v>102.38771299679684</v>
      </c>
      <c r="Q293" s="124">
        <v>3103</v>
      </c>
      <c r="R293" s="85">
        <f t="shared" si="74"/>
        <v>0.11443775707104237</v>
      </c>
      <c r="S293" s="2">
        <f t="shared" si="72"/>
        <v>8.6965207056738311E-2</v>
      </c>
      <c r="T293" s="2"/>
      <c r="U293" s="294">
        <v>60801</v>
      </c>
      <c r="V293" s="85">
        <f t="shared" si="73"/>
        <v>0.11912633015904343</v>
      </c>
      <c r="W293" s="295">
        <v>76809.656932566635</v>
      </c>
      <c r="X293" s="294">
        <v>19676.699029126212</v>
      </c>
      <c r="Y293" s="99">
        <v>24857.494152934185</v>
      </c>
      <c r="Z293" s="99"/>
      <c r="AA293" s="84"/>
      <c r="AB293" s="84"/>
      <c r="AC293" s="84"/>
      <c r="AD293" s="84"/>
    </row>
    <row r="294" spans="1:30" ht="14.4" x14ac:dyDescent="0.3">
      <c r="A294" s="51">
        <v>1563</v>
      </c>
      <c r="B294" s="52" t="s">
        <v>349</v>
      </c>
      <c r="C294" s="341">
        <v>189734</v>
      </c>
      <c r="D294" s="303">
        <f t="shared" si="60"/>
        <v>26499.162011173183</v>
      </c>
      <c r="E294" s="301">
        <f t="shared" si="61"/>
        <v>0.92225192464897443</v>
      </c>
      <c r="F294" s="303">
        <f t="shared" si="62"/>
        <v>1340.3661991171648</v>
      </c>
      <c r="G294" s="303">
        <f t="shared" si="63"/>
        <v>9597.0219856789008</v>
      </c>
      <c r="H294" s="303">
        <f t="shared" si="64"/>
        <v>0</v>
      </c>
      <c r="I294" s="302">
        <f t="shared" si="65"/>
        <v>0</v>
      </c>
      <c r="J294" s="303">
        <f t="shared" si="66"/>
        <v>-367.98323165044116</v>
      </c>
      <c r="K294" s="302">
        <f t="shared" si="67"/>
        <v>-2634.7599386171587</v>
      </c>
      <c r="L294" s="302">
        <f t="shared" si="68"/>
        <v>6962.2620470617421</v>
      </c>
      <c r="M294" s="302">
        <f t="shared" si="69"/>
        <v>196696.26204706175</v>
      </c>
      <c r="N294" s="304">
        <f t="shared" si="70"/>
        <v>27471.544978639908</v>
      </c>
      <c r="O294" s="305">
        <f t="shared" si="71"/>
        <v>0.95609382738023618</v>
      </c>
      <c r="P294" s="349">
        <v>512.01974321168109</v>
      </c>
      <c r="Q294" s="124">
        <v>7160</v>
      </c>
      <c r="R294" s="85">
        <f t="shared" si="74"/>
        <v>6.2306375412195796E-2</v>
      </c>
      <c r="S294" s="2">
        <f t="shared" si="72"/>
        <v>7.6378957937958153E-2</v>
      </c>
      <c r="T294" s="2"/>
      <c r="U294" s="294">
        <v>178481</v>
      </c>
      <c r="V294" s="85">
        <f t="shared" si="73"/>
        <v>6.3048727875796309E-2</v>
      </c>
      <c r="W294" s="295">
        <v>182611.24752821308</v>
      </c>
      <c r="X294" s="294">
        <v>24944.933612858142</v>
      </c>
      <c r="Y294" s="99">
        <v>25522.186936158363</v>
      </c>
      <c r="Z294" s="99"/>
      <c r="AA294" s="84"/>
      <c r="AB294" s="84"/>
      <c r="AC294" s="84"/>
      <c r="AD294" s="84"/>
    </row>
    <row r="295" spans="1:30" ht="14.4" x14ac:dyDescent="0.3">
      <c r="A295" s="51">
        <v>1566</v>
      </c>
      <c r="B295" s="52" t="s">
        <v>350</v>
      </c>
      <c r="C295" s="341">
        <v>132821</v>
      </c>
      <c r="D295" s="303">
        <f t="shared" si="60"/>
        <v>22251.800971687051</v>
      </c>
      <c r="E295" s="301">
        <f t="shared" si="61"/>
        <v>0.77443076367439267</v>
      </c>
      <c r="F295" s="303">
        <f t="shared" si="62"/>
        <v>3888.7828228088438</v>
      </c>
      <c r="G295" s="303">
        <f t="shared" si="63"/>
        <v>23212.144669345991</v>
      </c>
      <c r="H295" s="303">
        <f t="shared" si="64"/>
        <v>1262.7979479655958</v>
      </c>
      <c r="I295" s="302">
        <f t="shared" si="65"/>
        <v>7537.6409514066409</v>
      </c>
      <c r="J295" s="303">
        <f t="shared" si="66"/>
        <v>894.81471631515456</v>
      </c>
      <c r="K295" s="302">
        <f t="shared" si="67"/>
        <v>5341.1490416851575</v>
      </c>
      <c r="L295" s="302">
        <f t="shared" si="68"/>
        <v>28553.293711031147</v>
      </c>
      <c r="M295" s="302">
        <f t="shared" si="69"/>
        <v>161374.29371103115</v>
      </c>
      <c r="N295" s="304">
        <f t="shared" si="70"/>
        <v>27035.398510811046</v>
      </c>
      <c r="O295" s="305">
        <f t="shared" si="71"/>
        <v>0.94091459570436586</v>
      </c>
      <c r="P295" s="349">
        <v>632.68076341536653</v>
      </c>
      <c r="Q295" s="124">
        <v>5969</v>
      </c>
      <c r="R295" s="85">
        <f t="shared" si="74"/>
        <v>8.4878093926083406E-2</v>
      </c>
      <c r="S295" s="2">
        <f t="shared" si="72"/>
        <v>8.5793728560920268E-2</v>
      </c>
      <c r="T295" s="2"/>
      <c r="U295" s="294">
        <v>122573</v>
      </c>
      <c r="V295" s="85">
        <f t="shared" si="73"/>
        <v>8.3607319719677248E-2</v>
      </c>
      <c r="W295" s="295">
        <v>148797.63738803178</v>
      </c>
      <c r="X295" s="294">
        <v>20510.876840696117</v>
      </c>
      <c r="Y295" s="99">
        <v>24899.20304351268</v>
      </c>
      <c r="Z295" s="99"/>
      <c r="AA295" s="84"/>
      <c r="AB295" s="84"/>
      <c r="AC295" s="84"/>
      <c r="AD295" s="84"/>
    </row>
    <row r="296" spans="1:30" ht="14.4" x14ac:dyDescent="0.3">
      <c r="A296" s="51">
        <v>1567</v>
      </c>
      <c r="B296" s="52" t="s">
        <v>351</v>
      </c>
      <c r="C296" s="341">
        <v>45245</v>
      </c>
      <c r="D296" s="303">
        <f t="shared" si="60"/>
        <v>22222.495088408643</v>
      </c>
      <c r="E296" s="301">
        <f t="shared" si="61"/>
        <v>0.77341082926115901</v>
      </c>
      <c r="F296" s="303">
        <f t="shared" si="62"/>
        <v>3906.3663527758886</v>
      </c>
      <c r="G296" s="303">
        <f t="shared" si="63"/>
        <v>7953.3618942517087</v>
      </c>
      <c r="H296" s="303">
        <f t="shared" si="64"/>
        <v>1273.0550071130385</v>
      </c>
      <c r="I296" s="302">
        <f t="shared" si="65"/>
        <v>2591.9399944821466</v>
      </c>
      <c r="J296" s="303">
        <f t="shared" si="66"/>
        <v>905.07177546259732</v>
      </c>
      <c r="K296" s="302">
        <f t="shared" si="67"/>
        <v>1842.7261348418481</v>
      </c>
      <c r="L296" s="302">
        <f t="shared" si="68"/>
        <v>9796.0880290935565</v>
      </c>
      <c r="M296" s="302">
        <f t="shared" si="69"/>
        <v>55041.08802909356</v>
      </c>
      <c r="N296" s="304">
        <f t="shared" si="70"/>
        <v>27033.933216647132</v>
      </c>
      <c r="O296" s="305">
        <f t="shared" si="71"/>
        <v>0.94086359898370442</v>
      </c>
      <c r="P296" s="349">
        <v>202.44338822477584</v>
      </c>
      <c r="Q296" s="124">
        <v>2036</v>
      </c>
      <c r="R296" s="85">
        <f t="shared" si="74"/>
        <v>3.3015031024515577E-2</v>
      </c>
      <c r="S296" s="2">
        <f t="shared" si="72"/>
        <v>8.355597000871301E-2</v>
      </c>
      <c r="T296" s="2"/>
      <c r="U296" s="294">
        <v>43842</v>
      </c>
      <c r="V296" s="85">
        <f t="shared" si="73"/>
        <v>3.2001277313991147E-2</v>
      </c>
      <c r="W296" s="295">
        <v>50846.617452611907</v>
      </c>
      <c r="X296" s="294">
        <v>21512.266928361139</v>
      </c>
      <c r="Y296" s="99">
        <v>24949.272547895933</v>
      </c>
      <c r="Z296" s="99"/>
      <c r="AA296" s="84"/>
      <c r="AB296" s="84"/>
      <c r="AC296" s="84"/>
      <c r="AD296" s="84"/>
    </row>
    <row r="297" spans="1:30" ht="14.4" x14ac:dyDescent="0.3">
      <c r="A297" s="51">
        <v>1571</v>
      </c>
      <c r="B297" s="52" t="s">
        <v>352</v>
      </c>
      <c r="C297" s="341">
        <v>34151</v>
      </c>
      <c r="D297" s="303">
        <f t="shared" si="60"/>
        <v>22075.63025210084</v>
      </c>
      <c r="E297" s="301">
        <f t="shared" si="61"/>
        <v>0.76829948355554689</v>
      </c>
      <c r="F297" s="303">
        <f t="shared" si="62"/>
        <v>3994.48525456057</v>
      </c>
      <c r="G297" s="303">
        <f t="shared" si="63"/>
        <v>6179.468688805202</v>
      </c>
      <c r="H297" s="303">
        <f t="shared" si="64"/>
        <v>1324.4576998207694</v>
      </c>
      <c r="I297" s="302">
        <f t="shared" si="65"/>
        <v>2048.9360616227304</v>
      </c>
      <c r="J297" s="303">
        <f t="shared" si="66"/>
        <v>956.47446817032824</v>
      </c>
      <c r="K297" s="302">
        <f t="shared" si="67"/>
        <v>1479.6660022594979</v>
      </c>
      <c r="L297" s="302">
        <f t="shared" si="68"/>
        <v>7659.1346910646998</v>
      </c>
      <c r="M297" s="302">
        <f t="shared" si="69"/>
        <v>41810.134691064697</v>
      </c>
      <c r="N297" s="304">
        <f t="shared" si="70"/>
        <v>27026.589974831739</v>
      </c>
      <c r="O297" s="305">
        <f t="shared" si="71"/>
        <v>0.94060803169842366</v>
      </c>
      <c r="P297" s="349">
        <v>224.20376796842993</v>
      </c>
      <c r="Q297" s="124">
        <v>1547</v>
      </c>
      <c r="R297" s="85">
        <f t="shared" si="74"/>
        <v>7.6742396131490517E-2</v>
      </c>
      <c r="S297" s="2">
        <f t="shared" si="72"/>
        <v>8.5458788107501765E-2</v>
      </c>
      <c r="T297" s="2"/>
      <c r="U297" s="294">
        <v>32045</v>
      </c>
      <c r="V297" s="85">
        <f t="shared" si="73"/>
        <v>6.5720081135902636E-2</v>
      </c>
      <c r="W297" s="295">
        <v>38916.779331909915</v>
      </c>
      <c r="X297" s="294">
        <v>20502.239283429302</v>
      </c>
      <c r="Y297" s="99">
        <v>24898.771165649337</v>
      </c>
      <c r="Z297" s="99"/>
      <c r="AA297" s="84"/>
      <c r="AB297" s="84"/>
      <c r="AC297" s="84"/>
      <c r="AD297" s="84"/>
    </row>
    <row r="298" spans="1:30" ht="14.4" x14ac:dyDescent="0.3">
      <c r="A298" s="51">
        <v>1573</v>
      </c>
      <c r="B298" s="52" t="s">
        <v>353</v>
      </c>
      <c r="C298" s="341">
        <v>49763</v>
      </c>
      <c r="D298" s="303">
        <f t="shared" si="60"/>
        <v>23242.877160205513</v>
      </c>
      <c r="E298" s="301">
        <f t="shared" si="61"/>
        <v>0.80892324769896407</v>
      </c>
      <c r="F298" s="303">
        <f t="shared" si="62"/>
        <v>3294.1371096977664</v>
      </c>
      <c r="G298" s="303">
        <f t="shared" si="63"/>
        <v>7052.747551862918</v>
      </c>
      <c r="H298" s="303">
        <f t="shared" si="64"/>
        <v>915.921281984134</v>
      </c>
      <c r="I298" s="302">
        <f t="shared" si="65"/>
        <v>1960.9874647280308</v>
      </c>
      <c r="J298" s="303">
        <f t="shared" si="66"/>
        <v>547.9380503336929</v>
      </c>
      <c r="K298" s="302">
        <f t="shared" si="67"/>
        <v>1173.1353657644365</v>
      </c>
      <c r="L298" s="302">
        <f t="shared" si="68"/>
        <v>8225.8829176273539</v>
      </c>
      <c r="M298" s="302">
        <f t="shared" si="69"/>
        <v>57988.882917627358</v>
      </c>
      <c r="N298" s="304">
        <f t="shared" si="70"/>
        <v>27084.952320236971</v>
      </c>
      <c r="O298" s="305">
        <f t="shared" si="71"/>
        <v>0.94263921990559452</v>
      </c>
      <c r="P298" s="349">
        <v>212.54545392398722</v>
      </c>
      <c r="Q298" s="124">
        <v>2141</v>
      </c>
      <c r="R298" s="85">
        <f t="shared" si="74"/>
        <v>0.13135579717385759</v>
      </c>
      <c r="S298" s="2">
        <f t="shared" si="72"/>
        <v>8.7710970278631464E-2</v>
      </c>
      <c r="T298" s="2"/>
      <c r="U298" s="294">
        <v>44088</v>
      </c>
      <c r="V298" s="85">
        <f t="shared" si="73"/>
        <v>0.12871983306115042</v>
      </c>
      <c r="W298" s="295">
        <v>53437.272646371523</v>
      </c>
      <c r="X298" s="294">
        <v>20544.268406337371</v>
      </c>
      <c r="Y298" s="99">
        <v>24900.872621794744</v>
      </c>
      <c r="Z298" s="99"/>
      <c r="AA298" s="84"/>
      <c r="AB298" s="84"/>
      <c r="AC298" s="84"/>
      <c r="AD298" s="84"/>
    </row>
    <row r="299" spans="1:30" ht="14.4" x14ac:dyDescent="0.3">
      <c r="A299" s="52">
        <v>1576</v>
      </c>
      <c r="B299" s="52" t="s">
        <v>354</v>
      </c>
      <c r="C299" s="341">
        <v>85813</v>
      </c>
      <c r="D299" s="303">
        <f t="shared" si="60"/>
        <v>24268.382352941175</v>
      </c>
      <c r="E299" s="301">
        <f t="shared" si="61"/>
        <v>0.84461396642203934</v>
      </c>
      <c r="F299" s="303">
        <f t="shared" si="62"/>
        <v>2678.8339940563696</v>
      </c>
      <c r="G299" s="303">
        <f t="shared" si="63"/>
        <v>9472.3570029833227</v>
      </c>
      <c r="H299" s="303">
        <f t="shared" si="64"/>
        <v>556.99446452665245</v>
      </c>
      <c r="I299" s="302">
        <f t="shared" si="65"/>
        <v>1969.5324265662432</v>
      </c>
      <c r="J299" s="303">
        <f t="shared" si="66"/>
        <v>189.0112328762113</v>
      </c>
      <c r="K299" s="302">
        <f t="shared" si="67"/>
        <v>668.34371945028306</v>
      </c>
      <c r="L299" s="302">
        <f t="shared" si="68"/>
        <v>10140.700722433605</v>
      </c>
      <c r="M299" s="302">
        <f t="shared" si="69"/>
        <v>95953.700722433598</v>
      </c>
      <c r="N299" s="304">
        <f t="shared" si="70"/>
        <v>27136.227579873754</v>
      </c>
      <c r="O299" s="305">
        <f t="shared" si="71"/>
        <v>0.9444237558417482</v>
      </c>
      <c r="P299" s="349">
        <v>158.52289821356317</v>
      </c>
      <c r="Q299" s="124">
        <v>3536</v>
      </c>
      <c r="R299" s="85">
        <f t="shared" si="74"/>
        <v>0.1308145338487261</v>
      </c>
      <c r="S299" s="2">
        <f t="shared" si="72"/>
        <v>8.7767878506011143E-2</v>
      </c>
      <c r="T299" s="2"/>
      <c r="U299" s="294">
        <v>76165</v>
      </c>
      <c r="V299" s="85">
        <f t="shared" si="73"/>
        <v>0.1266723560690606</v>
      </c>
      <c r="W299" s="295">
        <v>88535.866506044971</v>
      </c>
      <c r="X299" s="294">
        <v>21460.974922513386</v>
      </c>
      <c r="Y299" s="99">
        <v>24946.707947603543</v>
      </c>
      <c r="Z299" s="99"/>
      <c r="AA299" s="84"/>
      <c r="AB299" s="84"/>
      <c r="AC299" s="84"/>
      <c r="AD299" s="84"/>
    </row>
    <row r="300" spans="1:30" ht="21.75" customHeight="1" x14ac:dyDescent="0.3">
      <c r="A300" s="51">
        <v>1601</v>
      </c>
      <c r="B300" s="52" t="s">
        <v>355</v>
      </c>
      <c r="C300" s="341">
        <v>5378471</v>
      </c>
      <c r="D300" s="303">
        <f t="shared" si="60"/>
        <v>28707.685492092467</v>
      </c>
      <c r="E300" s="301">
        <f t="shared" si="61"/>
        <v>0.99911529980217573</v>
      </c>
      <c r="F300" s="303">
        <f t="shared" si="62"/>
        <v>15.252110565594194</v>
      </c>
      <c r="G300" s="303">
        <f t="shared" si="63"/>
        <v>2857.5286707957689</v>
      </c>
      <c r="H300" s="303">
        <f t="shared" si="64"/>
        <v>0</v>
      </c>
      <c r="I300" s="302">
        <f t="shared" si="65"/>
        <v>0</v>
      </c>
      <c r="J300" s="303">
        <f t="shared" si="66"/>
        <v>-367.98323165044116</v>
      </c>
      <c r="K300" s="302">
        <f t="shared" si="67"/>
        <v>-68942.76239940511</v>
      </c>
      <c r="L300" s="302">
        <f t="shared" si="68"/>
        <v>-66085.233728609339</v>
      </c>
      <c r="M300" s="302">
        <f t="shared" si="69"/>
        <v>5312385.766271391</v>
      </c>
      <c r="N300" s="304">
        <f t="shared" si="70"/>
        <v>28354.954371007621</v>
      </c>
      <c r="O300" s="305">
        <f t="shared" si="71"/>
        <v>0.98683917744151661</v>
      </c>
      <c r="P300" s="349">
        <v>813.01013267278904</v>
      </c>
      <c r="Q300" s="124">
        <v>187353</v>
      </c>
      <c r="R300" s="85">
        <f t="shared" si="74"/>
        <v>9.8285094005097953E-2</v>
      </c>
      <c r="S300" s="2">
        <f t="shared" si="72"/>
        <v>9.0588927634751154E-2</v>
      </c>
      <c r="T300" s="2"/>
      <c r="U300" s="294">
        <v>4834604</v>
      </c>
      <c r="V300" s="85">
        <f t="shared" si="73"/>
        <v>0.11249463244559431</v>
      </c>
      <c r="W300" s="295">
        <v>4808899.3272981541</v>
      </c>
      <c r="X300" s="294">
        <v>26138.646193771627</v>
      </c>
      <c r="Y300" s="99">
        <v>25999.671968523755</v>
      </c>
      <c r="Z300" s="99"/>
      <c r="AA300" s="84"/>
      <c r="AB300" s="84"/>
      <c r="AC300" s="84"/>
      <c r="AD300" s="84"/>
    </row>
    <row r="301" spans="1:30" ht="14.4" x14ac:dyDescent="0.3">
      <c r="A301" s="51">
        <v>1612</v>
      </c>
      <c r="B301" s="52" t="s">
        <v>356</v>
      </c>
      <c r="C301" s="341">
        <v>98194</v>
      </c>
      <c r="D301" s="303">
        <f t="shared" si="60"/>
        <v>23050.234741784039</v>
      </c>
      <c r="E301" s="301">
        <f t="shared" si="61"/>
        <v>0.80221870205773493</v>
      </c>
      <c r="F301" s="303">
        <f t="shared" si="62"/>
        <v>3409.7225607506507</v>
      </c>
      <c r="G301" s="303">
        <f t="shared" si="63"/>
        <v>14525.418108797772</v>
      </c>
      <c r="H301" s="303">
        <f t="shared" si="64"/>
        <v>983.34612843164984</v>
      </c>
      <c r="I301" s="302">
        <f t="shared" si="65"/>
        <v>4189.054507118828</v>
      </c>
      <c r="J301" s="303">
        <f t="shared" si="66"/>
        <v>615.36289678120875</v>
      </c>
      <c r="K301" s="302">
        <f t="shared" si="67"/>
        <v>2621.4459402879493</v>
      </c>
      <c r="L301" s="302">
        <f t="shared" si="68"/>
        <v>17146.864049085721</v>
      </c>
      <c r="M301" s="302">
        <f t="shared" si="69"/>
        <v>115340.86404908572</v>
      </c>
      <c r="N301" s="304">
        <f t="shared" si="70"/>
        <v>27075.320199315898</v>
      </c>
      <c r="O301" s="305">
        <f t="shared" si="71"/>
        <v>0.94230399262353304</v>
      </c>
      <c r="P301" s="349">
        <v>694.5838083681374</v>
      </c>
      <c r="Q301" s="124">
        <v>4260</v>
      </c>
      <c r="R301" s="85">
        <f t="shared" si="74"/>
        <v>7.8957951051378802E-2</v>
      </c>
      <c r="S301" s="2">
        <f t="shared" si="72"/>
        <v>8.5538624718860506E-2</v>
      </c>
      <c r="T301" s="2"/>
      <c r="U301" s="294">
        <v>90880</v>
      </c>
      <c r="V301" s="85">
        <f t="shared" si="73"/>
        <v>8.0479753521126754E-2</v>
      </c>
      <c r="W301" s="295">
        <v>106102.54624308688</v>
      </c>
      <c r="X301" s="294">
        <v>21363.422661024917</v>
      </c>
      <c r="Y301" s="99">
        <v>24941.830334529121</v>
      </c>
      <c r="Z301" s="99"/>
      <c r="AA301" s="84"/>
      <c r="AB301" s="84"/>
      <c r="AC301" s="84"/>
      <c r="AD301" s="84"/>
    </row>
    <row r="302" spans="1:30" ht="14.4" x14ac:dyDescent="0.3">
      <c r="A302" s="51">
        <v>1613</v>
      </c>
      <c r="B302" s="52" t="s">
        <v>357</v>
      </c>
      <c r="C302" s="341">
        <v>22777</v>
      </c>
      <c r="D302" s="303">
        <f t="shared" si="60"/>
        <v>23289.366053169735</v>
      </c>
      <c r="E302" s="301">
        <f t="shared" si="61"/>
        <v>0.81054120342877078</v>
      </c>
      <c r="F302" s="303">
        <f t="shared" si="62"/>
        <v>3266.2437739192333</v>
      </c>
      <c r="G302" s="303">
        <f t="shared" si="63"/>
        <v>3194.3864108930102</v>
      </c>
      <c r="H302" s="303">
        <f t="shared" si="64"/>
        <v>899.65016944665638</v>
      </c>
      <c r="I302" s="302">
        <f t="shared" si="65"/>
        <v>879.85786571882988</v>
      </c>
      <c r="J302" s="303">
        <f t="shared" si="66"/>
        <v>531.66693779621528</v>
      </c>
      <c r="K302" s="302">
        <f t="shared" si="67"/>
        <v>519.9702651646985</v>
      </c>
      <c r="L302" s="302">
        <f t="shared" si="68"/>
        <v>3714.3566760577087</v>
      </c>
      <c r="M302" s="302">
        <f t="shared" si="69"/>
        <v>26491.356676057709</v>
      </c>
      <c r="N302" s="304">
        <f t="shared" si="70"/>
        <v>27087.27676488518</v>
      </c>
      <c r="O302" s="305">
        <f t="shared" si="71"/>
        <v>0.94272011769208475</v>
      </c>
      <c r="P302" s="349">
        <v>103.7292405126841</v>
      </c>
      <c r="Q302" s="124">
        <v>978</v>
      </c>
      <c r="R302" s="85">
        <f t="shared" si="74"/>
        <v>0.103985202945196</v>
      </c>
      <c r="S302" s="2">
        <f t="shared" si="72"/>
        <v>8.6601125027829046E-2</v>
      </c>
      <c r="T302" s="2"/>
      <c r="U302" s="294">
        <v>20716</v>
      </c>
      <c r="V302" s="85">
        <f t="shared" si="73"/>
        <v>9.9488318208148296E-2</v>
      </c>
      <c r="W302" s="295">
        <v>24479.733335851273</v>
      </c>
      <c r="X302" s="294">
        <v>21095.723014256619</v>
      </c>
      <c r="Y302" s="99">
        <v>24928.445352190709</v>
      </c>
      <c r="Z302" s="99"/>
      <c r="AA302" s="84"/>
      <c r="AB302" s="84"/>
      <c r="AC302" s="84"/>
      <c r="AD302" s="84"/>
    </row>
    <row r="303" spans="1:30" ht="14.4" x14ac:dyDescent="0.3">
      <c r="A303" s="51">
        <v>1617</v>
      </c>
      <c r="B303" s="52" t="s">
        <v>358</v>
      </c>
      <c r="C303" s="341">
        <v>106217</v>
      </c>
      <c r="D303" s="303">
        <f t="shared" si="60"/>
        <v>22980.744266551275</v>
      </c>
      <c r="E303" s="301">
        <f t="shared" si="61"/>
        <v>0.79980022088081448</v>
      </c>
      <c r="F303" s="303">
        <f t="shared" si="62"/>
        <v>3451.4168458903091</v>
      </c>
      <c r="G303" s="303">
        <f t="shared" si="63"/>
        <v>15952.448661705008</v>
      </c>
      <c r="H303" s="303">
        <f t="shared" si="64"/>
        <v>1007.6677947631173</v>
      </c>
      <c r="I303" s="302">
        <f t="shared" si="65"/>
        <v>4657.4405473951274</v>
      </c>
      <c r="J303" s="303">
        <f t="shared" si="66"/>
        <v>639.68456311267619</v>
      </c>
      <c r="K303" s="302">
        <f t="shared" si="67"/>
        <v>2956.6220507067892</v>
      </c>
      <c r="L303" s="302">
        <f t="shared" si="68"/>
        <v>18909.070712411798</v>
      </c>
      <c r="M303" s="302">
        <f t="shared" si="69"/>
        <v>125126.07071241181</v>
      </c>
      <c r="N303" s="304">
        <f t="shared" si="70"/>
        <v>27071.845675554265</v>
      </c>
      <c r="O303" s="305">
        <f t="shared" si="71"/>
        <v>0.94218306856468714</v>
      </c>
      <c r="P303" s="349">
        <v>499.0142634454387</v>
      </c>
      <c r="Q303" s="124">
        <v>4622</v>
      </c>
      <c r="R303" s="85">
        <f t="shared" si="74"/>
        <v>7.1910781010390251E-2</v>
      </c>
      <c r="S303" s="2">
        <f t="shared" si="72"/>
        <v>8.5234799230835462E-2</v>
      </c>
      <c r="T303" s="2"/>
      <c r="U303" s="294">
        <v>97955</v>
      </c>
      <c r="V303" s="85">
        <f t="shared" si="73"/>
        <v>8.4344852228063913E-2</v>
      </c>
      <c r="W303" s="295">
        <v>113976.49889155242</v>
      </c>
      <c r="X303" s="294">
        <v>21439.045743050996</v>
      </c>
      <c r="Y303" s="99">
        <v>24945.611488630428</v>
      </c>
      <c r="Z303" s="99"/>
      <c r="AA303" s="84"/>
      <c r="AB303" s="84"/>
      <c r="AC303" s="84"/>
      <c r="AD303" s="84"/>
    </row>
    <row r="304" spans="1:30" ht="14.4" x14ac:dyDescent="0.3">
      <c r="A304" s="51">
        <v>1620</v>
      </c>
      <c r="B304" s="52" t="s">
        <v>359</v>
      </c>
      <c r="C304" s="341">
        <v>215057</v>
      </c>
      <c r="D304" s="303">
        <f t="shared" si="60"/>
        <v>44812.877682850594</v>
      </c>
      <c r="E304" s="301">
        <f t="shared" si="61"/>
        <v>1.5596252694572779</v>
      </c>
      <c r="F304" s="303">
        <f t="shared" si="62"/>
        <v>-9647.8632038892811</v>
      </c>
      <c r="G304" s="303">
        <f t="shared" si="63"/>
        <v>-46300.095515464665</v>
      </c>
      <c r="H304" s="303">
        <f t="shared" si="64"/>
        <v>0</v>
      </c>
      <c r="I304" s="302">
        <f t="shared" si="65"/>
        <v>0</v>
      </c>
      <c r="J304" s="303">
        <f t="shared" si="66"/>
        <v>-367.98323165044116</v>
      </c>
      <c r="K304" s="302">
        <f t="shared" si="67"/>
        <v>-1765.9515286904671</v>
      </c>
      <c r="L304" s="302">
        <f t="shared" si="68"/>
        <v>-48066.04704415513</v>
      </c>
      <c r="M304" s="302">
        <f t="shared" si="69"/>
        <v>166990.95295584487</v>
      </c>
      <c r="N304" s="304">
        <f t="shared" si="70"/>
        <v>34797.031247310872</v>
      </c>
      <c r="O304" s="305">
        <f t="shared" si="71"/>
        <v>1.2110431653035574</v>
      </c>
      <c r="P304" s="349">
        <v>-570.98777267138212</v>
      </c>
      <c r="Q304" s="124">
        <v>4799</v>
      </c>
      <c r="R304" s="85">
        <f t="shared" si="74"/>
        <v>0.64584522312306525</v>
      </c>
      <c r="S304" s="2">
        <f t="shared" si="72"/>
        <v>0.31630602177835188</v>
      </c>
      <c r="T304" s="2"/>
      <c r="U304" s="294">
        <v>126174</v>
      </c>
      <c r="V304" s="85">
        <f t="shared" si="73"/>
        <v>0.70444782601803857</v>
      </c>
      <c r="W304" s="295">
        <v>122501.48531736399</v>
      </c>
      <c r="X304" s="294">
        <v>27227.880880448858</v>
      </c>
      <c r="Y304" s="99">
        <v>26435.365843194646</v>
      </c>
      <c r="Z304" s="99"/>
      <c r="AA304" s="84"/>
      <c r="AB304" s="84"/>
      <c r="AC304" s="84"/>
      <c r="AD304" s="84"/>
    </row>
    <row r="305" spans="1:30" ht="14.4" x14ac:dyDescent="0.3">
      <c r="A305" s="51">
        <v>1621</v>
      </c>
      <c r="B305" s="52" t="s">
        <v>360</v>
      </c>
      <c r="C305" s="341">
        <v>119246</v>
      </c>
      <c r="D305" s="303">
        <f t="shared" si="60"/>
        <v>22892.301785371474</v>
      </c>
      <c r="E305" s="301">
        <f t="shared" si="61"/>
        <v>0.79672215190435358</v>
      </c>
      <c r="F305" s="303">
        <f t="shared" si="62"/>
        <v>3504.4823345981899</v>
      </c>
      <c r="G305" s="303">
        <f t="shared" si="63"/>
        <v>18254.848480921974</v>
      </c>
      <c r="H305" s="303">
        <f t="shared" si="64"/>
        <v>1038.6226631760478</v>
      </c>
      <c r="I305" s="302">
        <f t="shared" si="65"/>
        <v>5410.1854524840328</v>
      </c>
      <c r="J305" s="303">
        <f t="shared" si="66"/>
        <v>670.6394315256066</v>
      </c>
      <c r="K305" s="302">
        <f t="shared" si="67"/>
        <v>3493.3607988168847</v>
      </c>
      <c r="L305" s="302">
        <f t="shared" si="68"/>
        <v>21748.209279738858</v>
      </c>
      <c r="M305" s="302">
        <f t="shared" si="69"/>
        <v>140994.20927973886</v>
      </c>
      <c r="N305" s="304">
        <f t="shared" si="70"/>
        <v>27067.423551495271</v>
      </c>
      <c r="O305" s="305">
        <f t="shared" si="71"/>
        <v>0.94202916511586399</v>
      </c>
      <c r="P305" s="349">
        <v>786.24914502104366</v>
      </c>
      <c r="Q305" s="124">
        <v>5209</v>
      </c>
      <c r="R305" s="85">
        <f t="shared" si="74"/>
        <v>3.1306661975161507E-2</v>
      </c>
      <c r="S305" s="2">
        <f t="shared" si="72"/>
        <v>8.3410779609966276E-2</v>
      </c>
      <c r="T305" s="2"/>
      <c r="U305" s="294">
        <v>115049</v>
      </c>
      <c r="V305" s="85">
        <f t="shared" si="73"/>
        <v>3.6480108475519128E-2</v>
      </c>
      <c r="W305" s="295">
        <v>129489.62564125983</v>
      </c>
      <c r="X305" s="294">
        <v>22197.376037044181</v>
      </c>
      <c r="Y305" s="99">
        <v>24983.528003330084</v>
      </c>
      <c r="Z305" s="99"/>
      <c r="AA305" s="84"/>
      <c r="AB305" s="84"/>
      <c r="AC305" s="84"/>
      <c r="AD305" s="84"/>
    </row>
    <row r="306" spans="1:30" ht="14.4" x14ac:dyDescent="0.3">
      <c r="A306" s="51">
        <v>1622</v>
      </c>
      <c r="B306" s="52" t="s">
        <v>361</v>
      </c>
      <c r="C306" s="341">
        <v>34554</v>
      </c>
      <c r="D306" s="303">
        <f t="shared" si="60"/>
        <v>19938.834391229084</v>
      </c>
      <c r="E306" s="301">
        <f t="shared" si="61"/>
        <v>0.69393244906441764</v>
      </c>
      <c r="F306" s="303">
        <f t="shared" si="62"/>
        <v>5276.5627710836243</v>
      </c>
      <c r="G306" s="303">
        <f t="shared" si="63"/>
        <v>9144.2832822879209</v>
      </c>
      <c r="H306" s="303">
        <f t="shared" si="64"/>
        <v>2072.3362511258842</v>
      </c>
      <c r="I306" s="302">
        <f t="shared" si="65"/>
        <v>3591.3587232011573</v>
      </c>
      <c r="J306" s="303">
        <f t="shared" si="66"/>
        <v>1704.353019475443</v>
      </c>
      <c r="K306" s="302">
        <f t="shared" si="67"/>
        <v>2953.6437827509426</v>
      </c>
      <c r="L306" s="302">
        <f t="shared" si="68"/>
        <v>12097.927065038864</v>
      </c>
      <c r="M306" s="302">
        <f t="shared" si="69"/>
        <v>46651.927065038864</v>
      </c>
      <c r="N306" s="304">
        <f t="shared" si="70"/>
        <v>26919.750181788153</v>
      </c>
      <c r="O306" s="305">
        <f t="shared" si="71"/>
        <v>0.9368896799738673</v>
      </c>
      <c r="P306" s="349">
        <v>10.02742720704191</v>
      </c>
      <c r="Q306" s="124">
        <v>1733</v>
      </c>
      <c r="R306" s="85">
        <f t="shared" si="74"/>
        <v>7.243639456896428E-2</v>
      </c>
      <c r="S306" s="2">
        <f t="shared" si="72"/>
        <v>8.533096629226336E-2</v>
      </c>
      <c r="T306" s="2"/>
      <c r="U306" s="294">
        <v>32908</v>
      </c>
      <c r="V306" s="85">
        <f t="shared" si="73"/>
        <v>5.0018232648596089E-2</v>
      </c>
      <c r="W306" s="295">
        <v>43901.776786615839</v>
      </c>
      <c r="X306" s="294">
        <v>18592.090395480227</v>
      </c>
      <c r="Y306" s="99">
        <v>24803.263721251889</v>
      </c>
      <c r="Z306" s="99"/>
      <c r="AA306" s="84"/>
      <c r="AB306" s="84"/>
      <c r="AC306" s="84"/>
      <c r="AD306" s="84"/>
    </row>
    <row r="307" spans="1:30" ht="14.4" x14ac:dyDescent="0.3">
      <c r="A307" s="51">
        <v>1624</v>
      </c>
      <c r="B307" s="52" t="s">
        <v>362</v>
      </c>
      <c r="C307" s="341">
        <v>134502</v>
      </c>
      <c r="D307" s="303">
        <f t="shared" si="60"/>
        <v>20244.130042143286</v>
      </c>
      <c r="E307" s="301">
        <f t="shared" si="61"/>
        <v>0.70455767191198793</v>
      </c>
      <c r="F307" s="303">
        <f t="shared" si="62"/>
        <v>5093.3853805351027</v>
      </c>
      <c r="G307" s="303">
        <f t="shared" si="63"/>
        <v>33840.452468275216</v>
      </c>
      <c r="H307" s="303">
        <f t="shared" si="64"/>
        <v>1965.4827733059135</v>
      </c>
      <c r="I307" s="302">
        <f t="shared" si="65"/>
        <v>13058.66754584449</v>
      </c>
      <c r="J307" s="303">
        <f t="shared" si="66"/>
        <v>1597.4995416554723</v>
      </c>
      <c r="K307" s="302">
        <f t="shared" si="67"/>
        <v>10613.786954758956</v>
      </c>
      <c r="L307" s="302">
        <f t="shared" si="68"/>
        <v>44454.239423034174</v>
      </c>
      <c r="M307" s="302">
        <f t="shared" si="69"/>
        <v>178956.23942303419</v>
      </c>
      <c r="N307" s="304">
        <f t="shared" si="70"/>
        <v>26935.014964333863</v>
      </c>
      <c r="O307" s="305">
        <f t="shared" si="71"/>
        <v>0.93742094111624574</v>
      </c>
      <c r="P307" s="349">
        <v>874.59404291032115</v>
      </c>
      <c r="Q307" s="124">
        <v>6644</v>
      </c>
      <c r="R307" s="85">
        <f t="shared" si="74"/>
        <v>6.7019936376221306E-2</v>
      </c>
      <c r="S307" s="2">
        <f t="shared" si="72"/>
        <v>8.5114083409506047E-2</v>
      </c>
      <c r="T307" s="2"/>
      <c r="U307" s="294">
        <v>126661</v>
      </c>
      <c r="V307" s="85">
        <f t="shared" si="73"/>
        <v>6.1905401031098761E-2</v>
      </c>
      <c r="W307" s="295">
        <v>165713.59882906629</v>
      </c>
      <c r="X307" s="294">
        <v>18972.588376273219</v>
      </c>
      <c r="Y307" s="99">
        <v>24822.288620291536</v>
      </c>
      <c r="Z307" s="99"/>
      <c r="AA307" s="84"/>
      <c r="AB307" s="84"/>
      <c r="AC307" s="84"/>
      <c r="AD307" s="84"/>
    </row>
    <row r="308" spans="1:30" ht="14.4" x14ac:dyDescent="0.3">
      <c r="A308" s="51">
        <v>1627</v>
      </c>
      <c r="B308" s="52" t="s">
        <v>363</v>
      </c>
      <c r="C308" s="341">
        <v>98894</v>
      </c>
      <c r="D308" s="303">
        <f t="shared" si="60"/>
        <v>20693.45051265955</v>
      </c>
      <c r="E308" s="301">
        <f t="shared" si="61"/>
        <v>0.72019539919344255</v>
      </c>
      <c r="F308" s="303">
        <f t="shared" si="62"/>
        <v>4823.7930982253438</v>
      </c>
      <c r="G308" s="303">
        <f t="shared" si="63"/>
        <v>23052.907216418917</v>
      </c>
      <c r="H308" s="303">
        <f t="shared" si="64"/>
        <v>1808.2206086252208</v>
      </c>
      <c r="I308" s="302">
        <f t="shared" si="65"/>
        <v>8641.4862886199298</v>
      </c>
      <c r="J308" s="303">
        <f t="shared" si="66"/>
        <v>1440.2373769747796</v>
      </c>
      <c r="K308" s="302">
        <f t="shared" si="67"/>
        <v>6882.8944245624716</v>
      </c>
      <c r="L308" s="302">
        <f t="shared" si="68"/>
        <v>29935.801640981386</v>
      </c>
      <c r="M308" s="302">
        <f t="shared" si="69"/>
        <v>128829.80164098139</v>
      </c>
      <c r="N308" s="304">
        <f t="shared" si="70"/>
        <v>26957.480987859675</v>
      </c>
      <c r="O308" s="305">
        <f t="shared" si="71"/>
        <v>0.93820282748031847</v>
      </c>
      <c r="P308" s="349">
        <v>684.12401882426639</v>
      </c>
      <c r="Q308" s="124">
        <v>4779</v>
      </c>
      <c r="R308" s="85">
        <f t="shared" si="74"/>
        <v>8.7963104416652185E-2</v>
      </c>
      <c r="S308" s="2">
        <f t="shared" si="72"/>
        <v>8.5914662218223789E-2</v>
      </c>
      <c r="T308" s="2"/>
      <c r="U308" s="294">
        <v>89681</v>
      </c>
      <c r="V308" s="85">
        <f t="shared" si="73"/>
        <v>0.10273079024542545</v>
      </c>
      <c r="W308" s="295">
        <v>117048.35313496819</v>
      </c>
      <c r="X308" s="294">
        <v>19020.3605514316</v>
      </c>
      <c r="Y308" s="99">
        <v>24824.677229049459</v>
      </c>
      <c r="Z308" s="99"/>
      <c r="AA308" s="84"/>
      <c r="AB308" s="84"/>
      <c r="AC308" s="84"/>
      <c r="AD308" s="84"/>
    </row>
    <row r="309" spans="1:30" ht="14.4" x14ac:dyDescent="0.3">
      <c r="A309" s="51">
        <v>1630</v>
      </c>
      <c r="B309" s="52" t="s">
        <v>364</v>
      </c>
      <c r="C309" s="341">
        <v>71526</v>
      </c>
      <c r="D309" s="303">
        <f t="shared" si="60"/>
        <v>21860.02444987775</v>
      </c>
      <c r="E309" s="301">
        <f t="shared" si="61"/>
        <v>0.76079574189073917</v>
      </c>
      <c r="F309" s="303">
        <f t="shared" si="62"/>
        <v>4123.848735894424</v>
      </c>
      <c r="G309" s="303">
        <f t="shared" si="63"/>
        <v>13493.233063846554</v>
      </c>
      <c r="H309" s="303">
        <f t="shared" si="64"/>
        <v>1399.9197305988509</v>
      </c>
      <c r="I309" s="302">
        <f t="shared" si="65"/>
        <v>4580.5373585194402</v>
      </c>
      <c r="J309" s="303">
        <f t="shared" si="66"/>
        <v>1031.9364989484097</v>
      </c>
      <c r="K309" s="302">
        <f t="shared" si="67"/>
        <v>3376.4962245591969</v>
      </c>
      <c r="L309" s="302">
        <f t="shared" si="68"/>
        <v>16869.72928840575</v>
      </c>
      <c r="M309" s="302">
        <f t="shared" si="69"/>
        <v>88395.729288405753</v>
      </c>
      <c r="N309" s="304">
        <f t="shared" si="70"/>
        <v>27015.809684720582</v>
      </c>
      <c r="O309" s="305">
        <f t="shared" si="71"/>
        <v>0.94023284461518319</v>
      </c>
      <c r="P309" s="349">
        <v>247.93770445553309</v>
      </c>
      <c r="Q309" s="124">
        <v>3272</v>
      </c>
      <c r="R309" s="85">
        <f t="shared" si="74"/>
        <v>2.864741848057091E-2</v>
      </c>
      <c r="S309" s="2">
        <f t="shared" si="72"/>
        <v>8.3396314357976453E-2</v>
      </c>
      <c r="T309" s="2"/>
      <c r="U309" s="294">
        <v>69024</v>
      </c>
      <c r="V309" s="85">
        <f t="shared" si="73"/>
        <v>3.6248261474269822E-2</v>
      </c>
      <c r="W309" s="295">
        <v>80992.845086400135</v>
      </c>
      <c r="X309" s="294">
        <v>21251.231527093598</v>
      </c>
      <c r="Y309" s="99">
        <v>24936.220777832554</v>
      </c>
      <c r="Z309" s="99"/>
      <c r="AA309" s="84"/>
      <c r="AB309" s="84"/>
      <c r="AC309" s="84"/>
      <c r="AD309" s="84"/>
    </row>
    <row r="310" spans="1:30" ht="14.4" x14ac:dyDescent="0.3">
      <c r="A310" s="51">
        <v>1632</v>
      </c>
      <c r="B310" s="52" t="s">
        <v>365</v>
      </c>
      <c r="C310" s="341">
        <v>20232</v>
      </c>
      <c r="D310" s="303">
        <f t="shared" si="60"/>
        <v>21053.069719042665</v>
      </c>
      <c r="E310" s="301">
        <f t="shared" si="61"/>
        <v>0.73271124799982068</v>
      </c>
      <c r="F310" s="303">
        <f t="shared" si="62"/>
        <v>4608.021574395475</v>
      </c>
      <c r="G310" s="303">
        <f t="shared" si="63"/>
        <v>4428.3087329940518</v>
      </c>
      <c r="H310" s="303">
        <f t="shared" si="64"/>
        <v>1682.3538863911308</v>
      </c>
      <c r="I310" s="302">
        <f t="shared" si="65"/>
        <v>1616.7420848218767</v>
      </c>
      <c r="J310" s="303">
        <f t="shared" si="66"/>
        <v>1314.3706547406896</v>
      </c>
      <c r="K310" s="302">
        <f t="shared" si="67"/>
        <v>1263.1101992058027</v>
      </c>
      <c r="L310" s="302">
        <f t="shared" si="68"/>
        <v>5691.4189321998547</v>
      </c>
      <c r="M310" s="302">
        <f t="shared" si="69"/>
        <v>25923.418932199856</v>
      </c>
      <c r="N310" s="304">
        <f t="shared" si="70"/>
        <v>26975.461948178832</v>
      </c>
      <c r="O310" s="305">
        <f t="shared" si="71"/>
        <v>0.93882861992063737</v>
      </c>
      <c r="P310" s="349">
        <v>131.9055727328132</v>
      </c>
      <c r="Q310" s="124">
        <v>961</v>
      </c>
      <c r="R310" s="85">
        <f t="shared" si="74"/>
        <v>0.14538640803567676</v>
      </c>
      <c r="S310" s="2">
        <f t="shared" si="72"/>
        <v>8.8040638309063696E-2</v>
      </c>
      <c r="T310" s="2"/>
      <c r="U310" s="294">
        <v>17958</v>
      </c>
      <c r="V310" s="85">
        <f t="shared" si="73"/>
        <v>0.1266288005345807</v>
      </c>
      <c r="W310" s="295">
        <v>24222.465039843883</v>
      </c>
      <c r="X310" s="294">
        <v>18380.757420675538</v>
      </c>
      <c r="Y310" s="99">
        <v>24792.697072511652</v>
      </c>
      <c r="Z310" s="99"/>
      <c r="AA310" s="84"/>
      <c r="AB310" s="84"/>
      <c r="AC310" s="84"/>
      <c r="AD310" s="84"/>
    </row>
    <row r="311" spans="1:30" ht="14.4" x14ac:dyDescent="0.3">
      <c r="A311" s="51">
        <v>1633</v>
      </c>
      <c r="B311" s="52" t="s">
        <v>366</v>
      </c>
      <c r="C311" s="341">
        <v>19657</v>
      </c>
      <c r="D311" s="303">
        <f t="shared" si="60"/>
        <v>20140.368852459018</v>
      </c>
      <c r="E311" s="301">
        <f t="shared" si="61"/>
        <v>0.70094646500477198</v>
      </c>
      <c r="F311" s="303">
        <f t="shared" si="62"/>
        <v>5155.6420943456633</v>
      </c>
      <c r="G311" s="303">
        <f t="shared" si="63"/>
        <v>5031.9066840813675</v>
      </c>
      <c r="H311" s="303">
        <f t="shared" si="64"/>
        <v>2001.7991896954072</v>
      </c>
      <c r="I311" s="302">
        <f t="shared" si="65"/>
        <v>1953.7560091427174</v>
      </c>
      <c r="J311" s="303">
        <f t="shared" si="66"/>
        <v>1633.815958044966</v>
      </c>
      <c r="K311" s="302">
        <f t="shared" si="67"/>
        <v>1594.6043750518868</v>
      </c>
      <c r="L311" s="302">
        <f t="shared" si="68"/>
        <v>6626.5110591332541</v>
      </c>
      <c r="M311" s="302">
        <f t="shared" si="69"/>
        <v>26283.511059133256</v>
      </c>
      <c r="N311" s="304">
        <f t="shared" si="70"/>
        <v>26929.826904849648</v>
      </c>
      <c r="O311" s="305">
        <f t="shared" si="71"/>
        <v>0.9372403807708849</v>
      </c>
      <c r="P311" s="349">
        <v>-76.194132167300268</v>
      </c>
      <c r="Q311" s="124">
        <v>976</v>
      </c>
      <c r="R311" s="85">
        <f t="shared" si="74"/>
        <v>0.10884560048970343</v>
      </c>
      <c r="S311" s="2">
        <f t="shared" si="72"/>
        <v>8.6676391599977032E-2</v>
      </c>
      <c r="T311" s="2"/>
      <c r="U311" s="294">
        <v>18345</v>
      </c>
      <c r="V311" s="85">
        <f t="shared" si="73"/>
        <v>7.1518124829653862E-2</v>
      </c>
      <c r="W311" s="295">
        <v>25029.645793492655</v>
      </c>
      <c r="X311" s="294">
        <v>18163.366336633662</v>
      </c>
      <c r="Y311" s="99">
        <v>24781.827518309561</v>
      </c>
      <c r="Z311" s="99"/>
      <c r="AA311" s="84"/>
      <c r="AB311" s="84"/>
      <c r="AC311" s="84"/>
      <c r="AD311" s="84"/>
    </row>
    <row r="312" spans="1:30" ht="14.4" x14ac:dyDescent="0.3">
      <c r="A312" s="51">
        <v>1634</v>
      </c>
      <c r="B312" s="52" t="s">
        <v>367</v>
      </c>
      <c r="C312" s="341">
        <v>157388</v>
      </c>
      <c r="D312" s="303">
        <f t="shared" si="60"/>
        <v>22856.230031948882</v>
      </c>
      <c r="E312" s="301">
        <f t="shared" si="61"/>
        <v>0.79546674450673771</v>
      </c>
      <c r="F312" s="303">
        <f t="shared" si="62"/>
        <v>3526.125386651745</v>
      </c>
      <c r="G312" s="303">
        <f t="shared" si="63"/>
        <v>24280.899412483916</v>
      </c>
      <c r="H312" s="303">
        <f t="shared" si="64"/>
        <v>1051.2477768739548</v>
      </c>
      <c r="I312" s="302">
        <f t="shared" si="65"/>
        <v>7238.8921915540532</v>
      </c>
      <c r="J312" s="303">
        <f t="shared" si="66"/>
        <v>683.26454522351355</v>
      </c>
      <c r="K312" s="302">
        <f t="shared" si="67"/>
        <v>4704.9596584091141</v>
      </c>
      <c r="L312" s="302">
        <f t="shared" si="68"/>
        <v>28985.859070893028</v>
      </c>
      <c r="M312" s="302">
        <f t="shared" si="69"/>
        <v>186373.85907089303</v>
      </c>
      <c r="N312" s="304">
        <f t="shared" si="70"/>
        <v>27065.619963824138</v>
      </c>
      <c r="O312" s="305">
        <f t="shared" si="71"/>
        <v>0.94196639474598309</v>
      </c>
      <c r="P312" s="349">
        <v>-163.22786281150547</v>
      </c>
      <c r="Q312" s="124">
        <v>6886</v>
      </c>
      <c r="R312" s="85">
        <f t="shared" si="74"/>
        <v>9.4652847080176267E-2</v>
      </c>
      <c r="S312" s="2">
        <f t="shared" si="72"/>
        <v>8.6202591056766462E-2</v>
      </c>
      <c r="T312" s="2"/>
      <c r="U312" s="294">
        <v>143069</v>
      </c>
      <c r="V312" s="85">
        <f t="shared" si="73"/>
        <v>0.10008457457590393</v>
      </c>
      <c r="W312" s="295">
        <v>170735.76284852641</v>
      </c>
      <c r="X312" s="294">
        <v>20879.889083479276</v>
      </c>
      <c r="Y312" s="99">
        <v>24917.65365565184</v>
      </c>
      <c r="Z312" s="99"/>
      <c r="AA312" s="84"/>
      <c r="AB312" s="84"/>
      <c r="AC312" s="84"/>
      <c r="AD312" s="84"/>
    </row>
    <row r="313" spans="1:30" ht="14.4" x14ac:dyDescent="0.3">
      <c r="A313" s="51">
        <v>1635</v>
      </c>
      <c r="B313" s="52" t="s">
        <v>368</v>
      </c>
      <c r="C313" s="341">
        <v>57456</v>
      </c>
      <c r="D313" s="303">
        <f t="shared" si="60"/>
        <v>22426.22950819672</v>
      </c>
      <c r="E313" s="301">
        <f t="shared" si="61"/>
        <v>0.78050141049114552</v>
      </c>
      <c r="F313" s="303">
        <f t="shared" si="62"/>
        <v>3784.1257009030419</v>
      </c>
      <c r="G313" s="303">
        <f t="shared" si="63"/>
        <v>9694.9300457135942</v>
      </c>
      <c r="H313" s="303">
        <f t="shared" si="64"/>
        <v>1201.7479601872114</v>
      </c>
      <c r="I313" s="302">
        <f t="shared" si="65"/>
        <v>3078.8782739996354</v>
      </c>
      <c r="J313" s="303">
        <f t="shared" si="66"/>
        <v>833.76472853677024</v>
      </c>
      <c r="K313" s="302">
        <f t="shared" si="67"/>
        <v>2136.1052345112053</v>
      </c>
      <c r="L313" s="302">
        <f t="shared" si="68"/>
        <v>11831.0352802248</v>
      </c>
      <c r="M313" s="302">
        <f t="shared" si="69"/>
        <v>69287.035280224794</v>
      </c>
      <c r="N313" s="304">
        <f t="shared" si="70"/>
        <v>27044.119937636533</v>
      </c>
      <c r="O313" s="305">
        <f t="shared" si="71"/>
        <v>0.94121812804520355</v>
      </c>
      <c r="P313" s="349">
        <v>325.34040306084353</v>
      </c>
      <c r="Q313" s="124">
        <v>2562</v>
      </c>
      <c r="R313" s="85">
        <f t="shared" si="74"/>
        <v>9.8355964122278372E-2</v>
      </c>
      <c r="S313" s="2">
        <f t="shared" si="72"/>
        <v>8.6346612756659752E-2</v>
      </c>
      <c r="T313" s="2"/>
      <c r="U313" s="294">
        <v>52413</v>
      </c>
      <c r="V313" s="85">
        <f t="shared" si="73"/>
        <v>9.6216587487836985E-2</v>
      </c>
      <c r="W313" s="295">
        <v>63904.333170193699</v>
      </c>
      <c r="X313" s="294">
        <v>20417.997662641217</v>
      </c>
      <c r="Y313" s="99">
        <v>24894.559084609933</v>
      </c>
      <c r="Z313" s="99"/>
      <c r="AA313" s="84"/>
      <c r="AB313" s="84"/>
      <c r="AC313" s="84"/>
      <c r="AD313" s="84"/>
    </row>
    <row r="314" spans="1:30" ht="14.4" x14ac:dyDescent="0.3">
      <c r="A314" s="51">
        <v>1636</v>
      </c>
      <c r="B314" s="52" t="s">
        <v>369</v>
      </c>
      <c r="C314" s="341">
        <v>89225</v>
      </c>
      <c r="D314" s="303">
        <f t="shared" si="60"/>
        <v>22565.756196256956</v>
      </c>
      <c r="E314" s="301">
        <f t="shared" si="61"/>
        <v>0.78535736618322338</v>
      </c>
      <c r="F314" s="303">
        <f t="shared" si="62"/>
        <v>3700.4096880669003</v>
      </c>
      <c r="G314" s="303">
        <f t="shared" si="63"/>
        <v>14631.419906616524</v>
      </c>
      <c r="H314" s="303">
        <f t="shared" si="64"/>
        <v>1152.9136193661288</v>
      </c>
      <c r="I314" s="302">
        <f t="shared" si="65"/>
        <v>4558.6204509736735</v>
      </c>
      <c r="J314" s="303">
        <f t="shared" si="66"/>
        <v>784.93038771568763</v>
      </c>
      <c r="K314" s="302">
        <f t="shared" si="67"/>
        <v>3103.614753027829</v>
      </c>
      <c r="L314" s="302">
        <f t="shared" si="68"/>
        <v>17735.034659644352</v>
      </c>
      <c r="M314" s="302">
        <f t="shared" si="69"/>
        <v>106960.03465964436</v>
      </c>
      <c r="N314" s="304">
        <f t="shared" si="70"/>
        <v>27051.096272039544</v>
      </c>
      <c r="O314" s="305">
        <f t="shared" si="71"/>
        <v>0.94146092582980745</v>
      </c>
      <c r="P314" s="349">
        <v>589.00778833041841</v>
      </c>
      <c r="Q314" s="124">
        <v>3954</v>
      </c>
      <c r="R314" s="85">
        <f t="shared" si="74"/>
        <v>0.17344180306672624</v>
      </c>
      <c r="S314" s="2">
        <f t="shared" si="72"/>
        <v>8.9224926007313632E-2</v>
      </c>
      <c r="T314" s="2"/>
      <c r="U314" s="294">
        <v>76287</v>
      </c>
      <c r="V314" s="85">
        <f t="shared" si="73"/>
        <v>0.16959639257016268</v>
      </c>
      <c r="W314" s="295">
        <v>98521.156052262726</v>
      </c>
      <c r="X314" s="294">
        <v>19230.400806654903</v>
      </c>
      <c r="Y314" s="99">
        <v>24835.17924181062</v>
      </c>
      <c r="Z314" s="99"/>
      <c r="AA314" s="84"/>
      <c r="AB314" s="84"/>
      <c r="AC314" s="84"/>
      <c r="AD314" s="84"/>
    </row>
    <row r="315" spans="1:30" ht="14.4" x14ac:dyDescent="0.3">
      <c r="A315" s="51">
        <v>1638</v>
      </c>
      <c r="B315" s="52" t="s">
        <v>370</v>
      </c>
      <c r="C315" s="341">
        <v>269668</v>
      </c>
      <c r="D315" s="303">
        <f t="shared" si="60"/>
        <v>22893.963833941762</v>
      </c>
      <c r="E315" s="301">
        <f t="shared" si="61"/>
        <v>0.79677999628041951</v>
      </c>
      <c r="F315" s="303">
        <f t="shared" si="62"/>
        <v>3503.4851054560172</v>
      </c>
      <c r="G315" s="303">
        <f t="shared" si="63"/>
        <v>41267.551057166427</v>
      </c>
      <c r="H315" s="303">
        <f t="shared" si="64"/>
        <v>1038.0409461764471</v>
      </c>
      <c r="I315" s="302">
        <f t="shared" si="65"/>
        <v>12227.084305012369</v>
      </c>
      <c r="J315" s="303">
        <f t="shared" si="66"/>
        <v>670.05771452600584</v>
      </c>
      <c r="K315" s="302">
        <f t="shared" si="67"/>
        <v>7892.6098194018232</v>
      </c>
      <c r="L315" s="302">
        <f t="shared" si="68"/>
        <v>49160.160876568247</v>
      </c>
      <c r="M315" s="302">
        <f t="shared" si="69"/>
        <v>318828.16087656823</v>
      </c>
      <c r="N315" s="304">
        <f t="shared" si="70"/>
        <v>27067.506653923785</v>
      </c>
      <c r="O315" s="305">
        <f t="shared" si="71"/>
        <v>0.94203205733466733</v>
      </c>
      <c r="P315" s="349">
        <v>1510.2283987719056</v>
      </c>
      <c r="Q315" s="124">
        <v>11779</v>
      </c>
      <c r="R315" s="85">
        <f t="shared" si="74"/>
        <v>7.3091617462394023E-2</v>
      </c>
      <c r="S315" s="2">
        <f t="shared" si="72"/>
        <v>8.5288095309481365E-2</v>
      </c>
      <c r="T315" s="2"/>
      <c r="U315" s="294">
        <v>250084</v>
      </c>
      <c r="V315" s="85">
        <f t="shared" si="73"/>
        <v>7.8309687944850534E-2</v>
      </c>
      <c r="W315" s="295">
        <v>292351.23315972369</v>
      </c>
      <c r="X315" s="294">
        <v>21334.584541887049</v>
      </c>
      <c r="Y315" s="99">
        <v>24940.388428572231</v>
      </c>
      <c r="Z315" s="99"/>
      <c r="AA315" s="84"/>
      <c r="AB315" s="84"/>
      <c r="AC315" s="84"/>
      <c r="AD315" s="84"/>
    </row>
    <row r="316" spans="1:30" ht="14.4" x14ac:dyDescent="0.3">
      <c r="A316" s="51">
        <v>1640</v>
      </c>
      <c r="B316" s="52" t="s">
        <v>371</v>
      </c>
      <c r="C316" s="341">
        <v>135849</v>
      </c>
      <c r="D316" s="303">
        <f t="shared" si="60"/>
        <v>24108.074534161489</v>
      </c>
      <c r="E316" s="301">
        <f t="shared" si="61"/>
        <v>0.83903476379127284</v>
      </c>
      <c r="F316" s="303">
        <f t="shared" si="62"/>
        <v>2775.0186853241808</v>
      </c>
      <c r="G316" s="303">
        <f t="shared" si="63"/>
        <v>15637.230291801758</v>
      </c>
      <c r="H316" s="303">
        <f t="shared" si="64"/>
        <v>613.10220109954241</v>
      </c>
      <c r="I316" s="302">
        <f t="shared" si="65"/>
        <v>3454.8309031959211</v>
      </c>
      <c r="J316" s="303">
        <f t="shared" si="66"/>
        <v>245.11896944910126</v>
      </c>
      <c r="K316" s="302">
        <f t="shared" si="67"/>
        <v>1381.2453928456855</v>
      </c>
      <c r="L316" s="302">
        <f t="shared" si="68"/>
        <v>17018.475684647445</v>
      </c>
      <c r="M316" s="302">
        <f t="shared" si="69"/>
        <v>152867.47568464745</v>
      </c>
      <c r="N316" s="304">
        <f t="shared" si="70"/>
        <v>27128.212188934773</v>
      </c>
      <c r="O316" s="305">
        <f t="shared" si="71"/>
        <v>0.94414479571021004</v>
      </c>
      <c r="P316" s="349">
        <v>518.07752585787239</v>
      </c>
      <c r="Q316" s="124">
        <v>5635</v>
      </c>
      <c r="R316" s="85">
        <f t="shared" si="74"/>
        <v>6.8383918906907884E-2</v>
      </c>
      <c r="S316" s="2">
        <f t="shared" si="72"/>
        <v>8.5045642187704329E-2</v>
      </c>
      <c r="T316" s="2"/>
      <c r="U316" s="294">
        <v>126206</v>
      </c>
      <c r="V316" s="85">
        <f t="shared" si="73"/>
        <v>7.6406826933743247E-2</v>
      </c>
      <c r="W316" s="295">
        <v>139835.67591386577</v>
      </c>
      <c r="X316" s="294">
        <v>22564.991954228499</v>
      </c>
      <c r="Y316" s="99">
        <v>25001.908799189303</v>
      </c>
      <c r="Z316" s="99"/>
      <c r="AA316" s="84"/>
      <c r="AB316" s="84"/>
      <c r="AC316" s="84"/>
      <c r="AD316" s="84"/>
    </row>
    <row r="317" spans="1:30" ht="14.4" x14ac:dyDescent="0.3">
      <c r="A317" s="51">
        <v>1644</v>
      </c>
      <c r="B317" s="52" t="s">
        <v>372</v>
      </c>
      <c r="C317" s="341">
        <v>40877</v>
      </c>
      <c r="D317" s="303">
        <f t="shared" si="60"/>
        <v>20126.538650910883</v>
      </c>
      <c r="E317" s="301">
        <f t="shared" si="61"/>
        <v>0.70046513167088498</v>
      </c>
      <c r="F317" s="303">
        <f t="shared" si="62"/>
        <v>5163.9402152745442</v>
      </c>
      <c r="G317" s="303">
        <f t="shared" si="63"/>
        <v>10487.962577222599</v>
      </c>
      <c r="H317" s="303">
        <f t="shared" si="64"/>
        <v>2006.6397602372544</v>
      </c>
      <c r="I317" s="302">
        <f t="shared" si="65"/>
        <v>4075.4853530418641</v>
      </c>
      <c r="J317" s="303">
        <f t="shared" si="66"/>
        <v>1638.6565285868132</v>
      </c>
      <c r="K317" s="302">
        <f t="shared" si="67"/>
        <v>3328.1114095598177</v>
      </c>
      <c r="L317" s="302">
        <f t="shared" si="68"/>
        <v>13816.073986782416</v>
      </c>
      <c r="M317" s="302">
        <f t="shared" si="69"/>
        <v>54693.073986782416</v>
      </c>
      <c r="N317" s="304">
        <f t="shared" si="70"/>
        <v>26929.135394772238</v>
      </c>
      <c r="O317" s="305">
        <f t="shared" si="71"/>
        <v>0.93721631410419048</v>
      </c>
      <c r="P317" s="349">
        <v>89.409956524807058</v>
      </c>
      <c r="Q317" s="124">
        <v>2031</v>
      </c>
      <c r="R317" s="85">
        <f t="shared" si="74"/>
        <v>6.5276834851502472E-2</v>
      </c>
      <c r="S317" s="2">
        <f t="shared" si="72"/>
        <v>8.5050627791887629E-2</v>
      </c>
      <c r="T317" s="2"/>
      <c r="U317" s="294">
        <v>38051</v>
      </c>
      <c r="V317" s="85">
        <f t="shared" si="73"/>
        <v>7.4268744579643109E-2</v>
      </c>
      <c r="W317" s="295">
        <v>49984.099631776444</v>
      </c>
      <c r="X317" s="294">
        <v>18893.247269116186</v>
      </c>
      <c r="Y317" s="99">
        <v>24818.321564933685</v>
      </c>
      <c r="Z317" s="99"/>
      <c r="AA317" s="84"/>
      <c r="AB317" s="84"/>
      <c r="AC317" s="84"/>
      <c r="AD317" s="84"/>
    </row>
    <row r="318" spans="1:30" ht="14.4" x14ac:dyDescent="0.3">
      <c r="A318" s="51">
        <v>1648</v>
      </c>
      <c r="B318" s="52" t="s">
        <v>373</v>
      </c>
      <c r="C318" s="341">
        <v>134262</v>
      </c>
      <c r="D318" s="303">
        <f t="shared" si="60"/>
        <v>21318.19625277866</v>
      </c>
      <c r="E318" s="301">
        <f t="shared" si="61"/>
        <v>0.74193846265326657</v>
      </c>
      <c r="F318" s="303">
        <f t="shared" si="62"/>
        <v>4448.9456541538784</v>
      </c>
      <c r="G318" s="303">
        <f t="shared" si="63"/>
        <v>28019.459729861126</v>
      </c>
      <c r="H318" s="303">
        <f t="shared" si="64"/>
        <v>1589.5595995835326</v>
      </c>
      <c r="I318" s="302">
        <f t="shared" si="65"/>
        <v>10011.046358177087</v>
      </c>
      <c r="J318" s="303">
        <f t="shared" si="66"/>
        <v>1221.5763679330914</v>
      </c>
      <c r="K318" s="302">
        <f t="shared" si="67"/>
        <v>7693.4879652426098</v>
      </c>
      <c r="L318" s="302">
        <f t="shared" si="68"/>
        <v>35712.947695103736</v>
      </c>
      <c r="M318" s="302">
        <f t="shared" si="69"/>
        <v>169974.94769510374</v>
      </c>
      <c r="N318" s="304">
        <f t="shared" si="70"/>
        <v>26988.718274865631</v>
      </c>
      <c r="O318" s="305">
        <f t="shared" si="71"/>
        <v>0.93928998065330971</v>
      </c>
      <c r="P318" s="349">
        <v>561.10056927289406</v>
      </c>
      <c r="Q318" s="124">
        <v>6298</v>
      </c>
      <c r="R318" s="85">
        <f t="shared" si="74"/>
        <v>0.10027607449866885</v>
      </c>
      <c r="S318" s="2">
        <f t="shared" si="72"/>
        <v>8.6396287476579334E-2</v>
      </c>
      <c r="T318" s="2"/>
      <c r="U318" s="294">
        <v>122762</v>
      </c>
      <c r="V318" s="85">
        <f t="shared" si="73"/>
        <v>9.3677196526612466E-2</v>
      </c>
      <c r="W318" s="295">
        <v>157401.60470056382</v>
      </c>
      <c r="X318" s="294">
        <v>19375.315656565657</v>
      </c>
      <c r="Y318" s="99">
        <v>24842.424984306159</v>
      </c>
      <c r="Z318" s="99"/>
      <c r="AA318" s="84"/>
      <c r="AB318" s="84"/>
      <c r="AC318" s="84"/>
      <c r="AD318" s="84"/>
    </row>
    <row r="319" spans="1:30" ht="14.4" x14ac:dyDescent="0.3">
      <c r="A319" s="51">
        <v>1653</v>
      </c>
      <c r="B319" s="52" t="s">
        <v>374</v>
      </c>
      <c r="C319" s="341">
        <v>363387</v>
      </c>
      <c r="D319" s="303">
        <f t="shared" si="60"/>
        <v>22576.230119284293</v>
      </c>
      <c r="E319" s="301">
        <f t="shared" si="61"/>
        <v>0.78572189075447263</v>
      </c>
      <c r="F319" s="303">
        <f t="shared" si="62"/>
        <v>3694.1253342504983</v>
      </c>
      <c r="G319" s="303">
        <f t="shared" si="63"/>
        <v>59460.641380096022</v>
      </c>
      <c r="H319" s="303">
        <f t="shared" si="64"/>
        <v>1149.2477463065609</v>
      </c>
      <c r="I319" s="302">
        <f t="shared" si="65"/>
        <v>18498.291724550403</v>
      </c>
      <c r="J319" s="303">
        <f t="shared" si="66"/>
        <v>781.26451465611967</v>
      </c>
      <c r="K319" s="302">
        <f t="shared" si="67"/>
        <v>12575.233627904903</v>
      </c>
      <c r="L319" s="302">
        <f t="shared" si="68"/>
        <v>72035.875008000919</v>
      </c>
      <c r="M319" s="302">
        <f t="shared" si="69"/>
        <v>435422.87500800093</v>
      </c>
      <c r="N319" s="304">
        <f t="shared" si="70"/>
        <v>27051.619968190913</v>
      </c>
      <c r="O319" s="305">
        <f t="shared" si="71"/>
        <v>0.94147915205836996</v>
      </c>
      <c r="P319" s="349">
        <v>1604.6033285196609</v>
      </c>
      <c r="Q319" s="124">
        <v>16096</v>
      </c>
      <c r="R319" s="85">
        <f t="shared" si="74"/>
        <v>6.7559000364036434E-2</v>
      </c>
      <c r="S319" s="2">
        <f t="shared" si="72"/>
        <v>8.5058021267065964E-2</v>
      </c>
      <c r="T319" s="2"/>
      <c r="U319" s="294">
        <v>336584</v>
      </c>
      <c r="V319" s="85">
        <f t="shared" si="73"/>
        <v>7.9632424595346182E-2</v>
      </c>
      <c r="W319" s="295">
        <v>396802.3598507219</v>
      </c>
      <c r="X319" s="294">
        <v>21147.52450364413</v>
      </c>
      <c r="Y319" s="99">
        <v>24931.035426660084</v>
      </c>
      <c r="Z319" s="99"/>
      <c r="AA319" s="84"/>
      <c r="AB319" s="84"/>
      <c r="AC319" s="84"/>
      <c r="AD319" s="84"/>
    </row>
    <row r="320" spans="1:30" ht="14.4" x14ac:dyDescent="0.3">
      <c r="A320" s="51">
        <v>1657</v>
      </c>
      <c r="B320" s="52" t="s">
        <v>375</v>
      </c>
      <c r="C320" s="341">
        <v>170390</v>
      </c>
      <c r="D320" s="303">
        <f t="shared" si="60"/>
        <v>21971.631205673759</v>
      </c>
      <c r="E320" s="301">
        <f t="shared" si="61"/>
        <v>0.76467999850584645</v>
      </c>
      <c r="F320" s="303">
        <f t="shared" si="62"/>
        <v>4056.884682416819</v>
      </c>
      <c r="G320" s="303">
        <f t="shared" si="63"/>
        <v>31461.140712142431</v>
      </c>
      <c r="H320" s="303">
        <f t="shared" si="64"/>
        <v>1360.857366070248</v>
      </c>
      <c r="I320" s="302">
        <f t="shared" si="65"/>
        <v>10553.448873874773</v>
      </c>
      <c r="J320" s="303">
        <f t="shared" si="66"/>
        <v>992.87413441980675</v>
      </c>
      <c r="K320" s="302">
        <f t="shared" si="67"/>
        <v>7699.7389124256006</v>
      </c>
      <c r="L320" s="302">
        <f t="shared" si="68"/>
        <v>39160.879624568028</v>
      </c>
      <c r="M320" s="302">
        <f t="shared" si="69"/>
        <v>209550.87962456804</v>
      </c>
      <c r="N320" s="304">
        <f t="shared" si="70"/>
        <v>27021.390022510386</v>
      </c>
      <c r="O320" s="305">
        <f t="shared" si="71"/>
        <v>0.94042705744593869</v>
      </c>
      <c r="P320" s="349">
        <v>946.15256664199114</v>
      </c>
      <c r="Q320" s="124">
        <v>7755</v>
      </c>
      <c r="R320" s="85">
        <f t="shared" si="74"/>
        <v>9.3724840043276622E-2</v>
      </c>
      <c r="S320" s="2">
        <f t="shared" si="72"/>
        <v>8.6151688107430041E-2</v>
      </c>
      <c r="T320" s="2"/>
      <c r="U320" s="294">
        <v>154041</v>
      </c>
      <c r="V320" s="85">
        <f t="shared" si="73"/>
        <v>0.1061340811861777</v>
      </c>
      <c r="W320" s="295">
        <v>190765.26875693235</v>
      </c>
      <c r="X320" s="294">
        <v>20088.810641627544</v>
      </c>
      <c r="Y320" s="99">
        <v>24878.099733559251</v>
      </c>
      <c r="Z320" s="99"/>
      <c r="AA320" s="84"/>
      <c r="AB320" s="84"/>
      <c r="AC320" s="84"/>
      <c r="AD320" s="84"/>
    </row>
    <row r="321" spans="1:30" ht="14.4" x14ac:dyDescent="0.3">
      <c r="A321" s="51">
        <v>1662</v>
      </c>
      <c r="B321" s="52" t="s">
        <v>376</v>
      </c>
      <c r="C321" s="341">
        <v>145327</v>
      </c>
      <c r="D321" s="303">
        <f t="shared" si="60"/>
        <v>23953.683863523984</v>
      </c>
      <c r="E321" s="301">
        <f t="shared" si="61"/>
        <v>0.83366149602215434</v>
      </c>
      <c r="F321" s="303">
        <f t="shared" si="62"/>
        <v>2867.6530877066839</v>
      </c>
      <c r="G321" s="303">
        <f t="shared" si="63"/>
        <v>17398.051283116452</v>
      </c>
      <c r="H321" s="303">
        <f t="shared" si="64"/>
        <v>667.13893582266928</v>
      </c>
      <c r="I321" s="302">
        <f t="shared" si="65"/>
        <v>4047.5319236361347</v>
      </c>
      <c r="J321" s="303">
        <f t="shared" si="66"/>
        <v>299.15570417222813</v>
      </c>
      <c r="K321" s="302">
        <f t="shared" si="67"/>
        <v>1814.9776572129081</v>
      </c>
      <c r="L321" s="302">
        <f t="shared" si="68"/>
        <v>19213.028940329361</v>
      </c>
      <c r="M321" s="302">
        <f t="shared" si="69"/>
        <v>164540.02894032936</v>
      </c>
      <c r="N321" s="304">
        <f t="shared" si="70"/>
        <v>27120.49265540289</v>
      </c>
      <c r="O321" s="305">
        <f t="shared" si="71"/>
        <v>0.94387613232175382</v>
      </c>
      <c r="P321" s="349">
        <v>630.07602473462975</v>
      </c>
      <c r="Q321" s="124">
        <v>6067</v>
      </c>
      <c r="R321" s="85">
        <f t="shared" si="74"/>
        <v>9.1783887796139968E-2</v>
      </c>
      <c r="S321" s="2">
        <f t="shared" si="72"/>
        <v>8.6094490100549231E-2</v>
      </c>
      <c r="T321" s="2"/>
      <c r="U321" s="294">
        <v>131530</v>
      </c>
      <c r="V321" s="85">
        <f t="shared" si="73"/>
        <v>0.1048962213943587</v>
      </c>
      <c r="W321" s="295">
        <v>149699.08691285987</v>
      </c>
      <c r="X321" s="294">
        <v>21939.949958298581</v>
      </c>
      <c r="Y321" s="99">
        <v>24970.656699392803</v>
      </c>
      <c r="Z321" s="99"/>
      <c r="AA321" s="84"/>
      <c r="AB321" s="84"/>
      <c r="AC321" s="84"/>
      <c r="AD321" s="84"/>
    </row>
    <row r="322" spans="1:30" ht="14.4" x14ac:dyDescent="0.3">
      <c r="A322" s="51">
        <v>1663</v>
      </c>
      <c r="B322" s="52" t="s">
        <v>377</v>
      </c>
      <c r="C322" s="344">
        <v>359450</v>
      </c>
      <c r="D322" s="303">
        <f t="shared" si="60"/>
        <v>26164.652787887611</v>
      </c>
      <c r="E322" s="301">
        <f t="shared" si="61"/>
        <v>0.91060998009020411</v>
      </c>
      <c r="F322" s="303">
        <f t="shared" si="62"/>
        <v>1541.0717330885075</v>
      </c>
      <c r="G322" s="303">
        <f t="shared" si="63"/>
        <v>21171.243469169916</v>
      </c>
      <c r="H322" s="303">
        <f t="shared" si="64"/>
        <v>0</v>
      </c>
      <c r="I322" s="302">
        <f t="shared" si="65"/>
        <v>0</v>
      </c>
      <c r="J322" s="303">
        <f t="shared" si="66"/>
        <v>-367.98323165044116</v>
      </c>
      <c r="K322" s="302">
        <f t="shared" si="67"/>
        <v>-5055.3536364137608</v>
      </c>
      <c r="L322" s="302">
        <f t="shared" si="68"/>
        <v>16115.889832756155</v>
      </c>
      <c r="M322" s="302">
        <f t="shared" si="69"/>
        <v>375565.88983275613</v>
      </c>
      <c r="N322" s="304">
        <f t="shared" si="70"/>
        <v>27337.741289325677</v>
      </c>
      <c r="O322" s="305">
        <f t="shared" si="71"/>
        <v>0.95143704955672792</v>
      </c>
      <c r="P322" s="349">
        <v>130.72302126284922</v>
      </c>
      <c r="Q322" s="124">
        <v>13738</v>
      </c>
      <c r="R322" s="85">
        <f t="shared" si="74"/>
        <v>0.10828832757774511</v>
      </c>
      <c r="S322" s="2">
        <f t="shared" si="72"/>
        <v>9.114982576855217E-2</v>
      </c>
      <c r="T322" s="2"/>
      <c r="U322" s="294">
        <v>318663</v>
      </c>
      <c r="V322" s="85">
        <f t="shared" si="73"/>
        <v>0.1279941505603098</v>
      </c>
      <c r="W322" s="295">
        <v>338179.8019015484</v>
      </c>
      <c r="X322" s="294">
        <v>23608.164172469995</v>
      </c>
      <c r="Y322" s="99">
        <v>25054.067410101376</v>
      </c>
      <c r="Z322" s="99"/>
      <c r="AA322" s="84"/>
      <c r="AB322" s="84"/>
      <c r="AC322" s="84"/>
      <c r="AD322" s="84"/>
    </row>
    <row r="323" spans="1:30" ht="14.4" x14ac:dyDescent="0.3">
      <c r="A323" s="51">
        <v>1664</v>
      </c>
      <c r="B323" s="52" t="s">
        <v>378</v>
      </c>
      <c r="C323" s="341">
        <v>91266</v>
      </c>
      <c r="D323" s="303">
        <f t="shared" si="60"/>
        <v>22087.608906098743</v>
      </c>
      <c r="E323" s="301">
        <f t="shared" si="61"/>
        <v>0.76871637736900456</v>
      </c>
      <c r="F323" s="303">
        <f t="shared" si="62"/>
        <v>3987.2980621618281</v>
      </c>
      <c r="G323" s="303">
        <f t="shared" si="63"/>
        <v>16475.515592852673</v>
      </c>
      <c r="H323" s="303">
        <f t="shared" si="64"/>
        <v>1320.2651709215033</v>
      </c>
      <c r="I323" s="302">
        <f t="shared" si="65"/>
        <v>5455.3356862476512</v>
      </c>
      <c r="J323" s="303">
        <f t="shared" si="66"/>
        <v>952.28193927106213</v>
      </c>
      <c r="K323" s="302">
        <f t="shared" si="67"/>
        <v>3934.8289730680285</v>
      </c>
      <c r="L323" s="302">
        <f t="shared" si="68"/>
        <v>20410.344565920703</v>
      </c>
      <c r="M323" s="302">
        <f t="shared" si="69"/>
        <v>111676.34456592071</v>
      </c>
      <c r="N323" s="304">
        <f t="shared" si="70"/>
        <v>27027.188907531632</v>
      </c>
      <c r="O323" s="305">
        <f t="shared" si="71"/>
        <v>0.94062887638909654</v>
      </c>
      <c r="P323" s="349">
        <v>380.93795684908764</v>
      </c>
      <c r="Q323" s="124">
        <v>4132</v>
      </c>
      <c r="R323" s="85">
        <f t="shared" si="74"/>
        <v>6.3062305193800072E-2</v>
      </c>
      <c r="S323" s="2">
        <f t="shared" si="72"/>
        <v>8.4883507575874942E-2</v>
      </c>
      <c r="T323" s="2"/>
      <c r="U323" s="294">
        <v>84730</v>
      </c>
      <c r="V323" s="85">
        <f t="shared" si="73"/>
        <v>7.7139147881505957E-2</v>
      </c>
      <c r="W323" s="295">
        <v>101593.28222362678</v>
      </c>
      <c r="X323" s="294">
        <v>20777.341834232466</v>
      </c>
      <c r="Y323" s="99">
        <v>24912.526293189498</v>
      </c>
      <c r="Z323" s="99"/>
      <c r="AA323" s="84"/>
      <c r="AB323" s="84"/>
      <c r="AC323" s="84"/>
      <c r="AD323" s="84"/>
    </row>
    <row r="324" spans="1:30" ht="14.4" x14ac:dyDescent="0.3">
      <c r="A324" s="51">
        <v>1665</v>
      </c>
      <c r="B324" s="52" t="s">
        <v>379</v>
      </c>
      <c r="C324" s="341">
        <v>33235</v>
      </c>
      <c r="D324" s="303">
        <f t="shared" si="60"/>
        <v>39054.054054054053</v>
      </c>
      <c r="E324" s="301">
        <f t="shared" si="61"/>
        <v>1.3592005853434097</v>
      </c>
      <c r="F324" s="303">
        <f t="shared" si="62"/>
        <v>-6192.569026611357</v>
      </c>
      <c r="G324" s="303">
        <f t="shared" si="63"/>
        <v>-5269.876241646265</v>
      </c>
      <c r="H324" s="303">
        <f t="shared" si="64"/>
        <v>0</v>
      </c>
      <c r="I324" s="302">
        <f t="shared" si="65"/>
        <v>0</v>
      </c>
      <c r="J324" s="303">
        <f t="shared" si="66"/>
        <v>-367.98323165044116</v>
      </c>
      <c r="K324" s="302">
        <f t="shared" si="67"/>
        <v>-313.1537301345254</v>
      </c>
      <c r="L324" s="302">
        <f t="shared" si="68"/>
        <v>-5583.0299717807902</v>
      </c>
      <c r="M324" s="302">
        <f t="shared" si="69"/>
        <v>27651.97002821921</v>
      </c>
      <c r="N324" s="304">
        <f t="shared" si="70"/>
        <v>32493.501795792254</v>
      </c>
      <c r="O324" s="305">
        <f t="shared" si="71"/>
        <v>1.1308732916580102</v>
      </c>
      <c r="P324" s="349">
        <v>72.246927580049487</v>
      </c>
      <c r="Q324" s="124">
        <v>851</v>
      </c>
      <c r="R324" s="85">
        <f t="shared" si="74"/>
        <v>3.6174521125484922E-2</v>
      </c>
      <c r="S324" s="2">
        <f t="shared" si="72"/>
        <v>6.1169646123570835E-2</v>
      </c>
      <c r="T324" s="2"/>
      <c r="U324" s="294">
        <v>32527</v>
      </c>
      <c r="V324" s="85">
        <f t="shared" si="73"/>
        <v>2.1766532419220955E-2</v>
      </c>
      <c r="W324" s="295">
        <v>26425.456242746033</v>
      </c>
      <c r="X324" s="294">
        <v>37690.614136732329</v>
      </c>
      <c r="Y324" s="99">
        <v>30620.459145708035</v>
      </c>
      <c r="Z324" s="99"/>
      <c r="AA324" s="84"/>
      <c r="AB324" s="84"/>
      <c r="AC324" s="84"/>
      <c r="AD324" s="84"/>
    </row>
    <row r="325" spans="1:30" ht="22.5" customHeight="1" x14ac:dyDescent="0.3">
      <c r="A325" s="51">
        <v>1702</v>
      </c>
      <c r="B325" s="52" t="s">
        <v>380</v>
      </c>
      <c r="C325" s="341">
        <v>467882</v>
      </c>
      <c r="D325" s="303">
        <f t="shared" si="60"/>
        <v>21481.199210320923</v>
      </c>
      <c r="E325" s="301">
        <f t="shared" si="61"/>
        <v>0.74761146436001646</v>
      </c>
      <c r="F325" s="303">
        <f t="shared" si="62"/>
        <v>4351.1438796285202</v>
      </c>
      <c r="G325" s="303">
        <f t="shared" si="63"/>
        <v>94772.264842188786</v>
      </c>
      <c r="H325" s="303">
        <f t="shared" si="64"/>
        <v>1532.5085644437404</v>
      </c>
      <c r="I325" s="302">
        <f t="shared" si="65"/>
        <v>33379.569042149109</v>
      </c>
      <c r="J325" s="303">
        <f t="shared" si="66"/>
        <v>1164.5253327932992</v>
      </c>
      <c r="K325" s="302">
        <f t="shared" si="67"/>
        <v>25364.526273570849</v>
      </c>
      <c r="L325" s="302">
        <f t="shared" si="68"/>
        <v>120136.79111575964</v>
      </c>
      <c r="M325" s="302">
        <f t="shared" si="69"/>
        <v>588018.79111575964</v>
      </c>
      <c r="N325" s="304">
        <f t="shared" si="70"/>
        <v>26996.86842274274</v>
      </c>
      <c r="O325" s="305">
        <f t="shared" si="71"/>
        <v>0.93957363073864708</v>
      </c>
      <c r="P325" s="349">
        <v>1839.4151713770407</v>
      </c>
      <c r="Q325" s="124">
        <v>21781</v>
      </c>
      <c r="R325" s="85">
        <f t="shared" si="74"/>
        <v>8.9593589214009298E-2</v>
      </c>
      <c r="S325" s="2">
        <f t="shared" si="72"/>
        <v>8.5982176851300191E-2</v>
      </c>
      <c r="T325" s="2"/>
      <c r="U325" s="294">
        <v>426827</v>
      </c>
      <c r="V325" s="85">
        <f t="shared" si="73"/>
        <v>9.6186511162602184E-2</v>
      </c>
      <c r="W325" s="295">
        <v>538206.07171199599</v>
      </c>
      <c r="X325" s="294">
        <v>19714.872979214782</v>
      </c>
      <c r="Y325" s="99">
        <v>24859.402850438611</v>
      </c>
      <c r="Z325" s="99"/>
      <c r="AA325" s="84"/>
      <c r="AB325" s="84"/>
      <c r="AC325" s="84"/>
      <c r="AD325" s="84"/>
    </row>
    <row r="326" spans="1:30" ht="14.4" x14ac:dyDescent="0.3">
      <c r="A326" s="51">
        <v>1703</v>
      </c>
      <c r="B326" s="52" t="s">
        <v>381</v>
      </c>
      <c r="C326" s="341">
        <v>296053</v>
      </c>
      <c r="D326" s="303">
        <f t="shared" si="60"/>
        <v>22755.803228285935</v>
      </c>
      <c r="E326" s="301">
        <f t="shared" si="61"/>
        <v>0.79197158443618731</v>
      </c>
      <c r="F326" s="303">
        <f t="shared" si="62"/>
        <v>3586.3814688495136</v>
      </c>
      <c r="G326" s="303">
        <f t="shared" si="63"/>
        <v>46658.822909732167</v>
      </c>
      <c r="H326" s="303">
        <f t="shared" si="64"/>
        <v>1086.3971581559863</v>
      </c>
      <c r="I326" s="302">
        <f t="shared" si="65"/>
        <v>14134.027027609382</v>
      </c>
      <c r="J326" s="303">
        <f t="shared" si="66"/>
        <v>718.41392650554508</v>
      </c>
      <c r="K326" s="302">
        <f t="shared" si="67"/>
        <v>9346.5651838371414</v>
      </c>
      <c r="L326" s="302">
        <f t="shared" si="68"/>
        <v>56005.388093569309</v>
      </c>
      <c r="M326" s="302">
        <f t="shared" si="69"/>
        <v>352058.38809356932</v>
      </c>
      <c r="N326" s="304">
        <f t="shared" si="70"/>
        <v>27060.598623640995</v>
      </c>
      <c r="O326" s="305">
        <f t="shared" si="71"/>
        <v>0.9417916367424557</v>
      </c>
      <c r="P326" s="349">
        <v>1417.0392833026781</v>
      </c>
      <c r="Q326" s="124">
        <v>13010</v>
      </c>
      <c r="R326" s="85">
        <f t="shared" si="74"/>
        <v>0.1085778665656361</v>
      </c>
      <c r="S326" s="2">
        <f t="shared" si="72"/>
        <v>8.6770577535162041E-2</v>
      </c>
      <c r="T326" s="2"/>
      <c r="U326" s="294">
        <v>267385</v>
      </c>
      <c r="V326" s="85">
        <f t="shared" si="73"/>
        <v>0.10721618639789068</v>
      </c>
      <c r="W326" s="295">
        <v>324347.53475845081</v>
      </c>
      <c r="X326" s="294">
        <v>20527.022877322277</v>
      </c>
      <c r="Y326" s="99">
        <v>24900.010345343988</v>
      </c>
      <c r="Z326" s="99"/>
      <c r="AA326" s="84"/>
      <c r="AB326" s="84"/>
      <c r="AC326" s="84"/>
      <c r="AD326" s="84"/>
    </row>
    <row r="327" spans="1:30" ht="14.4" x14ac:dyDescent="0.3">
      <c r="A327" s="51">
        <v>1711</v>
      </c>
      <c r="B327" s="52" t="s">
        <v>382</v>
      </c>
      <c r="C327" s="341">
        <v>53590</v>
      </c>
      <c r="D327" s="303">
        <f t="shared" ref="D327:D390" si="75">C327*1000/Q327</f>
        <v>21240.5866032501</v>
      </c>
      <c r="E327" s="301">
        <f t="shared" ref="E327:E390" si="76">D327/D$436</f>
        <v>0.73923740936641669</v>
      </c>
      <c r="F327" s="303">
        <f t="shared" ref="F327:F390" si="77">($D$436-D327)*0.6</f>
        <v>4495.5114438710143</v>
      </c>
      <c r="G327" s="303">
        <f t="shared" ref="G327:G390" si="78">F327*Q327/1000</f>
        <v>11342.175372886568</v>
      </c>
      <c r="H327" s="303">
        <f t="shared" ref="H327:H390" si="79">IF(D327&lt;D$436*0.9,(D$436*0.9-D327)*0.35,0)</f>
        <v>1616.7229769185287</v>
      </c>
      <c r="I327" s="302">
        <f t="shared" ref="I327:I390" si="80">H327*Q327/1000</f>
        <v>4078.9920707654478</v>
      </c>
      <c r="J327" s="303">
        <f t="shared" ref="J327:J390" si="81">H327+I$438</f>
        <v>1248.7397452680875</v>
      </c>
      <c r="K327" s="302">
        <f t="shared" ref="K327:K390" si="82">J327*Q327/1000</f>
        <v>3150.5703773113846</v>
      </c>
      <c r="L327" s="302">
        <f t="shared" ref="L327:L390" si="83">K327+G327</f>
        <v>14492.745750197952</v>
      </c>
      <c r="M327" s="302">
        <f t="shared" ref="M327:M390" si="84">L327+C327</f>
        <v>68082.745750197952</v>
      </c>
      <c r="N327" s="304">
        <f t="shared" ref="N327:N390" si="85">M327*1000/Q327</f>
        <v>26984.837792389197</v>
      </c>
      <c r="O327" s="305">
        <f t="shared" ref="O327:O390" si="86">N327/N$436</f>
        <v>0.93915492798896694</v>
      </c>
      <c r="P327" s="349">
        <v>50.159635801130207</v>
      </c>
      <c r="Q327" s="124">
        <v>2523</v>
      </c>
      <c r="R327" s="85">
        <f t="shared" si="74"/>
        <v>5.8058508551054606E-2</v>
      </c>
      <c r="S327" s="2">
        <f t="shared" ref="S327:S390" si="87">(N327-Y327)/Y327</f>
        <v>8.4712414925950982E-2</v>
      </c>
      <c r="T327" s="2"/>
      <c r="U327" s="294">
        <v>51352</v>
      </c>
      <c r="V327" s="85">
        <f t="shared" ref="V327:V390" si="88">(C327-U327)/U327</f>
        <v>4.3581554759308305E-2</v>
      </c>
      <c r="W327" s="295">
        <v>63636.420237380407</v>
      </c>
      <c r="X327" s="294">
        <v>20075.058639562158</v>
      </c>
      <c r="Y327" s="99">
        <v>24877.412133455986</v>
      </c>
      <c r="Z327" s="99"/>
      <c r="AA327" s="84"/>
      <c r="AB327" s="84"/>
      <c r="AC327" s="84"/>
      <c r="AD327" s="84"/>
    </row>
    <row r="328" spans="1:30" ht="14.4" x14ac:dyDescent="0.3">
      <c r="A328" s="51">
        <v>1714</v>
      </c>
      <c r="B328" s="52" t="s">
        <v>383</v>
      </c>
      <c r="C328" s="341">
        <v>539672</v>
      </c>
      <c r="D328" s="303">
        <f t="shared" si="75"/>
        <v>23153.938561867169</v>
      </c>
      <c r="E328" s="301">
        <f t="shared" si="76"/>
        <v>0.80582791232728201</v>
      </c>
      <c r="F328" s="303">
        <f t="shared" si="77"/>
        <v>3347.5002687007727</v>
      </c>
      <c r="G328" s="303">
        <f t="shared" si="78"/>
        <v>78023.53626287762</v>
      </c>
      <c r="H328" s="303">
        <f t="shared" si="79"/>
        <v>947.04979140255432</v>
      </c>
      <c r="I328" s="302">
        <f t="shared" si="80"/>
        <v>22073.836538010735</v>
      </c>
      <c r="J328" s="303">
        <f t="shared" si="81"/>
        <v>579.06655975211311</v>
      </c>
      <c r="K328" s="302">
        <f t="shared" si="82"/>
        <v>13496.883374702253</v>
      </c>
      <c r="L328" s="302">
        <f t="shared" si="83"/>
        <v>91520.419637579878</v>
      </c>
      <c r="M328" s="302">
        <f t="shared" si="84"/>
        <v>631192.41963757994</v>
      </c>
      <c r="N328" s="304">
        <f t="shared" si="85"/>
        <v>27080.505390320057</v>
      </c>
      <c r="O328" s="305">
        <f t="shared" si="86"/>
        <v>0.94248445313701046</v>
      </c>
      <c r="P328" s="349">
        <v>2113.0852125457022</v>
      </c>
      <c r="Q328" s="124">
        <v>23308</v>
      </c>
      <c r="R328" s="85">
        <f t="shared" ref="R328:R391" si="89">(D328-X328)/X328</f>
        <v>6.1849694686175787E-2</v>
      </c>
      <c r="S328" s="2">
        <f t="shared" si="87"/>
        <v>8.4785621628872515E-2</v>
      </c>
      <c r="T328" s="2"/>
      <c r="U328" s="294">
        <v>500584</v>
      </c>
      <c r="V328" s="85">
        <f t="shared" si="88"/>
        <v>7.8084796957154048E-2</v>
      </c>
      <c r="W328" s="295">
        <v>573096.79428832757</v>
      </c>
      <c r="X328" s="294">
        <v>21805.28814740602</v>
      </c>
      <c r="Y328" s="99">
        <v>24963.923608848178</v>
      </c>
      <c r="Z328" s="99"/>
      <c r="AA328" s="84"/>
      <c r="AB328" s="84"/>
      <c r="AC328" s="84"/>
      <c r="AD328" s="84"/>
    </row>
    <row r="329" spans="1:30" ht="14.4" x14ac:dyDescent="0.3">
      <c r="A329" s="51">
        <v>1717</v>
      </c>
      <c r="B329" s="52" t="s">
        <v>384</v>
      </c>
      <c r="C329" s="341">
        <v>48858</v>
      </c>
      <c r="D329" s="303">
        <f t="shared" si="75"/>
        <v>18570.12542759407</v>
      </c>
      <c r="E329" s="301">
        <f t="shared" si="76"/>
        <v>0.64629718892055132</v>
      </c>
      <c r="F329" s="303">
        <f t="shared" si="77"/>
        <v>6097.788149264632</v>
      </c>
      <c r="G329" s="303">
        <f t="shared" si="78"/>
        <v>16043.280620715248</v>
      </c>
      <c r="H329" s="303">
        <f t="shared" si="79"/>
        <v>2551.384388398139</v>
      </c>
      <c r="I329" s="302">
        <f t="shared" si="80"/>
        <v>6712.6923258755041</v>
      </c>
      <c r="J329" s="303">
        <f t="shared" si="81"/>
        <v>2183.4011567476978</v>
      </c>
      <c r="K329" s="302">
        <f t="shared" si="82"/>
        <v>5744.5284434031928</v>
      </c>
      <c r="L329" s="302">
        <f t="shared" si="83"/>
        <v>21787.809064118439</v>
      </c>
      <c r="M329" s="302">
        <f t="shared" si="84"/>
        <v>70645.809064118439</v>
      </c>
      <c r="N329" s="304">
        <f t="shared" si="85"/>
        <v>26851.314733606403</v>
      </c>
      <c r="O329" s="305">
        <f t="shared" si="86"/>
        <v>0.93450791696667401</v>
      </c>
      <c r="P329" s="349">
        <v>238.47176052032592</v>
      </c>
      <c r="Q329" s="124">
        <v>2631</v>
      </c>
      <c r="R329" s="85">
        <f t="shared" si="89"/>
        <v>7.4866747297984676E-2</v>
      </c>
      <c r="S329" s="2">
        <f t="shared" si="87"/>
        <v>8.5450117641095474E-2</v>
      </c>
      <c r="T329" s="2"/>
      <c r="U329" s="294">
        <v>45334</v>
      </c>
      <c r="V329" s="85">
        <f t="shared" si="88"/>
        <v>7.773415096836811E-2</v>
      </c>
      <c r="W329" s="295">
        <v>64911.181744677946</v>
      </c>
      <c r="X329" s="294">
        <v>17276.676829268294</v>
      </c>
      <c r="Y329" s="99">
        <v>24737.493042941289</v>
      </c>
      <c r="Z329" s="99"/>
      <c r="AA329" s="84"/>
      <c r="AB329" s="84"/>
      <c r="AC329" s="84"/>
      <c r="AD329" s="84"/>
    </row>
    <row r="330" spans="1:30" ht="14.4" x14ac:dyDescent="0.3">
      <c r="A330" s="51">
        <v>1718</v>
      </c>
      <c r="B330" s="52" t="s">
        <v>385</v>
      </c>
      <c r="C330" s="341">
        <v>71450</v>
      </c>
      <c r="D330" s="303">
        <f t="shared" si="75"/>
        <v>20235.060889266497</v>
      </c>
      <c r="E330" s="301">
        <f t="shared" si="76"/>
        <v>0.70424203764053328</v>
      </c>
      <c r="F330" s="303">
        <f t="shared" si="77"/>
        <v>5098.8268722611765</v>
      </c>
      <c r="G330" s="303">
        <f t="shared" si="78"/>
        <v>18003.957685954214</v>
      </c>
      <c r="H330" s="303">
        <f t="shared" si="79"/>
        <v>1968.6569768127897</v>
      </c>
      <c r="I330" s="302">
        <f t="shared" si="80"/>
        <v>6951.3277851259609</v>
      </c>
      <c r="J330" s="303">
        <f t="shared" si="81"/>
        <v>1600.6737451623485</v>
      </c>
      <c r="K330" s="302">
        <f t="shared" si="82"/>
        <v>5651.9789941682529</v>
      </c>
      <c r="L330" s="302">
        <f t="shared" si="83"/>
        <v>23655.936680122468</v>
      </c>
      <c r="M330" s="302">
        <f t="shared" si="84"/>
        <v>95105.936680122468</v>
      </c>
      <c r="N330" s="304">
        <f t="shared" si="85"/>
        <v>26934.561506690021</v>
      </c>
      <c r="O330" s="305">
        <f t="shared" si="86"/>
        <v>0.93740515940267299</v>
      </c>
      <c r="P330" s="349">
        <v>417.88946651359947</v>
      </c>
      <c r="Q330" s="124">
        <v>3531</v>
      </c>
      <c r="R330" s="85">
        <f t="shared" si="89"/>
        <v>8.3347944259358292E-2</v>
      </c>
      <c r="S330" s="2">
        <f t="shared" si="87"/>
        <v>8.5739506125152271E-2</v>
      </c>
      <c r="T330" s="2"/>
      <c r="U330" s="294">
        <v>65486</v>
      </c>
      <c r="V330" s="85">
        <f t="shared" si="88"/>
        <v>9.107290107809303E-2</v>
      </c>
      <c r="W330" s="295">
        <v>86975.349160381433</v>
      </c>
      <c r="X330" s="294">
        <v>18678.265830005705</v>
      </c>
      <c r="Y330" s="99">
        <v>24807.572492978161</v>
      </c>
      <c r="Z330" s="99"/>
      <c r="AA330" s="84"/>
      <c r="AB330" s="84"/>
      <c r="AC330" s="84"/>
      <c r="AD330" s="84"/>
    </row>
    <row r="331" spans="1:30" ht="14.4" x14ac:dyDescent="0.3">
      <c r="A331" s="51">
        <v>1719</v>
      </c>
      <c r="B331" s="52" t="s">
        <v>386</v>
      </c>
      <c r="C331" s="341">
        <v>452141</v>
      </c>
      <c r="D331" s="303">
        <f t="shared" si="75"/>
        <v>23056.654767975524</v>
      </c>
      <c r="E331" s="301">
        <f t="shared" si="76"/>
        <v>0.80244213861429081</v>
      </c>
      <c r="F331" s="303">
        <f t="shared" si="77"/>
        <v>3405.8705450357597</v>
      </c>
      <c r="G331" s="303">
        <f t="shared" si="78"/>
        <v>66789.121388151252</v>
      </c>
      <c r="H331" s="303">
        <f t="shared" si="79"/>
        <v>981.09911926463019</v>
      </c>
      <c r="I331" s="302">
        <f t="shared" si="80"/>
        <v>19239.353728779399</v>
      </c>
      <c r="J331" s="303">
        <f t="shared" si="81"/>
        <v>613.11588761418898</v>
      </c>
      <c r="K331" s="302">
        <f t="shared" si="82"/>
        <v>12023.202556114245</v>
      </c>
      <c r="L331" s="302">
        <f t="shared" si="83"/>
        <v>78812.323944265503</v>
      </c>
      <c r="M331" s="302">
        <f t="shared" si="84"/>
        <v>530953.32394426549</v>
      </c>
      <c r="N331" s="304">
        <f t="shared" si="85"/>
        <v>27075.641200625472</v>
      </c>
      <c r="O331" s="305">
        <f t="shared" si="86"/>
        <v>0.94231516445136088</v>
      </c>
      <c r="P331" s="349">
        <v>1419.8691272533179</v>
      </c>
      <c r="Q331" s="124">
        <v>19610</v>
      </c>
      <c r="R331" s="85">
        <f t="shared" si="89"/>
        <v>0.12363125047310917</v>
      </c>
      <c r="S331" s="2">
        <f t="shared" si="87"/>
        <v>8.7390533712431176E-2</v>
      </c>
      <c r="T331" s="2"/>
      <c r="U331" s="294">
        <v>399602</v>
      </c>
      <c r="V331" s="85">
        <f t="shared" si="88"/>
        <v>0.13147832092932468</v>
      </c>
      <c r="W331" s="295">
        <v>484895.73928958015</v>
      </c>
      <c r="X331" s="294">
        <v>20519.769949676491</v>
      </c>
      <c r="Y331" s="99">
        <v>24899.6476989617</v>
      </c>
      <c r="Z331" s="99"/>
      <c r="AA331" s="84"/>
      <c r="AB331" s="84"/>
      <c r="AC331" s="84"/>
      <c r="AD331" s="84"/>
    </row>
    <row r="332" spans="1:30" ht="14.4" x14ac:dyDescent="0.3">
      <c r="A332" s="51">
        <v>1721</v>
      </c>
      <c r="B332" s="52" t="s">
        <v>387</v>
      </c>
      <c r="C332" s="341">
        <v>303298</v>
      </c>
      <c r="D332" s="303">
        <f t="shared" si="75"/>
        <v>20376.083305340948</v>
      </c>
      <c r="E332" s="301">
        <f t="shared" si="76"/>
        <v>0.70915004924438985</v>
      </c>
      <c r="F332" s="303">
        <f t="shared" si="77"/>
        <v>5014.2134226165053</v>
      </c>
      <c r="G332" s="303">
        <f t="shared" si="78"/>
        <v>74636.566795646679</v>
      </c>
      <c r="H332" s="303">
        <f t="shared" si="79"/>
        <v>1919.2991311867318</v>
      </c>
      <c r="I332" s="302">
        <f t="shared" si="80"/>
        <v>28568.767567714502</v>
      </c>
      <c r="J332" s="303">
        <f t="shared" si="81"/>
        <v>1551.3158995362905</v>
      </c>
      <c r="K332" s="302">
        <f t="shared" si="82"/>
        <v>23091.337164597688</v>
      </c>
      <c r="L332" s="302">
        <f t="shared" si="83"/>
        <v>97727.903960244366</v>
      </c>
      <c r="M332" s="302">
        <f t="shared" si="84"/>
        <v>401025.90396024438</v>
      </c>
      <c r="N332" s="304">
        <f t="shared" si="85"/>
        <v>26941.612627493741</v>
      </c>
      <c r="O332" s="305">
        <f t="shared" si="86"/>
        <v>0.93765055998286573</v>
      </c>
      <c r="P332" s="349">
        <v>901.62617078870244</v>
      </c>
      <c r="Q332" s="124">
        <v>14885</v>
      </c>
      <c r="R332" s="85">
        <f t="shared" si="89"/>
        <v>7.6292686791247386E-2</v>
      </c>
      <c r="S332" s="2">
        <f t="shared" si="87"/>
        <v>8.5469213854908757E-2</v>
      </c>
      <c r="T332" s="2"/>
      <c r="U332" s="294">
        <v>280360</v>
      </c>
      <c r="V332" s="85">
        <f t="shared" si="88"/>
        <v>8.181623626765587E-2</v>
      </c>
      <c r="W332" s="295">
        <v>367563.01911468583</v>
      </c>
      <c r="X332" s="294">
        <v>18931.730704301437</v>
      </c>
      <c r="Y332" s="99">
        <v>24820.245736692945</v>
      </c>
      <c r="Z332" s="99"/>
      <c r="AA332" s="84"/>
      <c r="AB332" s="84"/>
      <c r="AC332" s="84"/>
      <c r="AD332" s="84"/>
    </row>
    <row r="333" spans="1:30" ht="14.4" x14ac:dyDescent="0.3">
      <c r="A333" s="51">
        <v>1724</v>
      </c>
      <c r="B333" s="52" t="s">
        <v>388</v>
      </c>
      <c r="C333" s="341">
        <v>44616</v>
      </c>
      <c r="D333" s="303">
        <f t="shared" si="75"/>
        <v>17655.718242975861</v>
      </c>
      <c r="E333" s="301">
        <f t="shared" si="76"/>
        <v>0.61447302083661659</v>
      </c>
      <c r="F333" s="303">
        <f t="shared" si="77"/>
        <v>6646.4324600355576</v>
      </c>
      <c r="G333" s="303">
        <f t="shared" si="78"/>
        <v>16795.534826509855</v>
      </c>
      <c r="H333" s="303">
        <f t="shared" si="79"/>
        <v>2871.4269030145119</v>
      </c>
      <c r="I333" s="302">
        <f t="shared" si="80"/>
        <v>7256.0957839176717</v>
      </c>
      <c r="J333" s="303">
        <f t="shared" si="81"/>
        <v>2503.4436713640707</v>
      </c>
      <c r="K333" s="302">
        <f t="shared" si="82"/>
        <v>6326.2021575370072</v>
      </c>
      <c r="L333" s="302">
        <f t="shared" si="83"/>
        <v>23121.73698404686</v>
      </c>
      <c r="M333" s="302">
        <f t="shared" si="84"/>
        <v>67737.73698404686</v>
      </c>
      <c r="N333" s="304">
        <f t="shared" si="85"/>
        <v>26805.594374375491</v>
      </c>
      <c r="O333" s="305">
        <f t="shared" si="86"/>
        <v>0.93291670856247721</v>
      </c>
      <c r="P333" s="349">
        <v>353.95638116109694</v>
      </c>
      <c r="Q333" s="124">
        <v>2527</v>
      </c>
      <c r="R333" s="85">
        <f t="shared" si="89"/>
        <v>2.7043836127886592E-2</v>
      </c>
      <c r="S333" s="2">
        <f t="shared" si="87"/>
        <v>8.3789988779025201E-2</v>
      </c>
      <c r="T333" s="2"/>
      <c r="U333" s="294">
        <v>43785</v>
      </c>
      <c r="V333" s="85">
        <f t="shared" si="88"/>
        <v>1.8979102432339842E-2</v>
      </c>
      <c r="W333" s="295">
        <v>62995.459986164147</v>
      </c>
      <c r="X333" s="294">
        <v>17190.812720848058</v>
      </c>
      <c r="Y333" s="99">
        <v>24733.199837520278</v>
      </c>
      <c r="Z333" s="99"/>
      <c r="AA333" s="84"/>
      <c r="AB333" s="84"/>
      <c r="AC333" s="84"/>
      <c r="AD333" s="84"/>
    </row>
    <row r="334" spans="1:30" ht="14.4" x14ac:dyDescent="0.3">
      <c r="A334" s="51">
        <v>1725</v>
      </c>
      <c r="B334" s="52" t="s">
        <v>389</v>
      </c>
      <c r="C334" s="341">
        <v>30725</v>
      </c>
      <c r="D334" s="303">
        <f t="shared" si="75"/>
        <v>18942.663378545007</v>
      </c>
      <c r="E334" s="301">
        <f t="shared" si="76"/>
        <v>0.65926264956886993</v>
      </c>
      <c r="F334" s="303">
        <f t="shared" si="77"/>
        <v>5874.26537869407</v>
      </c>
      <c r="G334" s="303">
        <f t="shared" si="78"/>
        <v>9528.0584442417803</v>
      </c>
      <c r="H334" s="303">
        <f t="shared" si="79"/>
        <v>2420.9961055653112</v>
      </c>
      <c r="I334" s="302">
        <f t="shared" si="80"/>
        <v>3926.8556832269346</v>
      </c>
      <c r="J334" s="303">
        <f t="shared" si="81"/>
        <v>2053.0128739148699</v>
      </c>
      <c r="K334" s="302">
        <f t="shared" si="82"/>
        <v>3329.9868814899191</v>
      </c>
      <c r="L334" s="302">
        <f t="shared" si="83"/>
        <v>12858.045325731699</v>
      </c>
      <c r="M334" s="302">
        <f t="shared" si="84"/>
        <v>43583.045325731699</v>
      </c>
      <c r="N334" s="304">
        <f t="shared" si="85"/>
        <v>26869.941631153946</v>
      </c>
      <c r="O334" s="305">
        <f t="shared" si="86"/>
        <v>0.93515618999908978</v>
      </c>
      <c r="P334" s="349">
        <v>121.35524346786406</v>
      </c>
      <c r="Q334" s="124">
        <v>1622</v>
      </c>
      <c r="R334" s="85">
        <f t="shared" si="89"/>
        <v>0.14168488449345562</v>
      </c>
      <c r="S334" s="2">
        <f t="shared" si="87"/>
        <v>8.7708695283223739E-2</v>
      </c>
      <c r="T334" s="2"/>
      <c r="U334" s="294">
        <v>27277</v>
      </c>
      <c r="V334" s="85">
        <f t="shared" si="88"/>
        <v>0.12640686292480843</v>
      </c>
      <c r="W334" s="295">
        <v>40612.145727229625</v>
      </c>
      <c r="X334" s="294">
        <v>16591.849148418492</v>
      </c>
      <c r="Y334" s="99">
        <v>24703.2516588988</v>
      </c>
      <c r="Z334" s="99"/>
      <c r="AA334" s="84"/>
      <c r="AB334" s="84"/>
      <c r="AC334" s="84"/>
      <c r="AD334" s="84"/>
    </row>
    <row r="335" spans="1:30" ht="14.4" x14ac:dyDescent="0.3">
      <c r="A335" s="51">
        <v>1736</v>
      </c>
      <c r="B335" s="52" t="s">
        <v>390</v>
      </c>
      <c r="C335" s="341">
        <v>41094</v>
      </c>
      <c r="D335" s="303">
        <f t="shared" si="75"/>
        <v>19211.781206171108</v>
      </c>
      <c r="E335" s="301">
        <f t="shared" si="76"/>
        <v>0.66862877346293403</v>
      </c>
      <c r="F335" s="303">
        <f t="shared" si="77"/>
        <v>5712.7946821184096</v>
      </c>
      <c r="G335" s="303">
        <f t="shared" si="78"/>
        <v>12219.667825051278</v>
      </c>
      <c r="H335" s="303">
        <f t="shared" si="79"/>
        <v>2326.8048658961757</v>
      </c>
      <c r="I335" s="302">
        <f t="shared" si="80"/>
        <v>4977.0356081519203</v>
      </c>
      <c r="J335" s="303">
        <f t="shared" si="81"/>
        <v>1958.8216342457345</v>
      </c>
      <c r="K335" s="302">
        <f t="shared" si="82"/>
        <v>4189.9194756516263</v>
      </c>
      <c r="L335" s="302">
        <f t="shared" si="83"/>
        <v>16409.587300702904</v>
      </c>
      <c r="M335" s="302">
        <f t="shared" si="84"/>
        <v>57503.5873007029</v>
      </c>
      <c r="N335" s="304">
        <f t="shared" si="85"/>
        <v>26883.397522535251</v>
      </c>
      <c r="O335" s="305">
        <f t="shared" si="86"/>
        <v>0.93562449619379295</v>
      </c>
      <c r="P335" s="349">
        <v>311.92208124400349</v>
      </c>
      <c r="Q335" s="124">
        <v>2139</v>
      </c>
      <c r="R335" s="85">
        <f t="shared" si="89"/>
        <v>4.9981340734284417E-2</v>
      </c>
      <c r="S335" s="2">
        <f t="shared" si="87"/>
        <v>8.450989226689655E-2</v>
      </c>
      <c r="T335" s="2"/>
      <c r="U335" s="294">
        <v>39394</v>
      </c>
      <c r="V335" s="85">
        <f t="shared" si="88"/>
        <v>4.3153779763415751E-2</v>
      </c>
      <c r="W335" s="295">
        <v>53369.68826078187</v>
      </c>
      <c r="X335" s="294">
        <v>18297.259637714815</v>
      </c>
      <c r="Y335" s="99">
        <v>24788.522183363617</v>
      </c>
      <c r="Z335" s="99"/>
      <c r="AA335" s="84"/>
      <c r="AB335" s="84"/>
      <c r="AC335" s="84"/>
      <c r="AD335" s="84"/>
    </row>
    <row r="336" spans="1:30" ht="14.4" x14ac:dyDescent="0.3">
      <c r="A336" s="51">
        <v>1738</v>
      </c>
      <c r="B336" s="52" t="s">
        <v>391</v>
      </c>
      <c r="C336" s="341">
        <v>30134</v>
      </c>
      <c r="D336" s="303">
        <f t="shared" si="75"/>
        <v>21915.636363636364</v>
      </c>
      <c r="E336" s="301">
        <f t="shared" si="76"/>
        <v>0.76273120666036731</v>
      </c>
      <c r="F336" s="303">
        <f t="shared" si="77"/>
        <v>4090.4815876392558</v>
      </c>
      <c r="G336" s="303">
        <f t="shared" si="78"/>
        <v>5624.4121830039767</v>
      </c>
      <c r="H336" s="303">
        <f t="shared" si="79"/>
        <v>1380.4555607833363</v>
      </c>
      <c r="I336" s="302">
        <f t="shared" si="80"/>
        <v>1898.1263960770873</v>
      </c>
      <c r="J336" s="303">
        <f t="shared" si="81"/>
        <v>1012.4723291328951</v>
      </c>
      <c r="K336" s="302">
        <f t="shared" si="82"/>
        <v>1392.1494525577307</v>
      </c>
      <c r="L336" s="302">
        <f t="shared" si="83"/>
        <v>7016.5616355617076</v>
      </c>
      <c r="M336" s="302">
        <f t="shared" si="84"/>
        <v>37150.561635561709</v>
      </c>
      <c r="N336" s="304">
        <f t="shared" si="85"/>
        <v>27018.590280408516</v>
      </c>
      <c r="O336" s="305">
        <f t="shared" si="86"/>
        <v>0.94032961785366476</v>
      </c>
      <c r="P336" s="349">
        <v>98.99371748971862</v>
      </c>
      <c r="Q336" s="124">
        <v>1375</v>
      </c>
      <c r="R336" s="85">
        <f t="shared" si="89"/>
        <v>-9.5831845001267263E-3</v>
      </c>
      <c r="S336" s="2">
        <f t="shared" si="87"/>
        <v>8.1607005890815446E-2</v>
      </c>
      <c r="T336" s="2"/>
      <c r="U336" s="294">
        <v>30846</v>
      </c>
      <c r="V336" s="85">
        <f t="shared" si="88"/>
        <v>-2.3082409388575503E-2</v>
      </c>
      <c r="W336" s="295">
        <v>34822.180926860157</v>
      </c>
      <c r="X336" s="294">
        <v>22127.690100430416</v>
      </c>
      <c r="Y336" s="99">
        <v>24980.043706499393</v>
      </c>
      <c r="Z336" s="99"/>
      <c r="AA336" s="84"/>
      <c r="AB336" s="84"/>
      <c r="AC336" s="84"/>
      <c r="AD336" s="84"/>
    </row>
    <row r="337" spans="1:30" ht="14.4" x14ac:dyDescent="0.3">
      <c r="A337" s="51">
        <v>1739</v>
      </c>
      <c r="B337" s="52" t="s">
        <v>392</v>
      </c>
      <c r="C337" s="341">
        <v>12455</v>
      </c>
      <c r="D337" s="303">
        <f t="shared" si="75"/>
        <v>26556.503198294242</v>
      </c>
      <c r="E337" s="301">
        <f t="shared" si="76"/>
        <v>0.92424757342314157</v>
      </c>
      <c r="F337" s="303">
        <f t="shared" si="77"/>
        <v>1305.9614868445292</v>
      </c>
      <c r="G337" s="303">
        <f t="shared" si="78"/>
        <v>612.49593733008419</v>
      </c>
      <c r="H337" s="303">
        <f t="shared" si="79"/>
        <v>0</v>
      </c>
      <c r="I337" s="302">
        <f t="shared" si="80"/>
        <v>0</v>
      </c>
      <c r="J337" s="303">
        <f t="shared" si="81"/>
        <v>-367.98323165044116</v>
      </c>
      <c r="K337" s="302">
        <f t="shared" si="82"/>
        <v>-172.58413564405689</v>
      </c>
      <c r="L337" s="302">
        <f t="shared" si="83"/>
        <v>439.91180168602727</v>
      </c>
      <c r="M337" s="302">
        <f t="shared" si="84"/>
        <v>12894.911801686027</v>
      </c>
      <c r="N337" s="304">
        <f t="shared" si="85"/>
        <v>27494.48145348833</v>
      </c>
      <c r="O337" s="305">
        <f t="shared" si="86"/>
        <v>0.95689208688990302</v>
      </c>
      <c r="P337" s="349">
        <v>-3.3807179376708518</v>
      </c>
      <c r="Q337" s="124">
        <v>469</v>
      </c>
      <c r="R337" s="85">
        <f t="shared" si="89"/>
        <v>3.1004415136065725E-2</v>
      </c>
      <c r="S337" s="2">
        <f t="shared" si="87"/>
        <v>6.3724470978288053E-2</v>
      </c>
      <c r="T337" s="2"/>
      <c r="U337" s="294">
        <v>12235</v>
      </c>
      <c r="V337" s="85">
        <f t="shared" si="88"/>
        <v>1.7981201471189211E-2</v>
      </c>
      <c r="W337" s="295">
        <v>12277.501408232174</v>
      </c>
      <c r="X337" s="294">
        <v>25757.894736842107</v>
      </c>
      <c r="Y337" s="99">
        <v>25847.371385751947</v>
      </c>
      <c r="Z337" s="99"/>
      <c r="AA337" s="84"/>
      <c r="AB337" s="84"/>
      <c r="AC337" s="84"/>
      <c r="AD337" s="84"/>
    </row>
    <row r="338" spans="1:30" ht="14.4" x14ac:dyDescent="0.3">
      <c r="A338" s="51">
        <v>1740</v>
      </c>
      <c r="B338" s="52" t="s">
        <v>393</v>
      </c>
      <c r="C338" s="341">
        <v>27663</v>
      </c>
      <c r="D338" s="303">
        <f t="shared" si="75"/>
        <v>31906.574394463667</v>
      </c>
      <c r="E338" s="301">
        <f t="shared" si="76"/>
        <v>1.1104464221111061</v>
      </c>
      <c r="F338" s="303">
        <f t="shared" si="77"/>
        <v>-1904.0812308571258</v>
      </c>
      <c r="G338" s="303">
        <f t="shared" si="78"/>
        <v>-1650.8384271531279</v>
      </c>
      <c r="H338" s="303">
        <f t="shared" si="79"/>
        <v>0</v>
      </c>
      <c r="I338" s="302">
        <f t="shared" si="80"/>
        <v>0</v>
      </c>
      <c r="J338" s="303">
        <f t="shared" si="81"/>
        <v>-367.98323165044116</v>
      </c>
      <c r="K338" s="302">
        <f t="shared" si="82"/>
        <v>-319.04146184093247</v>
      </c>
      <c r="L338" s="302">
        <f t="shared" si="83"/>
        <v>-1969.8798889940604</v>
      </c>
      <c r="M338" s="302">
        <f t="shared" si="84"/>
        <v>25693.120111005941</v>
      </c>
      <c r="N338" s="304">
        <f t="shared" si="85"/>
        <v>29634.509931956101</v>
      </c>
      <c r="O338" s="305">
        <f t="shared" si="86"/>
        <v>1.0313716263650887</v>
      </c>
      <c r="P338" s="349">
        <v>101.15803315146968</v>
      </c>
      <c r="Q338" s="124">
        <v>867</v>
      </c>
      <c r="R338" s="85">
        <f t="shared" si="89"/>
        <v>0.12324036466420356</v>
      </c>
      <c r="S338" s="2">
        <f t="shared" si="87"/>
        <v>0.10138665402640673</v>
      </c>
      <c r="T338" s="2"/>
      <c r="U338" s="294">
        <v>25338</v>
      </c>
      <c r="V338" s="85">
        <f t="shared" si="88"/>
        <v>9.1759412739758461E-2</v>
      </c>
      <c r="W338" s="295">
        <v>24000.638433985474</v>
      </c>
      <c r="X338" s="294">
        <v>28405.829596412557</v>
      </c>
      <c r="Y338" s="99">
        <v>26906.545329580131</v>
      </c>
      <c r="Z338" s="99"/>
      <c r="AA338" s="84"/>
      <c r="AB338" s="84"/>
      <c r="AC338" s="84"/>
      <c r="AD338" s="84"/>
    </row>
    <row r="339" spans="1:30" ht="14.4" x14ac:dyDescent="0.3">
      <c r="A339" s="51">
        <v>1742</v>
      </c>
      <c r="B339" s="52" t="s">
        <v>394</v>
      </c>
      <c r="C339" s="341">
        <v>57612</v>
      </c>
      <c r="D339" s="303">
        <f t="shared" si="75"/>
        <v>23362.530413625303</v>
      </c>
      <c r="E339" s="301">
        <f t="shared" si="76"/>
        <v>0.81308754705342612</v>
      </c>
      <c r="F339" s="303">
        <f t="shared" si="77"/>
        <v>3222.3451576458924</v>
      </c>
      <c r="G339" s="303">
        <f t="shared" si="78"/>
        <v>7946.3031587547703</v>
      </c>
      <c r="H339" s="303">
        <f t="shared" si="79"/>
        <v>874.0426432872074</v>
      </c>
      <c r="I339" s="302">
        <f t="shared" si="80"/>
        <v>2155.3891583462532</v>
      </c>
      <c r="J339" s="303">
        <f t="shared" si="81"/>
        <v>506.05941163676624</v>
      </c>
      <c r="K339" s="302">
        <f t="shared" si="82"/>
        <v>1247.9425090962654</v>
      </c>
      <c r="L339" s="302">
        <f t="shared" si="83"/>
        <v>9194.2456678510353</v>
      </c>
      <c r="M339" s="302">
        <f t="shared" si="84"/>
        <v>66806.245667851035</v>
      </c>
      <c r="N339" s="304">
        <f t="shared" si="85"/>
        <v>27090.934982907962</v>
      </c>
      <c r="O339" s="305">
        <f t="shared" si="86"/>
        <v>0.94284743487331757</v>
      </c>
      <c r="P339" s="349">
        <v>114.56851442156403</v>
      </c>
      <c r="Q339" s="124">
        <v>2466</v>
      </c>
      <c r="R339" s="85">
        <f t="shared" si="89"/>
        <v>0.10087537531499549</v>
      </c>
      <c r="S339" s="2">
        <f t="shared" si="87"/>
        <v>8.6473181578948385E-2</v>
      </c>
      <c r="T339" s="2"/>
      <c r="U339" s="294">
        <v>52821</v>
      </c>
      <c r="V339" s="85">
        <f t="shared" si="88"/>
        <v>9.0702561481229058E-2</v>
      </c>
      <c r="W339" s="295">
        <v>62062.58775247843</v>
      </c>
      <c r="X339" s="294">
        <v>21221.775813579752</v>
      </c>
      <c r="Y339" s="99">
        <v>24934.747992156863</v>
      </c>
      <c r="Z339" s="99"/>
      <c r="AA339" s="84"/>
      <c r="AB339" s="84"/>
      <c r="AC339" s="84"/>
      <c r="AD339" s="84"/>
    </row>
    <row r="340" spans="1:30" ht="14.4" x14ac:dyDescent="0.3">
      <c r="A340" s="51">
        <v>1743</v>
      </c>
      <c r="B340" s="52" t="s">
        <v>395</v>
      </c>
      <c r="C340" s="341">
        <v>26653</v>
      </c>
      <c r="D340" s="303">
        <f t="shared" si="75"/>
        <v>21322.400000000001</v>
      </c>
      <c r="E340" s="301">
        <f t="shared" si="76"/>
        <v>0.74208476591991268</v>
      </c>
      <c r="F340" s="303">
        <f t="shared" si="77"/>
        <v>4446.4234058210732</v>
      </c>
      <c r="G340" s="303">
        <f t="shared" si="78"/>
        <v>5558.029257276341</v>
      </c>
      <c r="H340" s="303">
        <f t="shared" si="79"/>
        <v>1588.088288056063</v>
      </c>
      <c r="I340" s="302">
        <f t="shared" si="80"/>
        <v>1985.1103600700787</v>
      </c>
      <c r="J340" s="303">
        <f t="shared" si="81"/>
        <v>1220.1050564056218</v>
      </c>
      <c r="K340" s="302">
        <f t="shared" si="82"/>
        <v>1525.1313205070271</v>
      </c>
      <c r="L340" s="302">
        <f t="shared" si="83"/>
        <v>7083.1605777833684</v>
      </c>
      <c r="M340" s="302">
        <f t="shared" si="84"/>
        <v>33736.160577783368</v>
      </c>
      <c r="N340" s="304">
        <f t="shared" si="85"/>
        <v>26988.928462226693</v>
      </c>
      <c r="O340" s="305">
        <f t="shared" si="86"/>
        <v>0.93929729581664179</v>
      </c>
      <c r="P340" s="349">
        <v>131.70792499064919</v>
      </c>
      <c r="Q340" s="124">
        <v>1250</v>
      </c>
      <c r="R340" s="85">
        <f t="shared" si="89"/>
        <v>0.15310979223359694</v>
      </c>
      <c r="S340" s="2">
        <f t="shared" si="87"/>
        <v>8.8341363465723785E-2</v>
      </c>
      <c r="T340" s="2"/>
      <c r="U340" s="294">
        <v>23151</v>
      </c>
      <c r="V340" s="85">
        <f t="shared" si="88"/>
        <v>0.15126776381149842</v>
      </c>
      <c r="W340" s="295">
        <v>31047.371320250299</v>
      </c>
      <c r="X340" s="294">
        <v>18491.214057507987</v>
      </c>
      <c r="Y340" s="99">
        <v>24798.219904353275</v>
      </c>
      <c r="Z340" s="99"/>
      <c r="AA340" s="84"/>
      <c r="AB340" s="84"/>
      <c r="AC340" s="84"/>
      <c r="AD340" s="84"/>
    </row>
    <row r="341" spans="1:30" ht="14.4" x14ac:dyDescent="0.3">
      <c r="A341" s="51">
        <v>1744</v>
      </c>
      <c r="B341" s="52" t="s">
        <v>396</v>
      </c>
      <c r="C341" s="341">
        <v>82123</v>
      </c>
      <c r="D341" s="303">
        <f t="shared" si="75"/>
        <v>21470.065359477125</v>
      </c>
      <c r="E341" s="301">
        <f t="shared" si="76"/>
        <v>0.74722397228139459</v>
      </c>
      <c r="F341" s="303">
        <f t="shared" si="77"/>
        <v>4357.8241901347992</v>
      </c>
      <c r="G341" s="303">
        <f t="shared" si="78"/>
        <v>16668.677527265605</v>
      </c>
      <c r="H341" s="303">
        <f t="shared" si="79"/>
        <v>1536.4054122390698</v>
      </c>
      <c r="I341" s="302">
        <f t="shared" si="80"/>
        <v>5876.7507018144415</v>
      </c>
      <c r="J341" s="303">
        <f t="shared" si="81"/>
        <v>1168.4221805886286</v>
      </c>
      <c r="K341" s="302">
        <f t="shared" si="82"/>
        <v>4469.2148407515042</v>
      </c>
      <c r="L341" s="302">
        <f t="shared" si="83"/>
        <v>21137.89236801711</v>
      </c>
      <c r="M341" s="302">
        <f t="shared" si="84"/>
        <v>103260.89236801711</v>
      </c>
      <c r="N341" s="304">
        <f t="shared" si="85"/>
        <v>26996.311730200552</v>
      </c>
      <c r="O341" s="305">
        <f t="shared" si="86"/>
        <v>0.93955425613471599</v>
      </c>
      <c r="P341" s="349">
        <v>385.37525047139206</v>
      </c>
      <c r="Q341" s="124">
        <v>3825</v>
      </c>
      <c r="R341" s="85">
        <f t="shared" si="89"/>
        <v>6.8248884630366421E-2</v>
      </c>
      <c r="S341" s="2">
        <f t="shared" si="87"/>
        <v>8.512278514274739E-2</v>
      </c>
      <c r="T341" s="2"/>
      <c r="U341" s="294">
        <v>75389</v>
      </c>
      <c r="V341" s="85">
        <f t="shared" si="88"/>
        <v>8.9323376089349898E-2</v>
      </c>
      <c r="W341" s="295">
        <v>93319.545664743506</v>
      </c>
      <c r="X341" s="294">
        <v>20098.373766995468</v>
      </c>
      <c r="Y341" s="99">
        <v>24878.577889827648</v>
      </c>
      <c r="Z341" s="99"/>
      <c r="AA341" s="84"/>
      <c r="AB341" s="84"/>
      <c r="AC341" s="84"/>
      <c r="AD341" s="84"/>
    </row>
    <row r="342" spans="1:30" ht="14.4" x14ac:dyDescent="0.3">
      <c r="A342" s="51">
        <v>1748</v>
      </c>
      <c r="B342" s="52" t="s">
        <v>397</v>
      </c>
      <c r="C342" s="341">
        <v>11315</v>
      </c>
      <c r="D342" s="303">
        <f t="shared" si="75"/>
        <v>17875.19747235387</v>
      </c>
      <c r="E342" s="301">
        <f t="shared" si="76"/>
        <v>0.62211156961898917</v>
      </c>
      <c r="F342" s="303">
        <f t="shared" si="77"/>
        <v>6514.7449224087522</v>
      </c>
      <c r="G342" s="303">
        <f t="shared" si="78"/>
        <v>4123.8335358847407</v>
      </c>
      <c r="H342" s="303">
        <f t="shared" si="79"/>
        <v>2794.6091727322091</v>
      </c>
      <c r="I342" s="302">
        <f t="shared" si="80"/>
        <v>1768.9876063394884</v>
      </c>
      <c r="J342" s="303">
        <f t="shared" si="81"/>
        <v>2426.6259410817679</v>
      </c>
      <c r="K342" s="302">
        <f t="shared" si="82"/>
        <v>1536.054220704759</v>
      </c>
      <c r="L342" s="302">
        <f t="shared" si="83"/>
        <v>5659.8877565895</v>
      </c>
      <c r="M342" s="302">
        <f t="shared" si="84"/>
        <v>16974.887756589502</v>
      </c>
      <c r="N342" s="304">
        <f t="shared" si="85"/>
        <v>26816.568335844397</v>
      </c>
      <c r="O342" s="305">
        <f t="shared" si="86"/>
        <v>0.93329863600159602</v>
      </c>
      <c r="P342" s="349">
        <v>63.072453215268069</v>
      </c>
      <c r="Q342" s="124">
        <v>633</v>
      </c>
      <c r="R342" s="85">
        <f t="shared" si="89"/>
        <v>5.7306770029381171E-2</v>
      </c>
      <c r="S342" s="2">
        <f t="shared" si="87"/>
        <v>8.4857544984498295E-2</v>
      </c>
      <c r="T342" s="2"/>
      <c r="U342" s="294">
        <v>10651</v>
      </c>
      <c r="V342" s="85">
        <f t="shared" si="88"/>
        <v>6.2341564172378183E-2</v>
      </c>
      <c r="W342" s="295">
        <v>15572.955296931063</v>
      </c>
      <c r="X342" s="294">
        <v>16906.349206349205</v>
      </c>
      <c r="Y342" s="99">
        <v>24718.976661795336</v>
      </c>
      <c r="Z342" s="99"/>
      <c r="AA342" s="84"/>
      <c r="AB342" s="84"/>
      <c r="AC342" s="84"/>
      <c r="AD342" s="84"/>
    </row>
    <row r="343" spans="1:30" ht="14.4" x14ac:dyDescent="0.3">
      <c r="A343" s="51">
        <v>1749</v>
      </c>
      <c r="B343" s="52" t="s">
        <v>398</v>
      </c>
      <c r="C343" s="341">
        <v>26366</v>
      </c>
      <c r="D343" s="303">
        <f t="shared" si="75"/>
        <v>23903.898458748867</v>
      </c>
      <c r="E343" s="301">
        <f t="shared" si="76"/>
        <v>0.83192881159409882</v>
      </c>
      <c r="F343" s="303">
        <f t="shared" si="77"/>
        <v>2897.5243305717545</v>
      </c>
      <c r="G343" s="303">
        <f t="shared" si="78"/>
        <v>3195.9693366206452</v>
      </c>
      <c r="H343" s="303">
        <f t="shared" si="79"/>
        <v>684.56382749396028</v>
      </c>
      <c r="I343" s="302">
        <f t="shared" si="80"/>
        <v>755.07390172583814</v>
      </c>
      <c r="J343" s="303">
        <f t="shared" si="81"/>
        <v>316.58059584351912</v>
      </c>
      <c r="K343" s="302">
        <f t="shared" si="82"/>
        <v>349.18839721540155</v>
      </c>
      <c r="L343" s="302">
        <f t="shared" si="83"/>
        <v>3545.1577338360466</v>
      </c>
      <c r="M343" s="302">
        <f t="shared" si="84"/>
        <v>29911.157733836048</v>
      </c>
      <c r="N343" s="304">
        <f t="shared" si="85"/>
        <v>27118.003385164142</v>
      </c>
      <c r="O343" s="305">
        <f t="shared" si="86"/>
        <v>0.94378949810035129</v>
      </c>
      <c r="P343" s="349">
        <v>133.71503301175289</v>
      </c>
      <c r="Q343" s="124">
        <v>1103</v>
      </c>
      <c r="R343" s="85">
        <f t="shared" si="89"/>
        <v>0.16080642170463841</v>
      </c>
      <c r="S343" s="2">
        <f t="shared" si="87"/>
        <v>8.893283033242276E-2</v>
      </c>
      <c r="T343" s="2"/>
      <c r="U343" s="294">
        <v>23043</v>
      </c>
      <c r="V343" s="85">
        <f t="shared" si="88"/>
        <v>0.14420865338714578</v>
      </c>
      <c r="W343" s="295">
        <v>27866.774646453741</v>
      </c>
      <c r="X343" s="294">
        <v>20592.493297587131</v>
      </c>
      <c r="Y343" s="99">
        <v>24903.283866357233</v>
      </c>
      <c r="Z343" s="99"/>
      <c r="AA343" s="84"/>
      <c r="AB343" s="84"/>
      <c r="AC343" s="84"/>
      <c r="AD343" s="84"/>
    </row>
    <row r="344" spans="1:30" ht="14.4" x14ac:dyDescent="0.3">
      <c r="A344" s="51">
        <v>1750</v>
      </c>
      <c r="B344" s="52" t="s">
        <v>399</v>
      </c>
      <c r="C344" s="341">
        <v>107429</v>
      </c>
      <c r="D344" s="303">
        <f t="shared" si="75"/>
        <v>24488.032824253478</v>
      </c>
      <c r="E344" s="301">
        <f t="shared" si="76"/>
        <v>0.85225847494772067</v>
      </c>
      <c r="F344" s="303">
        <f t="shared" si="77"/>
        <v>2547.0437112689874</v>
      </c>
      <c r="G344" s="303">
        <f t="shared" si="78"/>
        <v>11173.880761337048</v>
      </c>
      <c r="H344" s="303">
        <f t="shared" si="79"/>
        <v>480.11679956734639</v>
      </c>
      <c r="I344" s="302">
        <f t="shared" si="80"/>
        <v>2106.2723997019489</v>
      </c>
      <c r="J344" s="303">
        <f t="shared" si="81"/>
        <v>112.13356791690524</v>
      </c>
      <c r="K344" s="302">
        <f t="shared" si="82"/>
        <v>491.92996245146327</v>
      </c>
      <c r="L344" s="302">
        <f t="shared" si="83"/>
        <v>11665.810723788511</v>
      </c>
      <c r="M344" s="302">
        <f t="shared" si="84"/>
        <v>119094.81072378851</v>
      </c>
      <c r="N344" s="304">
        <f t="shared" si="85"/>
        <v>27147.210103439371</v>
      </c>
      <c r="O344" s="305">
        <f t="shared" si="86"/>
        <v>0.94480598126803239</v>
      </c>
      <c r="P344" s="349">
        <v>-280.15702645281635</v>
      </c>
      <c r="Q344" s="124">
        <v>4387</v>
      </c>
      <c r="R344" s="85">
        <f t="shared" si="89"/>
        <v>0.13319778976292579</v>
      </c>
      <c r="S344" s="2">
        <f t="shared" si="87"/>
        <v>8.7883895918338645E-2</v>
      </c>
      <c r="T344" s="2"/>
      <c r="U344" s="294">
        <v>94283</v>
      </c>
      <c r="V344" s="85">
        <f t="shared" si="88"/>
        <v>0.13943128665825227</v>
      </c>
      <c r="W344" s="295">
        <v>108874.92509604798</v>
      </c>
      <c r="X344" s="294">
        <v>21609.672243868896</v>
      </c>
      <c r="Y344" s="99">
        <v>24954.142813671322</v>
      </c>
      <c r="Z344" s="99"/>
      <c r="AA344" s="84"/>
      <c r="AB344" s="84"/>
      <c r="AC344" s="84"/>
      <c r="AD344" s="84"/>
    </row>
    <row r="345" spans="1:30" ht="14.4" x14ac:dyDescent="0.3">
      <c r="A345" s="51">
        <v>1751</v>
      </c>
      <c r="B345" s="52" t="s">
        <v>400</v>
      </c>
      <c r="C345" s="341">
        <v>110312</v>
      </c>
      <c r="D345" s="303">
        <f t="shared" si="75"/>
        <v>21520.093640265313</v>
      </c>
      <c r="E345" s="301">
        <f t="shared" si="76"/>
        <v>0.74896510953789841</v>
      </c>
      <c r="F345" s="303">
        <f t="shared" si="77"/>
        <v>4327.8072216618866</v>
      </c>
      <c r="G345" s="303">
        <f t="shared" si="78"/>
        <v>22184.339818238834</v>
      </c>
      <c r="H345" s="303">
        <f t="shared" si="79"/>
        <v>1518.8955139632039</v>
      </c>
      <c r="I345" s="302">
        <f t="shared" si="80"/>
        <v>7785.8584045753832</v>
      </c>
      <c r="J345" s="303">
        <f t="shared" si="81"/>
        <v>1150.9122823127627</v>
      </c>
      <c r="K345" s="302">
        <f t="shared" si="82"/>
        <v>5899.5763591352215</v>
      </c>
      <c r="L345" s="302">
        <f t="shared" si="83"/>
        <v>28083.916177374056</v>
      </c>
      <c r="M345" s="302">
        <f t="shared" si="84"/>
        <v>138395.91617737405</v>
      </c>
      <c r="N345" s="304">
        <f t="shared" si="85"/>
        <v>26998.813144239961</v>
      </c>
      <c r="O345" s="305">
        <f t="shared" si="86"/>
        <v>0.93964131299754117</v>
      </c>
      <c r="P345" s="349">
        <v>-411.99582119832121</v>
      </c>
      <c r="Q345" s="124">
        <v>5126</v>
      </c>
      <c r="R345" s="85">
        <f t="shared" si="89"/>
        <v>9.0143723815956311E-2</v>
      </c>
      <c r="S345" s="2">
        <f t="shared" si="87"/>
        <v>8.6004205418575633E-2</v>
      </c>
      <c r="T345" s="2"/>
      <c r="U345" s="294">
        <v>100302</v>
      </c>
      <c r="V345" s="85">
        <f t="shared" si="88"/>
        <v>9.9798608203226252E-2</v>
      </c>
      <c r="W345" s="295">
        <v>126317.16240270907</v>
      </c>
      <c r="X345" s="294">
        <v>19740.602243652826</v>
      </c>
      <c r="Y345" s="99">
        <v>24860.689313660514</v>
      </c>
      <c r="Z345" s="99"/>
      <c r="AA345" s="84"/>
      <c r="AB345" s="84"/>
      <c r="AC345" s="84"/>
      <c r="AD345" s="84"/>
    </row>
    <row r="346" spans="1:30" ht="14.4" x14ac:dyDescent="0.3">
      <c r="A346" s="51">
        <v>1755</v>
      </c>
      <c r="B346" s="52" t="s">
        <v>401</v>
      </c>
      <c r="C346" s="341">
        <v>11579</v>
      </c>
      <c r="D346" s="303">
        <f t="shared" si="75"/>
        <v>20603.202846975088</v>
      </c>
      <c r="E346" s="301">
        <f t="shared" si="76"/>
        <v>0.71705450427240769</v>
      </c>
      <c r="F346" s="303">
        <f t="shared" si="77"/>
        <v>4877.9416976360217</v>
      </c>
      <c r="G346" s="303">
        <f t="shared" si="78"/>
        <v>2741.4032340714443</v>
      </c>
      <c r="H346" s="303">
        <f t="shared" si="79"/>
        <v>1839.8072916147828</v>
      </c>
      <c r="I346" s="302">
        <f t="shared" si="80"/>
        <v>1033.9716978875081</v>
      </c>
      <c r="J346" s="303">
        <f t="shared" si="81"/>
        <v>1471.8240599643416</v>
      </c>
      <c r="K346" s="302">
        <f t="shared" si="82"/>
        <v>827.16512169995997</v>
      </c>
      <c r="L346" s="302">
        <f t="shared" si="83"/>
        <v>3568.5683557714042</v>
      </c>
      <c r="M346" s="302">
        <f t="shared" si="84"/>
        <v>15147.568355771404</v>
      </c>
      <c r="N346" s="304">
        <f t="shared" si="85"/>
        <v>26952.96860457545</v>
      </c>
      <c r="O346" s="305">
        <f t="shared" si="86"/>
        <v>0.93804578273426664</v>
      </c>
      <c r="P346" s="349">
        <v>-41.382276924201051</v>
      </c>
      <c r="Q346" s="124">
        <v>562</v>
      </c>
      <c r="R346" s="85">
        <f t="shared" si="89"/>
        <v>0.10443018623120109</v>
      </c>
      <c r="S346" s="2">
        <f t="shared" si="87"/>
        <v>8.6532337118726085E-2</v>
      </c>
      <c r="T346" s="2"/>
      <c r="U346" s="294">
        <v>10708</v>
      </c>
      <c r="V346" s="85">
        <f t="shared" si="88"/>
        <v>8.1341053418005224E-2</v>
      </c>
      <c r="W346" s="295">
        <v>14238.880381648301</v>
      </c>
      <c r="X346" s="294">
        <v>18655.052264808361</v>
      </c>
      <c r="Y346" s="99">
        <v>24806.411814718296</v>
      </c>
      <c r="Z346" s="99"/>
      <c r="AA346" s="84"/>
      <c r="AB346" s="84"/>
      <c r="AC346" s="84"/>
      <c r="AD346" s="84"/>
    </row>
    <row r="347" spans="1:30" ht="14.4" x14ac:dyDescent="0.3">
      <c r="A347" s="51">
        <v>1756</v>
      </c>
      <c r="B347" s="52" t="s">
        <v>402</v>
      </c>
      <c r="C347" s="341">
        <v>148799</v>
      </c>
      <c r="D347" s="303">
        <f t="shared" si="75"/>
        <v>21982.419855222339</v>
      </c>
      <c r="E347" s="301">
        <f t="shared" si="76"/>
        <v>0.76505547652308881</v>
      </c>
      <c r="F347" s="303">
        <f t="shared" si="77"/>
        <v>4050.4114926876709</v>
      </c>
      <c r="G347" s="303">
        <f t="shared" si="78"/>
        <v>27417.235394002844</v>
      </c>
      <c r="H347" s="303">
        <f t="shared" si="79"/>
        <v>1357.0813387282451</v>
      </c>
      <c r="I347" s="302">
        <f t="shared" si="80"/>
        <v>9186.0835818514915</v>
      </c>
      <c r="J347" s="303">
        <f t="shared" si="81"/>
        <v>989.09810707780389</v>
      </c>
      <c r="K347" s="302">
        <f t="shared" si="82"/>
        <v>6695.2050868096549</v>
      </c>
      <c r="L347" s="302">
        <f t="shared" si="83"/>
        <v>34112.440480812496</v>
      </c>
      <c r="M347" s="302">
        <f t="shared" si="84"/>
        <v>182911.44048081251</v>
      </c>
      <c r="N347" s="304">
        <f t="shared" si="85"/>
        <v>27021.929454987814</v>
      </c>
      <c r="O347" s="305">
        <f t="shared" si="86"/>
        <v>0.94044583134680082</v>
      </c>
      <c r="P347" s="349">
        <v>250.97983540937275</v>
      </c>
      <c r="Q347" s="124">
        <v>6769</v>
      </c>
      <c r="R347" s="85">
        <f t="shared" si="89"/>
        <v>7.8194152055055713E-2</v>
      </c>
      <c r="S347" s="2">
        <f t="shared" si="87"/>
        <v>8.552023658605637E-2</v>
      </c>
      <c r="T347" s="2"/>
      <c r="U347" s="294">
        <v>138028</v>
      </c>
      <c r="V347" s="85">
        <f t="shared" si="88"/>
        <v>7.8034891471295678E-2</v>
      </c>
      <c r="W347" s="295">
        <v>168526.07279400522</v>
      </c>
      <c r="X347" s="294">
        <v>20388.183161004432</v>
      </c>
      <c r="Y347" s="99">
        <v>24893.068359528097</v>
      </c>
      <c r="Z347" s="99"/>
      <c r="AA347" s="84"/>
      <c r="AB347" s="84"/>
      <c r="AC347" s="84"/>
      <c r="AD347" s="84"/>
    </row>
    <row r="348" spans="1:30" ht="24.75" customHeight="1" x14ac:dyDescent="0.3">
      <c r="A348" s="51">
        <v>1804</v>
      </c>
      <c r="B348" s="52" t="s">
        <v>403</v>
      </c>
      <c r="C348" s="341">
        <v>1345148</v>
      </c>
      <c r="D348" s="303">
        <f t="shared" si="75"/>
        <v>26642.925051497386</v>
      </c>
      <c r="E348" s="301">
        <f t="shared" si="76"/>
        <v>0.92725531836295227</v>
      </c>
      <c r="F348" s="303">
        <f t="shared" si="77"/>
        <v>1254.1083749226425</v>
      </c>
      <c r="G348" s="303">
        <f t="shared" si="78"/>
        <v>63317.423633094375</v>
      </c>
      <c r="H348" s="303">
        <f t="shared" si="79"/>
        <v>0</v>
      </c>
      <c r="I348" s="302">
        <f t="shared" si="80"/>
        <v>0</v>
      </c>
      <c r="J348" s="303">
        <f t="shared" si="81"/>
        <v>-367.98323165044116</v>
      </c>
      <c r="K348" s="302">
        <f t="shared" si="82"/>
        <v>-18578.737399567475</v>
      </c>
      <c r="L348" s="302">
        <f t="shared" si="83"/>
        <v>44738.686233526896</v>
      </c>
      <c r="M348" s="302">
        <f t="shared" si="84"/>
        <v>1389886.6862335268</v>
      </c>
      <c r="N348" s="304">
        <f t="shared" si="85"/>
        <v>27529.050194769585</v>
      </c>
      <c r="O348" s="305">
        <f t="shared" si="86"/>
        <v>0.95809518486582712</v>
      </c>
      <c r="P348" s="349">
        <v>-2146.3063693755321</v>
      </c>
      <c r="Q348" s="124">
        <v>50488</v>
      </c>
      <c r="R348" s="85">
        <f t="shared" si="89"/>
        <v>7.4329621233245283E-2</v>
      </c>
      <c r="S348" s="2">
        <f t="shared" si="87"/>
        <v>8.109489259873455E-2</v>
      </c>
      <c r="T348" s="2"/>
      <c r="U348" s="294">
        <v>1244567</v>
      </c>
      <c r="V348" s="85">
        <f t="shared" si="88"/>
        <v>8.0816058918483299E-2</v>
      </c>
      <c r="W348" s="295">
        <v>1277913.154046593</v>
      </c>
      <c r="X348" s="294">
        <v>24799.581548271395</v>
      </c>
      <c r="Y348" s="99">
        <v>25464.046110323663</v>
      </c>
      <c r="Z348" s="99"/>
      <c r="AA348" s="84"/>
      <c r="AB348" s="84"/>
      <c r="AC348" s="84"/>
      <c r="AD348" s="84"/>
    </row>
    <row r="349" spans="1:30" ht="14.4" x14ac:dyDescent="0.3">
      <c r="A349" s="51">
        <v>1805</v>
      </c>
      <c r="B349" s="52" t="s">
        <v>404</v>
      </c>
      <c r="C349" s="341">
        <v>482286</v>
      </c>
      <c r="D349" s="303">
        <f t="shared" si="75"/>
        <v>25671.262042902006</v>
      </c>
      <c r="E349" s="301">
        <f t="shared" si="76"/>
        <v>0.89343847240346652</v>
      </c>
      <c r="F349" s="303">
        <f t="shared" si="77"/>
        <v>1837.1061800798707</v>
      </c>
      <c r="G349" s="303">
        <f t="shared" si="78"/>
        <v>34513.713805160529</v>
      </c>
      <c r="H349" s="303">
        <f t="shared" si="79"/>
        <v>65.986573040361506</v>
      </c>
      <c r="I349" s="302">
        <f t="shared" si="80"/>
        <v>1239.6897477092714</v>
      </c>
      <c r="J349" s="303">
        <f t="shared" si="81"/>
        <v>-301.99665861007963</v>
      </c>
      <c r="K349" s="302">
        <f t="shared" si="82"/>
        <v>-5673.6112253075662</v>
      </c>
      <c r="L349" s="302">
        <f t="shared" si="83"/>
        <v>28840.102579852963</v>
      </c>
      <c r="M349" s="302">
        <f t="shared" si="84"/>
        <v>511126.10257985297</v>
      </c>
      <c r="N349" s="304">
        <f t="shared" si="85"/>
        <v>27206.371564371799</v>
      </c>
      <c r="O349" s="305">
        <f t="shared" si="86"/>
        <v>0.94686498114081974</v>
      </c>
      <c r="P349" s="349">
        <v>-333.57373056049255</v>
      </c>
      <c r="Q349" s="124">
        <v>18787</v>
      </c>
      <c r="R349" s="85">
        <f t="shared" si="89"/>
        <v>7.4351485495290665E-2</v>
      </c>
      <c r="S349" s="2">
        <f t="shared" si="87"/>
        <v>8.3829501702970724E-2</v>
      </c>
      <c r="T349" s="2"/>
      <c r="U349" s="294">
        <v>450486</v>
      </c>
      <c r="V349" s="85">
        <f t="shared" si="88"/>
        <v>7.0590429003343058E-2</v>
      </c>
      <c r="W349" s="295">
        <v>473249.45694610779</v>
      </c>
      <c r="X349" s="294">
        <v>23894.658675011935</v>
      </c>
      <c r="Y349" s="99">
        <v>25102.07696101988</v>
      </c>
      <c r="Z349" s="99"/>
      <c r="AA349" s="84"/>
      <c r="AB349" s="84"/>
      <c r="AC349" s="84"/>
      <c r="AD349" s="84"/>
    </row>
    <row r="350" spans="1:30" ht="14.4" x14ac:dyDescent="0.3">
      <c r="A350" s="51">
        <v>1811</v>
      </c>
      <c r="B350" s="52" t="s">
        <v>405</v>
      </c>
      <c r="C350" s="341">
        <v>35427</v>
      </c>
      <c r="D350" s="303">
        <f t="shared" si="75"/>
        <v>24182.252559726963</v>
      </c>
      <c r="E350" s="301">
        <f t="shared" si="76"/>
        <v>0.84161638606353839</v>
      </c>
      <c r="F350" s="303">
        <f t="shared" si="77"/>
        <v>2730.5118699848963</v>
      </c>
      <c r="G350" s="303">
        <f t="shared" si="78"/>
        <v>4000.199889527873</v>
      </c>
      <c r="H350" s="303">
        <f t="shared" si="79"/>
        <v>587.13989215162655</v>
      </c>
      <c r="I350" s="302">
        <f t="shared" si="80"/>
        <v>860.15994200213288</v>
      </c>
      <c r="J350" s="303">
        <f t="shared" si="81"/>
        <v>219.1566605011854</v>
      </c>
      <c r="K350" s="302">
        <f t="shared" si="82"/>
        <v>321.06450763423658</v>
      </c>
      <c r="L350" s="302">
        <f t="shared" si="83"/>
        <v>4321.2643971621092</v>
      </c>
      <c r="M350" s="302">
        <f t="shared" si="84"/>
        <v>39748.264397162107</v>
      </c>
      <c r="N350" s="304">
        <f t="shared" si="85"/>
        <v>27131.921090213043</v>
      </c>
      <c r="O350" s="305">
        <f t="shared" si="86"/>
        <v>0.94427387682382313</v>
      </c>
      <c r="P350" s="349">
        <v>193.69548808904437</v>
      </c>
      <c r="Q350" s="124">
        <v>1465</v>
      </c>
      <c r="R350" s="85">
        <f t="shared" si="89"/>
        <v>0.11812362078857358</v>
      </c>
      <c r="S350" s="2">
        <f t="shared" si="87"/>
        <v>8.7232308339209252E-2</v>
      </c>
      <c r="T350" s="2"/>
      <c r="U350" s="294">
        <v>32052</v>
      </c>
      <c r="V350" s="85">
        <f t="shared" si="88"/>
        <v>0.10529764133283415</v>
      </c>
      <c r="W350" s="295">
        <v>36983.362936590209</v>
      </c>
      <c r="X350" s="294">
        <v>21627.530364372469</v>
      </c>
      <c r="Y350" s="99">
        <v>24955.035719696498</v>
      </c>
      <c r="Z350" s="99"/>
      <c r="AA350" s="84"/>
      <c r="AB350" s="84"/>
      <c r="AC350" s="84"/>
      <c r="AD350" s="84"/>
    </row>
    <row r="351" spans="1:30" ht="14.4" x14ac:dyDescent="0.3">
      <c r="A351" s="51">
        <v>1812</v>
      </c>
      <c r="B351" s="52" t="s">
        <v>406</v>
      </c>
      <c r="C351" s="341">
        <v>39654</v>
      </c>
      <c r="D351" s="303">
        <f t="shared" si="75"/>
        <v>19524.372230428362</v>
      </c>
      <c r="E351" s="301">
        <f t="shared" si="76"/>
        <v>0.67950789762647135</v>
      </c>
      <c r="F351" s="303">
        <f t="shared" si="77"/>
        <v>5525.2400675640574</v>
      </c>
      <c r="G351" s="303">
        <f t="shared" si="78"/>
        <v>11221.7625772226</v>
      </c>
      <c r="H351" s="303">
        <f t="shared" si="79"/>
        <v>2217.3980074061369</v>
      </c>
      <c r="I351" s="302">
        <f t="shared" si="80"/>
        <v>4503.5353530418643</v>
      </c>
      <c r="J351" s="303">
        <f t="shared" si="81"/>
        <v>1849.4147757556957</v>
      </c>
      <c r="K351" s="302">
        <f t="shared" si="82"/>
        <v>3756.1614095598179</v>
      </c>
      <c r="L351" s="302">
        <f t="shared" si="83"/>
        <v>14977.923986782418</v>
      </c>
      <c r="M351" s="302">
        <f t="shared" si="84"/>
        <v>54631.923986782422</v>
      </c>
      <c r="N351" s="304">
        <f t="shared" si="85"/>
        <v>26899.027073748115</v>
      </c>
      <c r="O351" s="305">
        <f t="shared" si="86"/>
        <v>0.93616845240196989</v>
      </c>
      <c r="P351" s="349">
        <v>260.4099565248107</v>
      </c>
      <c r="Q351" s="124">
        <v>2031</v>
      </c>
      <c r="R351" s="85">
        <f t="shared" si="89"/>
        <v>2.7913229842381353E-2</v>
      </c>
      <c r="S351" s="2">
        <f t="shared" si="87"/>
        <v>8.3617125625770394E-2</v>
      </c>
      <c r="T351" s="2"/>
      <c r="U351" s="294">
        <v>39185</v>
      </c>
      <c r="V351" s="85">
        <f t="shared" si="88"/>
        <v>1.1968865637361235E-2</v>
      </c>
      <c r="W351" s="295">
        <v>51210.608932648858</v>
      </c>
      <c r="X351" s="294">
        <v>18994.183228308288</v>
      </c>
      <c r="Y351" s="99">
        <v>24823.368362893292</v>
      </c>
      <c r="Z351" s="99"/>
      <c r="AA351" s="84"/>
      <c r="AB351" s="84"/>
      <c r="AC351" s="84"/>
      <c r="AD351" s="84"/>
    </row>
    <row r="352" spans="1:30" ht="14.4" x14ac:dyDescent="0.3">
      <c r="A352" s="51">
        <v>1813</v>
      </c>
      <c r="B352" s="52" t="s">
        <v>407</v>
      </c>
      <c r="C352" s="341">
        <v>181445</v>
      </c>
      <c r="D352" s="303">
        <f t="shared" si="75"/>
        <v>22788.872142677719</v>
      </c>
      <c r="E352" s="301">
        <f t="shared" si="76"/>
        <v>0.79312248384693151</v>
      </c>
      <c r="F352" s="303">
        <f t="shared" si="77"/>
        <v>3566.5401202144426</v>
      </c>
      <c r="G352" s="303">
        <f t="shared" si="78"/>
        <v>28396.792437147389</v>
      </c>
      <c r="H352" s="303">
        <f t="shared" si="79"/>
        <v>1074.8230381188619</v>
      </c>
      <c r="I352" s="302">
        <f t="shared" si="80"/>
        <v>8557.7410295023783</v>
      </c>
      <c r="J352" s="303">
        <f t="shared" si="81"/>
        <v>706.83980646842065</v>
      </c>
      <c r="K352" s="302">
        <f t="shared" si="82"/>
        <v>5627.8585391015649</v>
      </c>
      <c r="L352" s="302">
        <f t="shared" si="83"/>
        <v>34024.650976248951</v>
      </c>
      <c r="M352" s="302">
        <f t="shared" si="84"/>
        <v>215469.65097624896</v>
      </c>
      <c r="N352" s="304">
        <f t="shared" si="85"/>
        <v>27062.25206936058</v>
      </c>
      <c r="O352" s="305">
        <f t="shared" si="86"/>
        <v>0.94184918171299281</v>
      </c>
      <c r="P352" s="349">
        <v>800.49663902045722</v>
      </c>
      <c r="Q352" s="124">
        <v>7962</v>
      </c>
      <c r="R352" s="85">
        <f t="shared" si="89"/>
        <v>8.121938454181514E-2</v>
      </c>
      <c r="S352" s="2">
        <f t="shared" si="87"/>
        <v>8.5638010986603633E-2</v>
      </c>
      <c r="T352" s="2"/>
      <c r="U352" s="294">
        <v>167225</v>
      </c>
      <c r="V352" s="85">
        <f t="shared" si="88"/>
        <v>8.5035132306772315E-2</v>
      </c>
      <c r="W352" s="295">
        <v>197774.86210452547</v>
      </c>
      <c r="X352" s="294">
        <v>21077.010335265943</v>
      </c>
      <c r="Y352" s="99">
        <v>24927.509718241174</v>
      </c>
      <c r="Z352" s="99"/>
      <c r="AA352" s="84"/>
      <c r="AB352" s="84"/>
      <c r="AC352" s="84"/>
      <c r="AD352" s="84"/>
    </row>
    <row r="353" spans="1:30" ht="14.4" x14ac:dyDescent="0.3">
      <c r="A353" s="51">
        <v>1815</v>
      </c>
      <c r="B353" s="52" t="s">
        <v>408</v>
      </c>
      <c r="C353" s="341">
        <v>24000</v>
      </c>
      <c r="D353" s="303">
        <f t="shared" si="75"/>
        <v>19292.604501607719</v>
      </c>
      <c r="E353" s="301">
        <f t="shared" si="76"/>
        <v>0.6714416714610465</v>
      </c>
      <c r="F353" s="303">
        <f t="shared" si="77"/>
        <v>5664.3007048564432</v>
      </c>
      <c r="G353" s="303">
        <f t="shared" si="78"/>
        <v>7046.3900768414151</v>
      </c>
      <c r="H353" s="303">
        <f t="shared" si="79"/>
        <v>2298.5167124933619</v>
      </c>
      <c r="I353" s="302">
        <f t="shared" si="80"/>
        <v>2859.3547903417425</v>
      </c>
      <c r="J353" s="303">
        <f t="shared" si="81"/>
        <v>1930.5334808429207</v>
      </c>
      <c r="K353" s="302">
        <f t="shared" si="82"/>
        <v>2401.5836501685935</v>
      </c>
      <c r="L353" s="302">
        <f t="shared" si="83"/>
        <v>9447.9737270100086</v>
      </c>
      <c r="M353" s="302">
        <f t="shared" si="84"/>
        <v>33447.973727010009</v>
      </c>
      <c r="N353" s="304">
        <f t="shared" si="85"/>
        <v>26887.43868730708</v>
      </c>
      <c r="O353" s="305">
        <f t="shared" si="86"/>
        <v>0.93576514109369857</v>
      </c>
      <c r="P353" s="349">
        <v>35.587806950694358</v>
      </c>
      <c r="Q353" s="124">
        <v>1244</v>
      </c>
      <c r="R353" s="85">
        <f t="shared" si="89"/>
        <v>3.4739076815650471E-2</v>
      </c>
      <c r="S353" s="2">
        <f t="shared" si="87"/>
        <v>8.3912869272007667E-2</v>
      </c>
      <c r="T353" s="2"/>
      <c r="U353" s="294">
        <v>22840</v>
      </c>
      <c r="V353" s="85">
        <f t="shared" si="88"/>
        <v>5.0788091068301226E-2</v>
      </c>
      <c r="W353" s="295">
        <v>30387.232521810398</v>
      </c>
      <c r="X353" s="294">
        <v>18644.897959183672</v>
      </c>
      <c r="Y353" s="99">
        <v>24805.904099437059</v>
      </c>
      <c r="Z353" s="99"/>
      <c r="AA353" s="84"/>
      <c r="AB353" s="84"/>
      <c r="AC353" s="84"/>
      <c r="AD353" s="84"/>
    </row>
    <row r="354" spans="1:30" ht="14.4" x14ac:dyDescent="0.3">
      <c r="A354" s="51">
        <v>1816</v>
      </c>
      <c r="B354" s="52" t="s">
        <v>409</v>
      </c>
      <c r="C354" s="341">
        <v>10195</v>
      </c>
      <c r="D354" s="303">
        <f t="shared" si="75"/>
        <v>20108.481262327416</v>
      </c>
      <c r="E354" s="301">
        <f t="shared" si="76"/>
        <v>0.69983667929309978</v>
      </c>
      <c r="F354" s="303">
        <f t="shared" si="77"/>
        <v>5174.7746484246245</v>
      </c>
      <c r="G354" s="303">
        <f t="shared" si="78"/>
        <v>2623.6107467512848</v>
      </c>
      <c r="H354" s="303">
        <f t="shared" si="79"/>
        <v>2012.9598462414681</v>
      </c>
      <c r="I354" s="302">
        <f t="shared" si="80"/>
        <v>1020.5706420444243</v>
      </c>
      <c r="J354" s="303">
        <f t="shared" si="81"/>
        <v>1644.9766145910269</v>
      </c>
      <c r="K354" s="302">
        <f t="shared" si="82"/>
        <v>834.00314359765059</v>
      </c>
      <c r="L354" s="302">
        <f t="shared" si="83"/>
        <v>3457.6138903489355</v>
      </c>
      <c r="M354" s="302">
        <f t="shared" si="84"/>
        <v>13652.613890348935</v>
      </c>
      <c r="N354" s="304">
        <f t="shared" si="85"/>
        <v>26928.232525343068</v>
      </c>
      <c r="O354" s="305">
        <f t="shared" si="86"/>
        <v>0.93718489148530137</v>
      </c>
      <c r="P354" s="349">
        <v>80.399974376209684</v>
      </c>
      <c r="Q354" s="124">
        <v>507</v>
      </c>
      <c r="R354" s="85">
        <f t="shared" si="89"/>
        <v>0.10521882140176539</v>
      </c>
      <c r="S354" s="2">
        <f t="shared" si="87"/>
        <v>8.6544641305050685E-2</v>
      </c>
      <c r="T354" s="2"/>
      <c r="U354" s="294">
        <v>9279</v>
      </c>
      <c r="V354" s="85">
        <f t="shared" si="88"/>
        <v>9.8717534217049249E-2</v>
      </c>
      <c r="W354" s="295">
        <v>12639.516192753716</v>
      </c>
      <c r="X354" s="294">
        <v>18194.117647058825</v>
      </c>
      <c r="Y354" s="99">
        <v>24783.365083830813</v>
      </c>
      <c r="Z354" s="99"/>
      <c r="AA354" s="84"/>
      <c r="AB354" s="84"/>
      <c r="AC354" s="84"/>
      <c r="AD354" s="84"/>
    </row>
    <row r="355" spans="1:30" ht="14.4" x14ac:dyDescent="0.3">
      <c r="A355" s="51">
        <v>1818</v>
      </c>
      <c r="B355" s="52" t="s">
        <v>324</v>
      </c>
      <c r="C355" s="341">
        <v>41230</v>
      </c>
      <c r="D355" s="303">
        <f t="shared" si="75"/>
        <v>23654.618473895582</v>
      </c>
      <c r="E355" s="301">
        <f t="shared" si="76"/>
        <v>0.82325310533174711</v>
      </c>
      <c r="F355" s="303">
        <f t="shared" si="77"/>
        <v>3047.0923214837253</v>
      </c>
      <c r="G355" s="303">
        <f t="shared" si="78"/>
        <v>5311.0819163461329</v>
      </c>
      <c r="H355" s="303">
        <f t="shared" si="79"/>
        <v>771.81182219261007</v>
      </c>
      <c r="I355" s="302">
        <f t="shared" si="80"/>
        <v>1345.2680060817195</v>
      </c>
      <c r="J355" s="303">
        <f t="shared" si="81"/>
        <v>403.82859054216891</v>
      </c>
      <c r="K355" s="302">
        <f t="shared" si="82"/>
        <v>703.87323331500045</v>
      </c>
      <c r="L355" s="302">
        <f t="shared" si="83"/>
        <v>6014.955149661133</v>
      </c>
      <c r="M355" s="302">
        <f t="shared" si="84"/>
        <v>47244.955149661131</v>
      </c>
      <c r="N355" s="304">
        <f t="shared" si="85"/>
        <v>27105.539385921475</v>
      </c>
      <c r="O355" s="305">
        <f t="shared" si="86"/>
        <v>0.94335571278723362</v>
      </c>
      <c r="P355" s="349">
        <v>100.2442906069673</v>
      </c>
      <c r="Q355" s="124">
        <v>1743</v>
      </c>
      <c r="R355" s="85">
        <f t="shared" si="89"/>
        <v>6.941704508359034E-2</v>
      </c>
      <c r="S355" s="2">
        <f t="shared" si="87"/>
        <v>8.5106251682380951E-2</v>
      </c>
      <c r="T355" s="2"/>
      <c r="U355" s="294">
        <v>38421</v>
      </c>
      <c r="V355" s="85">
        <f t="shared" si="88"/>
        <v>7.3111059056245278E-2</v>
      </c>
      <c r="W355" s="295">
        <v>43389.596032967071</v>
      </c>
      <c r="X355" s="294">
        <v>22119.170984455959</v>
      </c>
      <c r="Y355" s="99">
        <v>24979.617750700672</v>
      </c>
      <c r="Z355" s="99"/>
      <c r="AA355" s="84"/>
      <c r="AB355" s="84"/>
      <c r="AC355" s="84"/>
      <c r="AD355" s="84"/>
    </row>
    <row r="356" spans="1:30" ht="14.4" x14ac:dyDescent="0.3">
      <c r="A356" s="51">
        <v>1820</v>
      </c>
      <c r="B356" s="52" t="s">
        <v>410</v>
      </c>
      <c r="C356" s="341">
        <v>172927</v>
      </c>
      <c r="D356" s="303">
        <f t="shared" si="75"/>
        <v>23252.252252252252</v>
      </c>
      <c r="E356" s="301">
        <f t="shared" si="76"/>
        <v>0.80924952958969787</v>
      </c>
      <c r="F356" s="303">
        <f t="shared" si="77"/>
        <v>3288.5120544697229</v>
      </c>
      <c r="G356" s="303">
        <f t="shared" si="78"/>
        <v>24456.664149091328</v>
      </c>
      <c r="H356" s="303">
        <f t="shared" si="79"/>
        <v>912.63999976777529</v>
      </c>
      <c r="I356" s="302">
        <f t="shared" si="80"/>
        <v>6787.303678272945</v>
      </c>
      <c r="J356" s="303">
        <f t="shared" si="81"/>
        <v>544.6567681173342</v>
      </c>
      <c r="K356" s="302">
        <f t="shared" si="82"/>
        <v>4050.6123844886142</v>
      </c>
      <c r="L356" s="302">
        <f t="shared" si="83"/>
        <v>28507.276533579941</v>
      </c>
      <c r="M356" s="302">
        <f t="shared" si="84"/>
        <v>201434.27653357995</v>
      </c>
      <c r="N356" s="304">
        <f t="shared" si="85"/>
        <v>27085.421074839309</v>
      </c>
      <c r="O356" s="305">
        <f t="shared" si="86"/>
        <v>0.94265553400013125</v>
      </c>
      <c r="P356" s="349">
        <v>452.63631052439086</v>
      </c>
      <c r="Q356" s="124">
        <v>7437</v>
      </c>
      <c r="R356" s="85">
        <f t="shared" si="89"/>
        <v>9.5070530963754729E-2</v>
      </c>
      <c r="S356" s="2">
        <f t="shared" si="87"/>
        <v>8.6226367710398724E-2</v>
      </c>
      <c r="T356" s="2"/>
      <c r="U356" s="294">
        <v>158275</v>
      </c>
      <c r="V356" s="85">
        <f t="shared" si="88"/>
        <v>9.2573053230137425E-2</v>
      </c>
      <c r="W356" s="295">
        <v>185868.00568781607</v>
      </c>
      <c r="X356" s="294">
        <v>21233.565870673465</v>
      </c>
      <c r="Y356" s="99">
        <v>24935.33749501155</v>
      </c>
      <c r="Z356" s="99"/>
      <c r="AA356" s="84"/>
      <c r="AB356" s="84"/>
      <c r="AC356" s="84"/>
      <c r="AD356" s="84"/>
    </row>
    <row r="357" spans="1:30" ht="14.4" x14ac:dyDescent="0.3">
      <c r="A357" s="51">
        <v>1822</v>
      </c>
      <c r="B357" s="52" t="s">
        <v>411</v>
      </c>
      <c r="C357" s="341">
        <v>42435</v>
      </c>
      <c r="D357" s="303">
        <f t="shared" si="75"/>
        <v>19149.36823104693</v>
      </c>
      <c r="E357" s="301">
        <f t="shared" si="76"/>
        <v>0.66645661094673547</v>
      </c>
      <c r="F357" s="303">
        <f t="shared" si="77"/>
        <v>5750.2424671929157</v>
      </c>
      <c r="G357" s="303">
        <f t="shared" si="78"/>
        <v>12742.537307299501</v>
      </c>
      <c r="H357" s="303">
        <f t="shared" si="79"/>
        <v>2348.6494071896377</v>
      </c>
      <c r="I357" s="302">
        <f t="shared" si="80"/>
        <v>5204.6070863322375</v>
      </c>
      <c r="J357" s="303">
        <f t="shared" si="81"/>
        <v>1980.6661755391965</v>
      </c>
      <c r="K357" s="302">
        <f t="shared" si="82"/>
        <v>4389.1562449948597</v>
      </c>
      <c r="L357" s="302">
        <f t="shared" si="83"/>
        <v>17131.69355229436</v>
      </c>
      <c r="M357" s="302">
        <f t="shared" si="84"/>
        <v>59566.69355229436</v>
      </c>
      <c r="N357" s="304">
        <f t="shared" si="85"/>
        <v>26880.276873779043</v>
      </c>
      <c r="O357" s="305">
        <f t="shared" si="86"/>
        <v>0.93551588806798303</v>
      </c>
      <c r="P357" s="349">
        <v>205.64692942343027</v>
      </c>
      <c r="Q357" s="124">
        <v>2216</v>
      </c>
      <c r="R357" s="85">
        <f t="shared" si="89"/>
        <v>8.9044724599866926E-2</v>
      </c>
      <c r="S357" s="2">
        <f t="shared" si="87"/>
        <v>8.594713480322283E-2</v>
      </c>
      <c r="T357" s="2"/>
      <c r="U357" s="294">
        <v>38473</v>
      </c>
      <c r="V357" s="85">
        <f t="shared" si="88"/>
        <v>0.1029813115691524</v>
      </c>
      <c r="W357" s="295">
        <v>54159.216332833588</v>
      </c>
      <c r="X357" s="294">
        <v>17583.638025594151</v>
      </c>
      <c r="Y357" s="99">
        <v>24752.841102757582</v>
      </c>
      <c r="Z357" s="99"/>
      <c r="AA357" s="84"/>
      <c r="AB357" s="84"/>
      <c r="AC357" s="84"/>
      <c r="AD357" s="84"/>
    </row>
    <row r="358" spans="1:30" ht="14.4" x14ac:dyDescent="0.3">
      <c r="A358" s="51">
        <v>1824</v>
      </c>
      <c r="B358" s="52" t="s">
        <v>412</v>
      </c>
      <c r="C358" s="341">
        <v>316667</v>
      </c>
      <c r="D358" s="303">
        <f t="shared" si="75"/>
        <v>23584.344976539807</v>
      </c>
      <c r="E358" s="301">
        <f t="shared" si="76"/>
        <v>0.82080737258892111</v>
      </c>
      <c r="F358" s="303">
        <f t="shared" si="77"/>
        <v>3089.25641989719</v>
      </c>
      <c r="G358" s="303">
        <f t="shared" si="78"/>
        <v>41479.445949959569</v>
      </c>
      <c r="H358" s="303">
        <f t="shared" si="79"/>
        <v>796.40754626713112</v>
      </c>
      <c r="I358" s="302">
        <f t="shared" si="80"/>
        <v>10693.364123728768</v>
      </c>
      <c r="J358" s="303">
        <f t="shared" si="81"/>
        <v>428.42431461668997</v>
      </c>
      <c r="K358" s="302">
        <f t="shared" si="82"/>
        <v>5752.4532723582961</v>
      </c>
      <c r="L358" s="302">
        <f t="shared" si="83"/>
        <v>47231.899222317865</v>
      </c>
      <c r="M358" s="302">
        <f t="shared" si="84"/>
        <v>363898.89922231785</v>
      </c>
      <c r="N358" s="304">
        <f t="shared" si="85"/>
        <v>27102.025711053688</v>
      </c>
      <c r="O358" s="305">
        <f t="shared" si="86"/>
        <v>0.94323342615009242</v>
      </c>
      <c r="P358" s="349">
        <v>1549.0374870796004</v>
      </c>
      <c r="Q358" s="124">
        <v>13427</v>
      </c>
      <c r="R358" s="85">
        <f t="shared" si="89"/>
        <v>9.2122295262331108E-2</v>
      </c>
      <c r="S358" s="2">
        <f t="shared" si="87"/>
        <v>8.610520036744089E-2</v>
      </c>
      <c r="T358" s="2"/>
      <c r="U358" s="294">
        <v>288336</v>
      </c>
      <c r="V358" s="85">
        <f t="shared" si="88"/>
        <v>9.8256894733921532E-2</v>
      </c>
      <c r="W358" s="295">
        <v>333177.8976581326</v>
      </c>
      <c r="X358" s="294">
        <v>21594.967046135411</v>
      </c>
      <c r="Y358" s="99">
        <v>24953.407553784647</v>
      </c>
      <c r="Z358" s="99"/>
      <c r="AA358" s="84"/>
      <c r="AB358" s="84"/>
      <c r="AC358" s="84"/>
      <c r="AD358" s="84"/>
    </row>
    <row r="359" spans="1:30" ht="14.4" x14ac:dyDescent="0.3">
      <c r="A359" s="51">
        <v>1825</v>
      </c>
      <c r="B359" s="52" t="s">
        <v>413</v>
      </c>
      <c r="C359" s="341">
        <v>31257</v>
      </c>
      <c r="D359" s="303">
        <f t="shared" si="75"/>
        <v>21379.616963064294</v>
      </c>
      <c r="E359" s="301">
        <f t="shared" si="76"/>
        <v>0.74407609131678243</v>
      </c>
      <c r="F359" s="303">
        <f t="shared" si="77"/>
        <v>4412.0932279824974</v>
      </c>
      <c r="G359" s="303">
        <f t="shared" si="78"/>
        <v>6450.4802993104113</v>
      </c>
      <c r="H359" s="303">
        <f t="shared" si="79"/>
        <v>1568.0623509835605</v>
      </c>
      <c r="I359" s="302">
        <f t="shared" si="80"/>
        <v>2292.5071571379654</v>
      </c>
      <c r="J359" s="303">
        <f t="shared" si="81"/>
        <v>1200.0791193331193</v>
      </c>
      <c r="K359" s="302">
        <f t="shared" si="82"/>
        <v>1754.5156724650203</v>
      </c>
      <c r="L359" s="302">
        <f t="shared" si="83"/>
        <v>8204.9959717754318</v>
      </c>
      <c r="M359" s="302">
        <f t="shared" si="84"/>
        <v>39461.995971775432</v>
      </c>
      <c r="N359" s="304">
        <f t="shared" si="85"/>
        <v>26991.789310379914</v>
      </c>
      <c r="O359" s="305">
        <f t="shared" si="86"/>
        <v>0.93939686208648554</v>
      </c>
      <c r="P359" s="349">
        <v>130.43542906906805</v>
      </c>
      <c r="Q359" s="124">
        <v>1462</v>
      </c>
      <c r="R359" s="85">
        <f t="shared" si="89"/>
        <v>3.8080509262945927E-2</v>
      </c>
      <c r="S359" s="2">
        <f t="shared" si="87"/>
        <v>8.3858474115775641E-2</v>
      </c>
      <c r="T359" s="2"/>
      <c r="U359" s="294">
        <v>30028</v>
      </c>
      <c r="V359" s="85">
        <f t="shared" si="88"/>
        <v>4.0928466764353272E-2</v>
      </c>
      <c r="W359" s="295">
        <v>36309.195115754745</v>
      </c>
      <c r="X359" s="294">
        <v>20595.336076817559</v>
      </c>
      <c r="Y359" s="99">
        <v>24903.426005318757</v>
      </c>
      <c r="Z359" s="99"/>
      <c r="AA359" s="84"/>
      <c r="AB359" s="84"/>
      <c r="AC359" s="84"/>
      <c r="AD359" s="84"/>
    </row>
    <row r="360" spans="1:30" ht="14.4" x14ac:dyDescent="0.3">
      <c r="A360" s="51">
        <v>1826</v>
      </c>
      <c r="B360" s="52" t="s">
        <v>414</v>
      </c>
      <c r="C360" s="341">
        <v>29443</v>
      </c>
      <c r="D360" s="303">
        <f t="shared" si="75"/>
        <v>20097.610921501706</v>
      </c>
      <c r="E360" s="301">
        <f t="shared" si="76"/>
        <v>0.69945835816944024</v>
      </c>
      <c r="F360" s="303">
        <f t="shared" si="77"/>
        <v>5181.2968529200507</v>
      </c>
      <c r="G360" s="303">
        <f t="shared" si="78"/>
        <v>7590.5998895278744</v>
      </c>
      <c r="H360" s="303">
        <f t="shared" si="79"/>
        <v>2016.7644655304664</v>
      </c>
      <c r="I360" s="302">
        <f t="shared" si="80"/>
        <v>2954.5599420021335</v>
      </c>
      <c r="J360" s="303">
        <f t="shared" si="81"/>
        <v>1648.7812338800252</v>
      </c>
      <c r="K360" s="302">
        <f t="shared" si="82"/>
        <v>2415.4645076342367</v>
      </c>
      <c r="L360" s="302">
        <f t="shared" si="83"/>
        <v>10006.06439716211</v>
      </c>
      <c r="M360" s="302">
        <f t="shared" si="84"/>
        <v>39449.06439716211</v>
      </c>
      <c r="N360" s="304">
        <f t="shared" si="85"/>
        <v>26927.689008301782</v>
      </c>
      <c r="O360" s="305">
        <f t="shared" si="86"/>
        <v>0.93716597542911839</v>
      </c>
      <c r="P360" s="349">
        <v>196.54548808904474</v>
      </c>
      <c r="Q360" s="124">
        <v>1465</v>
      </c>
      <c r="R360" s="85">
        <f t="shared" si="89"/>
        <v>0.12905443941154032</v>
      </c>
      <c r="S360" s="2">
        <f t="shared" si="87"/>
        <v>8.7386460524229811E-2</v>
      </c>
      <c r="T360" s="2"/>
      <c r="U360" s="294">
        <v>27288</v>
      </c>
      <c r="V360" s="85">
        <f t="shared" si="88"/>
        <v>7.897244209909117E-2</v>
      </c>
      <c r="W360" s="295">
        <v>37962.71955586558</v>
      </c>
      <c r="X360" s="294">
        <v>17800.391389432487</v>
      </c>
      <c r="Y360" s="99">
        <v>24763.678770949497</v>
      </c>
      <c r="Z360" s="99"/>
      <c r="AA360" s="84"/>
      <c r="AB360" s="84"/>
      <c r="AC360" s="84"/>
      <c r="AD360" s="84"/>
    </row>
    <row r="361" spans="1:30" ht="14.4" x14ac:dyDescent="0.3">
      <c r="A361" s="51">
        <v>1827</v>
      </c>
      <c r="B361" s="52" t="s">
        <v>415</v>
      </c>
      <c r="C361" s="341">
        <v>29285</v>
      </c>
      <c r="D361" s="303">
        <f t="shared" si="75"/>
        <v>20888.017118402284</v>
      </c>
      <c r="E361" s="301">
        <f t="shared" si="76"/>
        <v>0.72696691244140843</v>
      </c>
      <c r="F361" s="303">
        <f t="shared" si="77"/>
        <v>4707.0531347797041</v>
      </c>
      <c r="G361" s="303">
        <f t="shared" si="78"/>
        <v>6599.2884949611453</v>
      </c>
      <c r="H361" s="303">
        <f t="shared" si="79"/>
        <v>1740.1222966152643</v>
      </c>
      <c r="I361" s="302">
        <f t="shared" si="80"/>
        <v>2439.6514598546005</v>
      </c>
      <c r="J361" s="303">
        <f t="shared" si="81"/>
        <v>1372.1390649648231</v>
      </c>
      <c r="K361" s="302">
        <f t="shared" si="82"/>
        <v>1923.738969080682</v>
      </c>
      <c r="L361" s="302">
        <f t="shared" si="83"/>
        <v>8523.0274640418265</v>
      </c>
      <c r="M361" s="302">
        <f t="shared" si="84"/>
        <v>37808.027464041828</v>
      </c>
      <c r="N361" s="304">
        <f t="shared" si="85"/>
        <v>26967.209318146812</v>
      </c>
      <c r="O361" s="305">
        <f t="shared" si="86"/>
        <v>0.93854140314271672</v>
      </c>
      <c r="P361" s="349">
        <v>27.084248669514636</v>
      </c>
      <c r="Q361" s="124">
        <v>1402</v>
      </c>
      <c r="R361" s="85">
        <f t="shared" si="89"/>
        <v>5.843051412079138E-2</v>
      </c>
      <c r="S361" s="2">
        <f t="shared" si="87"/>
        <v>8.4745415454701697E-2</v>
      </c>
      <c r="T361" s="2"/>
      <c r="U361" s="294">
        <v>27767</v>
      </c>
      <c r="V361" s="85">
        <f t="shared" si="88"/>
        <v>5.4669211654121801E-2</v>
      </c>
      <c r="W361" s="295">
        <v>34978.588496479373</v>
      </c>
      <c r="X361" s="294">
        <v>19734.896943852167</v>
      </c>
      <c r="Y361" s="99">
        <v>24860.404048670483</v>
      </c>
      <c r="Z361" s="99"/>
      <c r="AA361" s="84"/>
      <c r="AB361" s="84"/>
      <c r="AC361" s="84"/>
      <c r="AD361" s="84"/>
    </row>
    <row r="362" spans="1:30" ht="14.4" x14ac:dyDescent="0.3">
      <c r="A362" s="51">
        <v>1828</v>
      </c>
      <c r="B362" s="52" t="s">
        <v>416</v>
      </c>
      <c r="C362" s="341">
        <v>35368</v>
      </c>
      <c r="D362" s="303">
        <f t="shared" si="75"/>
        <v>19242.655059847661</v>
      </c>
      <c r="E362" s="301">
        <f t="shared" si="76"/>
        <v>0.66970327804396668</v>
      </c>
      <c r="F362" s="303">
        <f t="shared" si="77"/>
        <v>5694.2703699124777</v>
      </c>
      <c r="G362" s="303">
        <f t="shared" si="78"/>
        <v>10466.068939899134</v>
      </c>
      <c r="H362" s="303">
        <f t="shared" si="79"/>
        <v>2315.9990171093823</v>
      </c>
      <c r="I362" s="302">
        <f t="shared" si="80"/>
        <v>4256.8061934470452</v>
      </c>
      <c r="J362" s="303">
        <f t="shared" si="81"/>
        <v>1948.0157854589411</v>
      </c>
      <c r="K362" s="302">
        <f t="shared" si="82"/>
        <v>3580.4530136735339</v>
      </c>
      <c r="L362" s="302">
        <f t="shared" si="83"/>
        <v>14046.521953572668</v>
      </c>
      <c r="M362" s="302">
        <f t="shared" si="84"/>
        <v>49414.521953572665</v>
      </c>
      <c r="N362" s="304">
        <f t="shared" si="85"/>
        <v>26884.941215219078</v>
      </c>
      <c r="O362" s="305">
        <f t="shared" si="86"/>
        <v>0.93567822142284462</v>
      </c>
      <c r="P362" s="349">
        <v>-167.97050709374707</v>
      </c>
      <c r="Q362" s="124">
        <v>1838</v>
      </c>
      <c r="R362" s="85">
        <f t="shared" si="89"/>
        <v>8.9811345713009291E-2</v>
      </c>
      <c r="S362" s="2">
        <f t="shared" si="87"/>
        <v>8.5974931468176558E-2</v>
      </c>
      <c r="T362" s="2"/>
      <c r="U362" s="294">
        <v>33036</v>
      </c>
      <c r="V362" s="85">
        <f t="shared" si="88"/>
        <v>7.0589659765104729E-2</v>
      </c>
      <c r="W362" s="295">
        <v>46319.416365965102</v>
      </c>
      <c r="X362" s="294">
        <v>17656.86798503474</v>
      </c>
      <c r="Y362" s="99">
        <v>24756.502600729615</v>
      </c>
      <c r="Z362" s="99"/>
      <c r="AA362" s="84"/>
      <c r="AB362" s="84"/>
      <c r="AC362" s="84"/>
      <c r="AD362" s="84"/>
    </row>
    <row r="363" spans="1:30" ht="14.4" x14ac:dyDescent="0.3">
      <c r="A363" s="51">
        <v>1832</v>
      </c>
      <c r="B363" s="52" t="s">
        <v>417</v>
      </c>
      <c r="C363" s="341">
        <v>121742</v>
      </c>
      <c r="D363" s="303">
        <f t="shared" si="75"/>
        <v>27138.207757467677</v>
      </c>
      <c r="E363" s="301">
        <f t="shared" si="76"/>
        <v>0.94449267208130228</v>
      </c>
      <c r="F363" s="303">
        <f t="shared" si="77"/>
        <v>956.93875134046823</v>
      </c>
      <c r="G363" s="303">
        <f t="shared" si="78"/>
        <v>4292.8272385133405</v>
      </c>
      <c r="H363" s="303">
        <f t="shared" si="79"/>
        <v>0</v>
      </c>
      <c r="I363" s="302">
        <f t="shared" si="80"/>
        <v>0</v>
      </c>
      <c r="J363" s="303">
        <f t="shared" si="81"/>
        <v>-367.98323165044116</v>
      </c>
      <c r="K363" s="302">
        <f t="shared" si="82"/>
        <v>-1650.772777183879</v>
      </c>
      <c r="L363" s="302">
        <f t="shared" si="83"/>
        <v>2642.0544613294614</v>
      </c>
      <c r="M363" s="302">
        <f t="shared" si="84"/>
        <v>124384.05446132946</v>
      </c>
      <c r="N363" s="304">
        <f t="shared" si="85"/>
        <v>27727.163277157702</v>
      </c>
      <c r="O363" s="305">
        <f t="shared" si="86"/>
        <v>0.96499012635316717</v>
      </c>
      <c r="P363" s="349">
        <v>427.82622458765672</v>
      </c>
      <c r="Q363" s="124">
        <v>4486</v>
      </c>
      <c r="R363" s="85">
        <f t="shared" si="89"/>
        <v>6.0413741043084238E-2</v>
      </c>
      <c r="S363" s="2">
        <f t="shared" si="87"/>
        <v>7.5486151992975023E-2</v>
      </c>
      <c r="T363" s="2"/>
      <c r="U363" s="294">
        <v>115881</v>
      </c>
      <c r="V363" s="85">
        <f t="shared" si="88"/>
        <v>5.0577747862030877E-2</v>
      </c>
      <c r="W363" s="295">
        <v>116736.59868731639</v>
      </c>
      <c r="X363" s="294">
        <v>25592.093639575971</v>
      </c>
      <c r="Y363" s="99">
        <v>25781.050946845491</v>
      </c>
      <c r="Z363" s="99"/>
      <c r="AA363" s="84"/>
      <c r="AB363" s="84"/>
      <c r="AC363" s="84"/>
      <c r="AD363" s="84"/>
    </row>
    <row r="364" spans="1:30" ht="14.4" x14ac:dyDescent="0.3">
      <c r="A364" s="51">
        <v>1833</v>
      </c>
      <c r="B364" s="52" t="s">
        <v>418</v>
      </c>
      <c r="C364" s="341">
        <v>638012</v>
      </c>
      <c r="D364" s="303">
        <f t="shared" si="75"/>
        <v>24502.169822189793</v>
      </c>
      <c r="E364" s="301">
        <f t="shared" si="76"/>
        <v>0.85275048573470436</v>
      </c>
      <c r="F364" s="303">
        <f t="shared" si="77"/>
        <v>2538.5615125071986</v>
      </c>
      <c r="G364" s="303">
        <f t="shared" si="78"/>
        <v>66101.603224174949</v>
      </c>
      <c r="H364" s="303">
        <f t="shared" si="79"/>
        <v>475.16885028963605</v>
      </c>
      <c r="I364" s="302">
        <f t="shared" si="80"/>
        <v>12372.921692691833</v>
      </c>
      <c r="J364" s="303">
        <f t="shared" si="81"/>
        <v>107.1856186391949</v>
      </c>
      <c r="K364" s="302">
        <f t="shared" si="82"/>
        <v>2791.0063237459958</v>
      </c>
      <c r="L364" s="302">
        <f t="shared" si="83"/>
        <v>68892.609547920947</v>
      </c>
      <c r="M364" s="302">
        <f t="shared" si="84"/>
        <v>706904.60954792099</v>
      </c>
      <c r="N364" s="304">
        <f t="shared" si="85"/>
        <v>27147.916953336186</v>
      </c>
      <c r="O364" s="305">
        <f t="shared" si="86"/>
        <v>0.94483058180738155</v>
      </c>
      <c r="P364" s="349">
        <v>2428.1756070652191</v>
      </c>
      <c r="Q364" s="124">
        <v>26039</v>
      </c>
      <c r="R364" s="85">
        <f t="shared" si="89"/>
        <v>8.423450623774513E-2</v>
      </c>
      <c r="S364" s="2">
        <f t="shared" si="87"/>
        <v>8.5760821774591628E-2</v>
      </c>
      <c r="T364" s="2"/>
      <c r="U364" s="294">
        <v>589326</v>
      </c>
      <c r="V364" s="85">
        <f t="shared" si="88"/>
        <v>8.2613018940280933E-2</v>
      </c>
      <c r="W364" s="295">
        <v>652043.58465613995</v>
      </c>
      <c r="X364" s="294">
        <v>22598.588848838102</v>
      </c>
      <c r="Y364" s="99">
        <v>25003.588643919778</v>
      </c>
      <c r="Z364" s="99"/>
      <c r="AA364" s="84"/>
      <c r="AB364" s="84"/>
      <c r="AC364" s="84"/>
      <c r="AD364" s="84"/>
    </row>
    <row r="365" spans="1:30" ht="14.4" x14ac:dyDescent="0.3">
      <c r="A365" s="51">
        <v>1834</v>
      </c>
      <c r="B365" s="52" t="s">
        <v>419</v>
      </c>
      <c r="C365" s="341">
        <v>58139</v>
      </c>
      <c r="D365" s="303">
        <f t="shared" si="75"/>
        <v>30233.489339573582</v>
      </c>
      <c r="E365" s="301">
        <f t="shared" si="76"/>
        <v>1.052217942609633</v>
      </c>
      <c r="F365" s="303">
        <f t="shared" si="77"/>
        <v>-900.23019792307457</v>
      </c>
      <c r="G365" s="303">
        <f t="shared" si="78"/>
        <v>-1731.1426706060722</v>
      </c>
      <c r="H365" s="303">
        <f t="shared" si="79"/>
        <v>0</v>
      </c>
      <c r="I365" s="302">
        <f t="shared" si="80"/>
        <v>0</v>
      </c>
      <c r="J365" s="303">
        <f t="shared" si="81"/>
        <v>-367.98323165044116</v>
      </c>
      <c r="K365" s="302">
        <f t="shared" si="82"/>
        <v>-707.63175446379842</v>
      </c>
      <c r="L365" s="302">
        <f t="shared" si="83"/>
        <v>-2438.7744250698706</v>
      </c>
      <c r="M365" s="302">
        <f t="shared" si="84"/>
        <v>55700.225574930126</v>
      </c>
      <c r="N365" s="304">
        <f t="shared" si="85"/>
        <v>28965.275910000066</v>
      </c>
      <c r="O365" s="305">
        <f t="shared" si="86"/>
        <v>1.0080802345644995</v>
      </c>
      <c r="P365" s="349">
        <v>28.091000865373189</v>
      </c>
      <c r="Q365" s="124">
        <v>1923</v>
      </c>
      <c r="R365" s="85">
        <f t="shared" si="89"/>
        <v>0.25844314545570646</v>
      </c>
      <c r="S365" s="2">
        <f t="shared" si="87"/>
        <v>0.15151674984757887</v>
      </c>
      <c r="T365" s="2"/>
      <c r="U365" s="294">
        <v>46055</v>
      </c>
      <c r="V365" s="85">
        <f t="shared" si="88"/>
        <v>0.26238193464336118</v>
      </c>
      <c r="W365" s="295">
        <v>48220.257262275962</v>
      </c>
      <c r="X365" s="294">
        <v>24024.517475221699</v>
      </c>
      <c r="Y365" s="99">
        <v>25154.020481103787</v>
      </c>
      <c r="Z365" s="99"/>
      <c r="AA365" s="84"/>
      <c r="AB365" s="84"/>
      <c r="AC365" s="84"/>
      <c r="AD365" s="84"/>
    </row>
    <row r="366" spans="1:30" ht="14.4" x14ac:dyDescent="0.3">
      <c r="A366" s="51">
        <v>1835</v>
      </c>
      <c r="B366" s="52" t="s">
        <v>420</v>
      </c>
      <c r="C366" s="341">
        <v>11735</v>
      </c>
      <c r="D366" s="303">
        <f t="shared" si="75"/>
        <v>24550.209205020921</v>
      </c>
      <c r="E366" s="301">
        <f t="shared" si="76"/>
        <v>0.85442240325633301</v>
      </c>
      <c r="F366" s="303">
        <f t="shared" si="77"/>
        <v>2509.7378828085216</v>
      </c>
      <c r="G366" s="303">
        <f t="shared" si="78"/>
        <v>1199.6547079824734</v>
      </c>
      <c r="H366" s="303">
        <f t="shared" si="79"/>
        <v>458.35506629874124</v>
      </c>
      <c r="I366" s="302">
        <f t="shared" si="80"/>
        <v>219.09372169079833</v>
      </c>
      <c r="J366" s="303">
        <f t="shared" si="81"/>
        <v>90.37183464830008</v>
      </c>
      <c r="K366" s="302">
        <f t="shared" si="82"/>
        <v>43.197736961887436</v>
      </c>
      <c r="L366" s="302">
        <f t="shared" si="83"/>
        <v>1242.8524449443607</v>
      </c>
      <c r="M366" s="302">
        <f t="shared" si="84"/>
        <v>12977.852444944361</v>
      </c>
      <c r="N366" s="304">
        <f t="shared" si="85"/>
        <v>27150.318922477742</v>
      </c>
      <c r="O366" s="305">
        <f t="shared" si="86"/>
        <v>0.94491417768346297</v>
      </c>
      <c r="P366" s="349">
        <v>48.386070516424525</v>
      </c>
      <c r="Q366" s="124">
        <v>478</v>
      </c>
      <c r="R366" s="85">
        <f t="shared" si="89"/>
        <v>0.15056911028352629</v>
      </c>
      <c r="S366" s="2">
        <f t="shared" si="87"/>
        <v>8.8602252985095831E-2</v>
      </c>
      <c r="T366" s="2"/>
      <c r="U366" s="294">
        <v>10370</v>
      </c>
      <c r="V366" s="85">
        <f t="shared" si="88"/>
        <v>0.13162970106075217</v>
      </c>
      <c r="W366" s="295">
        <v>12121.098371918248</v>
      </c>
      <c r="X366" s="294">
        <v>21337.448559670782</v>
      </c>
      <c r="Y366" s="99">
        <v>24940.531629461417</v>
      </c>
      <c r="Z366" s="99"/>
      <c r="AA366" s="84"/>
      <c r="AB366" s="84"/>
      <c r="AC366" s="84"/>
      <c r="AD366" s="84"/>
    </row>
    <row r="367" spans="1:30" ht="14.4" x14ac:dyDescent="0.3">
      <c r="A367" s="51">
        <v>1836</v>
      </c>
      <c r="B367" s="52" t="s">
        <v>421</v>
      </c>
      <c r="C367" s="341">
        <v>26674</v>
      </c>
      <c r="D367" s="303">
        <f t="shared" si="75"/>
        <v>21036.27760252366</v>
      </c>
      <c r="E367" s="301">
        <f t="shared" si="76"/>
        <v>0.73212683096157427</v>
      </c>
      <c r="F367" s="303">
        <f t="shared" si="77"/>
        <v>4618.0968443068787</v>
      </c>
      <c r="G367" s="303">
        <f t="shared" si="78"/>
        <v>5855.7467985811227</v>
      </c>
      <c r="H367" s="303">
        <f t="shared" si="79"/>
        <v>1688.2311271727826</v>
      </c>
      <c r="I367" s="302">
        <f t="shared" si="80"/>
        <v>2140.6770692550886</v>
      </c>
      <c r="J367" s="303">
        <f t="shared" si="81"/>
        <v>1320.2478955223414</v>
      </c>
      <c r="K367" s="302">
        <f t="shared" si="82"/>
        <v>1674.074331522329</v>
      </c>
      <c r="L367" s="302">
        <f t="shared" si="83"/>
        <v>7529.8211301034517</v>
      </c>
      <c r="M367" s="302">
        <f t="shared" si="84"/>
        <v>34203.821130103453</v>
      </c>
      <c r="N367" s="304">
        <f t="shared" si="85"/>
        <v>26974.622342352883</v>
      </c>
      <c r="O367" s="305">
        <f t="shared" si="86"/>
        <v>0.93879939906872512</v>
      </c>
      <c r="P367" s="349">
        <v>115.11827911051751</v>
      </c>
      <c r="Q367" s="124">
        <v>1268</v>
      </c>
      <c r="R367" s="85">
        <f t="shared" si="89"/>
        <v>0.13128941295938143</v>
      </c>
      <c r="S367" s="2">
        <f t="shared" si="87"/>
        <v>8.7536978485371203E-2</v>
      </c>
      <c r="T367" s="2"/>
      <c r="U367" s="294">
        <v>23597</v>
      </c>
      <c r="V367" s="85">
        <f t="shared" si="88"/>
        <v>0.13039793194050092</v>
      </c>
      <c r="W367" s="295">
        <v>31475.523526675424</v>
      </c>
      <c r="X367" s="294">
        <v>18594.956658786446</v>
      </c>
      <c r="Y367" s="99">
        <v>24803.4070344172</v>
      </c>
      <c r="Z367" s="99"/>
      <c r="AA367" s="84"/>
      <c r="AB367" s="84"/>
      <c r="AC367" s="84"/>
      <c r="AD367" s="84"/>
    </row>
    <row r="368" spans="1:30" ht="14.4" x14ac:dyDescent="0.3">
      <c r="A368" s="51">
        <v>1837</v>
      </c>
      <c r="B368" s="52" t="s">
        <v>422</v>
      </c>
      <c r="C368" s="341">
        <v>170747</v>
      </c>
      <c r="D368" s="303">
        <f t="shared" si="75"/>
        <v>26386.49358677175</v>
      </c>
      <c r="E368" s="301">
        <f t="shared" si="76"/>
        <v>0.91833071871772365</v>
      </c>
      <c r="F368" s="303">
        <f t="shared" si="77"/>
        <v>1407.9672537580241</v>
      </c>
      <c r="G368" s="303">
        <f t="shared" si="78"/>
        <v>9110.9560990681748</v>
      </c>
      <c r="H368" s="303">
        <f t="shared" si="79"/>
        <v>0</v>
      </c>
      <c r="I368" s="302">
        <f t="shared" si="80"/>
        <v>0</v>
      </c>
      <c r="J368" s="303">
        <f t="shared" si="81"/>
        <v>-367.98323165044116</v>
      </c>
      <c r="K368" s="302">
        <f t="shared" si="82"/>
        <v>-2381.2194920100046</v>
      </c>
      <c r="L368" s="302">
        <f t="shared" si="83"/>
        <v>6729.7366070581702</v>
      </c>
      <c r="M368" s="302">
        <f t="shared" si="84"/>
        <v>177476.73660705818</v>
      </c>
      <c r="N368" s="304">
        <f t="shared" si="85"/>
        <v>27426.477608879333</v>
      </c>
      <c r="O368" s="305">
        <f t="shared" si="86"/>
        <v>0.95452534500773578</v>
      </c>
      <c r="P368" s="349">
        <v>486.72275954229372</v>
      </c>
      <c r="Q368" s="124">
        <v>6471</v>
      </c>
      <c r="R368" s="85">
        <f t="shared" si="89"/>
        <v>7.4716043954744668E-2</v>
      </c>
      <c r="S368" s="2">
        <f t="shared" si="87"/>
        <v>8.1270914722984033E-2</v>
      </c>
      <c r="T368" s="2"/>
      <c r="U368" s="294">
        <v>158459</v>
      </c>
      <c r="V368" s="85">
        <f t="shared" si="88"/>
        <v>7.7546873323698876E-2</v>
      </c>
      <c r="W368" s="295">
        <v>163705.9538710115</v>
      </c>
      <c r="X368" s="294">
        <v>24552.060737527114</v>
      </c>
      <c r="Y368" s="99">
        <v>25365.03778602595</v>
      </c>
      <c r="Z368" s="99"/>
      <c r="AA368" s="84"/>
      <c r="AB368" s="84"/>
      <c r="AC368" s="84"/>
      <c r="AD368" s="84"/>
    </row>
    <row r="369" spans="1:30" ht="14.4" x14ac:dyDescent="0.3">
      <c r="A369" s="51">
        <v>1838</v>
      </c>
      <c r="B369" s="52" t="s">
        <v>423</v>
      </c>
      <c r="C369" s="341">
        <v>50208</v>
      </c>
      <c r="D369" s="303">
        <f t="shared" si="75"/>
        <v>24575.624082232011</v>
      </c>
      <c r="E369" s="301">
        <f t="shared" si="76"/>
        <v>0.85530691875205933</v>
      </c>
      <c r="F369" s="303">
        <f t="shared" si="77"/>
        <v>2494.4889564818682</v>
      </c>
      <c r="G369" s="303">
        <f t="shared" si="78"/>
        <v>5096.2409380924573</v>
      </c>
      <c r="H369" s="303">
        <f t="shared" si="79"/>
        <v>449.45985927485998</v>
      </c>
      <c r="I369" s="302">
        <f t="shared" si="80"/>
        <v>918.24649249853894</v>
      </c>
      <c r="J369" s="303">
        <f t="shared" si="81"/>
        <v>81.476627624418825</v>
      </c>
      <c r="K369" s="302">
        <f t="shared" si="82"/>
        <v>166.45675023668767</v>
      </c>
      <c r="L369" s="302">
        <f t="shared" si="83"/>
        <v>5262.6976883291454</v>
      </c>
      <c r="M369" s="302">
        <f t="shared" si="84"/>
        <v>55470.697688329143</v>
      </c>
      <c r="N369" s="304">
        <f t="shared" si="85"/>
        <v>27151.589666338299</v>
      </c>
      <c r="O369" s="305">
        <f t="shared" si="86"/>
        <v>0.94495840345824933</v>
      </c>
      <c r="P369" s="349">
        <v>164.80019260472545</v>
      </c>
      <c r="Q369" s="124">
        <v>2043</v>
      </c>
      <c r="R369" s="85">
        <f t="shared" si="89"/>
        <v>0.16112573959263538</v>
      </c>
      <c r="S369" s="2">
        <f t="shared" si="87"/>
        <v>8.902895449200221E-2</v>
      </c>
      <c r="T369" s="2"/>
      <c r="U369" s="294">
        <v>42627</v>
      </c>
      <c r="V369" s="85">
        <f t="shared" si="88"/>
        <v>0.17784502779928216</v>
      </c>
      <c r="W369" s="295">
        <v>50212.899631776439</v>
      </c>
      <c r="X369" s="294">
        <v>21165.342601787488</v>
      </c>
      <c r="Y369" s="99">
        <v>24931.926331567247</v>
      </c>
      <c r="Z369" s="99"/>
      <c r="AA369" s="84"/>
      <c r="AB369" s="84"/>
      <c r="AC369" s="84"/>
      <c r="AD369" s="84"/>
    </row>
    <row r="370" spans="1:30" ht="14.4" x14ac:dyDescent="0.3">
      <c r="A370" s="51">
        <v>1839</v>
      </c>
      <c r="B370" s="52" t="s">
        <v>424</v>
      </c>
      <c r="C370" s="341">
        <v>25014</v>
      </c>
      <c r="D370" s="303">
        <f t="shared" si="75"/>
        <v>24191.489361702126</v>
      </c>
      <c r="E370" s="301">
        <f t="shared" si="76"/>
        <v>0.84193785503661778</v>
      </c>
      <c r="F370" s="303">
        <f t="shared" si="77"/>
        <v>2724.9697887997986</v>
      </c>
      <c r="G370" s="303">
        <f t="shared" si="78"/>
        <v>2817.6187616189918</v>
      </c>
      <c r="H370" s="303">
        <f t="shared" si="79"/>
        <v>583.9070114603195</v>
      </c>
      <c r="I370" s="302">
        <f t="shared" si="80"/>
        <v>603.75984984997035</v>
      </c>
      <c r="J370" s="303">
        <f t="shared" si="81"/>
        <v>215.92377980987834</v>
      </c>
      <c r="K370" s="302">
        <f t="shared" si="82"/>
        <v>223.26518832341421</v>
      </c>
      <c r="L370" s="302">
        <f t="shared" si="83"/>
        <v>3040.8839499424062</v>
      </c>
      <c r="M370" s="302">
        <f t="shared" si="84"/>
        <v>28054.883949942407</v>
      </c>
      <c r="N370" s="304">
        <f t="shared" si="85"/>
        <v>27132.382930311804</v>
      </c>
      <c r="O370" s="305">
        <f t="shared" si="86"/>
        <v>0.9442899502724772</v>
      </c>
      <c r="P370" s="349">
        <v>96.13367555226796</v>
      </c>
      <c r="Q370" s="124">
        <v>1034</v>
      </c>
      <c r="R370" s="85">
        <f t="shared" si="89"/>
        <v>-1.4758805732510155E-2</v>
      </c>
      <c r="S370" s="2">
        <f t="shared" si="87"/>
        <v>6.9645817632168525E-2</v>
      </c>
      <c r="T370" s="2"/>
      <c r="U370" s="294">
        <v>25978</v>
      </c>
      <c r="V370" s="85">
        <f t="shared" si="88"/>
        <v>-3.710832242666872E-2</v>
      </c>
      <c r="W370" s="295">
        <v>26836.977873493983</v>
      </c>
      <c r="X370" s="294">
        <v>24553.875236294894</v>
      </c>
      <c r="Y370" s="99">
        <v>25365.763585533066</v>
      </c>
      <c r="Z370" s="99"/>
      <c r="AA370" s="84"/>
      <c r="AB370" s="84"/>
      <c r="AC370" s="84"/>
      <c r="AD370" s="84"/>
    </row>
    <row r="371" spans="1:30" ht="14.4" x14ac:dyDescent="0.3">
      <c r="A371" s="51">
        <v>1840</v>
      </c>
      <c r="B371" s="52" t="s">
        <v>425</v>
      </c>
      <c r="C371" s="341">
        <v>108553</v>
      </c>
      <c r="D371" s="303">
        <f t="shared" si="75"/>
        <v>23096.382978723403</v>
      </c>
      <c r="E371" s="301">
        <f t="shared" si="76"/>
        <v>0.80382480191547911</v>
      </c>
      <c r="F371" s="303">
        <f t="shared" si="77"/>
        <v>3382.0336185870328</v>
      </c>
      <c r="G371" s="303">
        <f t="shared" si="78"/>
        <v>15895.558007359054</v>
      </c>
      <c r="H371" s="303">
        <f t="shared" si="79"/>
        <v>967.19424550287272</v>
      </c>
      <c r="I371" s="302">
        <f t="shared" si="80"/>
        <v>4545.8129538635012</v>
      </c>
      <c r="J371" s="303">
        <f t="shared" si="81"/>
        <v>599.21101385243151</v>
      </c>
      <c r="K371" s="302">
        <f t="shared" si="82"/>
        <v>2816.2917651064281</v>
      </c>
      <c r="L371" s="302">
        <f t="shared" si="83"/>
        <v>18711.849772465481</v>
      </c>
      <c r="M371" s="302">
        <f t="shared" si="84"/>
        <v>127264.84977246547</v>
      </c>
      <c r="N371" s="304">
        <f t="shared" si="85"/>
        <v>27077.627611162865</v>
      </c>
      <c r="O371" s="305">
        <f t="shared" si="86"/>
        <v>0.94238429761642017</v>
      </c>
      <c r="P371" s="349">
        <v>98.4257979648537</v>
      </c>
      <c r="Q371" s="124">
        <v>4700</v>
      </c>
      <c r="R371" s="85">
        <f t="shared" si="89"/>
        <v>0.12240824749293304</v>
      </c>
      <c r="S371" s="2">
        <f t="shared" si="87"/>
        <v>8.7344206472304883E-2</v>
      </c>
      <c r="T371" s="2"/>
      <c r="U371" s="294">
        <v>97414</v>
      </c>
      <c r="V371" s="85">
        <f t="shared" si="88"/>
        <v>0.11434701377625392</v>
      </c>
      <c r="W371" s="295">
        <v>117888.60265979625</v>
      </c>
      <c r="X371" s="294">
        <v>20577.524292353191</v>
      </c>
      <c r="Y371" s="99">
        <v>24902.535416095532</v>
      </c>
      <c r="Z371" s="99"/>
      <c r="AA371" s="84"/>
      <c r="AB371" s="84"/>
      <c r="AC371" s="84"/>
      <c r="AD371" s="84"/>
    </row>
    <row r="372" spans="1:30" ht="14.4" x14ac:dyDescent="0.3">
      <c r="A372" s="51">
        <v>1841</v>
      </c>
      <c r="B372" s="52" t="s">
        <v>426</v>
      </c>
      <c r="C372" s="341">
        <v>209670</v>
      </c>
      <c r="D372" s="303">
        <f t="shared" si="75"/>
        <v>21831.528529779258</v>
      </c>
      <c r="E372" s="301">
        <f t="shared" si="76"/>
        <v>0.75980399667463017</v>
      </c>
      <c r="F372" s="303">
        <f t="shared" si="77"/>
        <v>4140.9462879535195</v>
      </c>
      <c r="G372" s="303">
        <f t="shared" si="78"/>
        <v>39769.6481495056</v>
      </c>
      <c r="H372" s="303">
        <f t="shared" si="79"/>
        <v>1409.8933026333234</v>
      </c>
      <c r="I372" s="302">
        <f t="shared" si="80"/>
        <v>13540.615278490437</v>
      </c>
      <c r="J372" s="303">
        <f t="shared" si="81"/>
        <v>1041.9100709828822</v>
      </c>
      <c r="K372" s="302">
        <f t="shared" si="82"/>
        <v>10006.5043217196</v>
      </c>
      <c r="L372" s="302">
        <f t="shared" si="83"/>
        <v>49776.152471225199</v>
      </c>
      <c r="M372" s="302">
        <f t="shared" si="84"/>
        <v>259446.15247122518</v>
      </c>
      <c r="N372" s="304">
        <f t="shared" si="85"/>
        <v>27014.384888715656</v>
      </c>
      <c r="O372" s="305">
        <f t="shared" si="86"/>
        <v>0.94018325735437769</v>
      </c>
      <c r="P372" s="349">
        <v>824.88560928819061</v>
      </c>
      <c r="Q372" s="124">
        <v>9604</v>
      </c>
      <c r="R372" s="85">
        <f t="shared" si="89"/>
        <v>-0.12071858656636374</v>
      </c>
      <c r="S372" s="2">
        <f t="shared" si="87"/>
        <v>6.0396250145805422E-2</v>
      </c>
      <c r="T372" s="2"/>
      <c r="U372" s="294">
        <v>238903</v>
      </c>
      <c r="V372" s="85">
        <f t="shared" si="88"/>
        <v>-0.12236346969272048</v>
      </c>
      <c r="W372" s="295">
        <v>245127.62221054733</v>
      </c>
      <c r="X372" s="294">
        <v>24828.829765121598</v>
      </c>
      <c r="Y372" s="99">
        <v>25475.745397063743</v>
      </c>
      <c r="Z372" s="99"/>
      <c r="AA372" s="84"/>
      <c r="AB372" s="84"/>
      <c r="AC372" s="84"/>
      <c r="AD372" s="84"/>
    </row>
    <row r="373" spans="1:30" ht="14.4" x14ac:dyDescent="0.3">
      <c r="A373" s="51">
        <v>1845</v>
      </c>
      <c r="B373" s="52" t="s">
        <v>427</v>
      </c>
      <c r="C373" s="341">
        <v>55801</v>
      </c>
      <c r="D373" s="303">
        <f t="shared" si="75"/>
        <v>28426.388181355069</v>
      </c>
      <c r="E373" s="301">
        <f t="shared" si="76"/>
        <v>0.98932529262697666</v>
      </c>
      <c r="F373" s="303">
        <f t="shared" si="77"/>
        <v>184.03049700803311</v>
      </c>
      <c r="G373" s="303">
        <f t="shared" si="78"/>
        <v>361.25186562676896</v>
      </c>
      <c r="H373" s="303">
        <f t="shared" si="79"/>
        <v>0</v>
      </c>
      <c r="I373" s="302">
        <f t="shared" si="80"/>
        <v>0</v>
      </c>
      <c r="J373" s="303">
        <f t="shared" si="81"/>
        <v>-367.98323165044116</v>
      </c>
      <c r="K373" s="302">
        <f t="shared" si="82"/>
        <v>-722.35108372981597</v>
      </c>
      <c r="L373" s="302">
        <f t="shared" si="83"/>
        <v>-361.09921810304701</v>
      </c>
      <c r="M373" s="302">
        <f t="shared" si="84"/>
        <v>55439.900781896955</v>
      </c>
      <c r="N373" s="304">
        <f t="shared" si="85"/>
        <v>28242.435446712661</v>
      </c>
      <c r="O373" s="305">
        <f t="shared" si="86"/>
        <v>0.98292317457143707</v>
      </c>
      <c r="P373" s="349">
        <v>188.26876479392757</v>
      </c>
      <c r="Q373" s="124">
        <v>1963</v>
      </c>
      <c r="R373" s="85">
        <f t="shared" si="89"/>
        <v>3.0683501377291884E-2</v>
      </c>
      <c r="S373" s="2">
        <f t="shared" si="87"/>
        <v>6.2693858412769185E-2</v>
      </c>
      <c r="T373" s="2"/>
      <c r="U373" s="294">
        <v>53864</v>
      </c>
      <c r="V373" s="85">
        <f t="shared" si="88"/>
        <v>3.5960938660329719E-2</v>
      </c>
      <c r="W373" s="295">
        <v>51903.4489479525</v>
      </c>
      <c r="X373" s="294">
        <v>27580.133128520225</v>
      </c>
      <c r="Y373" s="99">
        <v>26576.266742423195</v>
      </c>
      <c r="Z373" s="99"/>
      <c r="AA373" s="84"/>
      <c r="AB373" s="84"/>
      <c r="AC373" s="84"/>
      <c r="AD373" s="84"/>
    </row>
    <row r="374" spans="1:30" ht="14.4" x14ac:dyDescent="0.3">
      <c r="A374" s="51">
        <v>1848</v>
      </c>
      <c r="B374" s="52" t="s">
        <v>428</v>
      </c>
      <c r="C374" s="341">
        <v>55924</v>
      </c>
      <c r="D374" s="303">
        <f t="shared" si="75"/>
        <v>21991.348800629177</v>
      </c>
      <c r="E374" s="301">
        <f t="shared" si="76"/>
        <v>0.76536623114555846</v>
      </c>
      <c r="F374" s="303">
        <f t="shared" si="77"/>
        <v>4045.054125443568</v>
      </c>
      <c r="G374" s="303">
        <f t="shared" si="78"/>
        <v>10286.572641002995</v>
      </c>
      <c r="H374" s="303">
        <f t="shared" si="79"/>
        <v>1353.9562078358515</v>
      </c>
      <c r="I374" s="302">
        <f t="shared" si="80"/>
        <v>3443.11063652657</v>
      </c>
      <c r="J374" s="303">
        <f t="shared" si="81"/>
        <v>985.97297618541029</v>
      </c>
      <c r="K374" s="302">
        <f t="shared" si="82"/>
        <v>2507.3292784394985</v>
      </c>
      <c r="L374" s="302">
        <f t="shared" si="83"/>
        <v>12793.901919442493</v>
      </c>
      <c r="M374" s="302">
        <f t="shared" si="84"/>
        <v>68717.901919442491</v>
      </c>
      <c r="N374" s="304">
        <f t="shared" si="85"/>
        <v>27022.375902258154</v>
      </c>
      <c r="O374" s="305">
        <f t="shared" si="86"/>
        <v>0.94046136907792421</v>
      </c>
      <c r="P374" s="349">
        <v>226.79336260098353</v>
      </c>
      <c r="Q374" s="124">
        <v>2543</v>
      </c>
      <c r="R374" s="85">
        <f t="shared" si="89"/>
        <v>0.11773566027729043</v>
      </c>
      <c r="S374" s="2">
        <f t="shared" si="87"/>
        <v>8.7095624548141404E-2</v>
      </c>
      <c r="T374" s="2"/>
      <c r="U374" s="294">
        <v>49325</v>
      </c>
      <c r="V374" s="85">
        <f t="shared" si="88"/>
        <v>0.1337861125190066</v>
      </c>
      <c r="W374" s="295">
        <v>62317.513618105033</v>
      </c>
      <c r="X374" s="294">
        <v>19674.910251296369</v>
      </c>
      <c r="Y374" s="99">
        <v>24857.404714042692</v>
      </c>
      <c r="Z374" s="99"/>
      <c r="AA374" s="84"/>
      <c r="AB374" s="84"/>
      <c r="AC374" s="84"/>
      <c r="AD374" s="84"/>
    </row>
    <row r="375" spans="1:30" ht="14.4" x14ac:dyDescent="0.3">
      <c r="A375" s="51">
        <v>1849</v>
      </c>
      <c r="B375" s="52" t="s">
        <v>429</v>
      </c>
      <c r="C375" s="341">
        <v>46151</v>
      </c>
      <c r="D375" s="303">
        <f t="shared" si="75"/>
        <v>25302.083333333332</v>
      </c>
      <c r="E375" s="301">
        <f t="shared" si="76"/>
        <v>0.88058992363443089</v>
      </c>
      <c r="F375" s="303">
        <f t="shared" si="77"/>
        <v>2058.613405821075</v>
      </c>
      <c r="G375" s="303">
        <f t="shared" si="78"/>
        <v>3754.9108522176407</v>
      </c>
      <c r="H375" s="303">
        <f t="shared" si="79"/>
        <v>195.19912138939742</v>
      </c>
      <c r="I375" s="302">
        <f t="shared" si="80"/>
        <v>356.04319741426087</v>
      </c>
      <c r="J375" s="303">
        <f t="shared" si="81"/>
        <v>-172.78411026104374</v>
      </c>
      <c r="K375" s="302">
        <f t="shared" si="82"/>
        <v>-315.15821711614376</v>
      </c>
      <c r="L375" s="302">
        <f t="shared" si="83"/>
        <v>3439.7526351014967</v>
      </c>
      <c r="M375" s="302">
        <f t="shared" si="84"/>
        <v>49590.752635101497</v>
      </c>
      <c r="N375" s="304">
        <f t="shared" si="85"/>
        <v>27187.912628893366</v>
      </c>
      <c r="O375" s="305">
        <f t="shared" si="86"/>
        <v>0.94622255370236796</v>
      </c>
      <c r="P375" s="349">
        <v>27.965884146362441</v>
      </c>
      <c r="Q375" s="124">
        <v>1824</v>
      </c>
      <c r="R375" s="85">
        <f t="shared" si="89"/>
        <v>8.8384430694441157E-2</v>
      </c>
      <c r="S375" s="2">
        <f t="shared" si="87"/>
        <v>8.5951516167237701E-2</v>
      </c>
      <c r="T375" s="2"/>
      <c r="U375" s="294">
        <v>42101</v>
      </c>
      <c r="V375" s="85">
        <f t="shared" si="88"/>
        <v>9.6197239970547022E-2</v>
      </c>
      <c r="W375" s="295">
        <v>45340.246813876438</v>
      </c>
      <c r="X375" s="294">
        <v>23247.377139701821</v>
      </c>
      <c r="Y375" s="99">
        <v>25036.028058462969</v>
      </c>
      <c r="Z375" s="99"/>
      <c r="AA375" s="84"/>
      <c r="AB375" s="84"/>
      <c r="AC375" s="84"/>
      <c r="AD375" s="84"/>
    </row>
    <row r="376" spans="1:30" ht="14.4" x14ac:dyDescent="0.3">
      <c r="A376" s="51">
        <v>1850</v>
      </c>
      <c r="B376" s="52" t="s">
        <v>430</v>
      </c>
      <c r="C376" s="341">
        <v>43277</v>
      </c>
      <c r="D376" s="303">
        <f t="shared" si="75"/>
        <v>21923.505572441743</v>
      </c>
      <c r="E376" s="301">
        <f t="shared" si="76"/>
        <v>0.7630050792063432</v>
      </c>
      <c r="F376" s="303">
        <f t="shared" si="77"/>
        <v>4085.7600623560284</v>
      </c>
      <c r="G376" s="303">
        <f t="shared" si="78"/>
        <v>8065.2903630908004</v>
      </c>
      <c r="H376" s="303">
        <f t="shared" si="79"/>
        <v>1377.7013377014534</v>
      </c>
      <c r="I376" s="302">
        <f t="shared" si="80"/>
        <v>2719.5824406226693</v>
      </c>
      <c r="J376" s="303">
        <f t="shared" si="81"/>
        <v>1009.7181060510122</v>
      </c>
      <c r="K376" s="302">
        <f t="shared" si="82"/>
        <v>1993.1835413446981</v>
      </c>
      <c r="L376" s="302">
        <f t="shared" si="83"/>
        <v>10058.473904435499</v>
      </c>
      <c r="M376" s="302">
        <f t="shared" si="84"/>
        <v>53335.473904435501</v>
      </c>
      <c r="N376" s="304">
        <f t="shared" si="85"/>
        <v>27018.983740848784</v>
      </c>
      <c r="O376" s="305">
        <f t="shared" si="86"/>
        <v>0.94034331148096351</v>
      </c>
      <c r="P376" s="349">
        <v>145.26883514524161</v>
      </c>
      <c r="Q376" s="124">
        <v>1974</v>
      </c>
      <c r="R376" s="85">
        <f t="shared" si="89"/>
        <v>3.8377797033688932E-2</v>
      </c>
      <c r="S376" s="2">
        <f t="shared" si="87"/>
        <v>8.3823512746908968E-2</v>
      </c>
      <c r="T376" s="2"/>
      <c r="U376" s="294">
        <v>42142</v>
      </c>
      <c r="V376" s="85">
        <f t="shared" si="88"/>
        <v>2.6932751174600162E-2</v>
      </c>
      <c r="W376" s="295">
        <v>49758.923766149841</v>
      </c>
      <c r="X376" s="294">
        <v>21113.226452905812</v>
      </c>
      <c r="Y376" s="99">
        <v>24929.320524123166</v>
      </c>
      <c r="Z376" s="99"/>
      <c r="AA376" s="84"/>
      <c r="AB376" s="84"/>
      <c r="AC376" s="84"/>
      <c r="AD376" s="84"/>
    </row>
    <row r="377" spans="1:30" ht="14.4" x14ac:dyDescent="0.3">
      <c r="A377" s="51">
        <v>1851</v>
      </c>
      <c r="B377" s="52" t="s">
        <v>431</v>
      </c>
      <c r="C377" s="341">
        <v>49484</v>
      </c>
      <c r="D377" s="303">
        <f t="shared" si="75"/>
        <v>23080.223880597016</v>
      </c>
      <c r="E377" s="301">
        <f t="shared" si="76"/>
        <v>0.80326241585431346</v>
      </c>
      <c r="F377" s="303">
        <f t="shared" si="77"/>
        <v>3391.729077462865</v>
      </c>
      <c r="G377" s="303">
        <f t="shared" si="78"/>
        <v>7271.8671420803821</v>
      </c>
      <c r="H377" s="303">
        <f t="shared" si="79"/>
        <v>972.84992984710823</v>
      </c>
      <c r="I377" s="302">
        <f t="shared" si="80"/>
        <v>2085.7902495922003</v>
      </c>
      <c r="J377" s="303">
        <f t="shared" si="81"/>
        <v>604.86669819666713</v>
      </c>
      <c r="K377" s="302">
        <f t="shared" si="82"/>
        <v>1296.8342009336543</v>
      </c>
      <c r="L377" s="302">
        <f t="shared" si="83"/>
        <v>8568.701343014036</v>
      </c>
      <c r="M377" s="302">
        <f t="shared" si="84"/>
        <v>58052.701343014036</v>
      </c>
      <c r="N377" s="304">
        <f t="shared" si="85"/>
        <v>27076.819656256546</v>
      </c>
      <c r="O377" s="305">
        <f t="shared" si="86"/>
        <v>0.94235617831336194</v>
      </c>
      <c r="P377" s="349">
        <v>289.10551294396464</v>
      </c>
      <c r="Q377" s="124">
        <v>2144</v>
      </c>
      <c r="R377" s="85">
        <f t="shared" si="89"/>
        <v>7.0893037657928717E-2</v>
      </c>
      <c r="S377" s="2">
        <f t="shared" si="87"/>
        <v>8.5187819819235663E-2</v>
      </c>
      <c r="T377" s="2"/>
      <c r="U377" s="294">
        <v>46553</v>
      </c>
      <c r="V377" s="85">
        <f t="shared" si="88"/>
        <v>6.2960496638240285E-2</v>
      </c>
      <c r="W377" s="295">
        <v>53894.753875192211</v>
      </c>
      <c r="X377" s="294">
        <v>21552.314814814814</v>
      </c>
      <c r="Y377" s="99">
        <v>24951.274942218617</v>
      </c>
      <c r="Z377" s="99"/>
      <c r="AA377" s="84"/>
      <c r="AB377" s="84"/>
      <c r="AC377" s="84"/>
      <c r="AD377" s="84"/>
    </row>
    <row r="378" spans="1:30" ht="14.4" x14ac:dyDescent="0.3">
      <c r="A378" s="51">
        <v>1852</v>
      </c>
      <c r="B378" s="52" t="s">
        <v>432</v>
      </c>
      <c r="C378" s="341">
        <v>26174</v>
      </c>
      <c r="D378" s="303">
        <f t="shared" si="75"/>
        <v>20400.623538581451</v>
      </c>
      <c r="E378" s="301">
        <f t="shared" si="76"/>
        <v>0.71000412445355476</v>
      </c>
      <c r="F378" s="303">
        <f t="shared" si="77"/>
        <v>4999.4892826722034</v>
      </c>
      <c r="G378" s="303">
        <f t="shared" si="78"/>
        <v>6414.3447496684366</v>
      </c>
      <c r="H378" s="303">
        <f t="shared" si="79"/>
        <v>1910.7100495525558</v>
      </c>
      <c r="I378" s="302">
        <f t="shared" si="80"/>
        <v>2451.440993575929</v>
      </c>
      <c r="J378" s="303">
        <f t="shared" si="81"/>
        <v>1542.7268179021146</v>
      </c>
      <c r="K378" s="302">
        <f t="shared" si="82"/>
        <v>1979.3185073684131</v>
      </c>
      <c r="L378" s="302">
        <f t="shared" si="83"/>
        <v>8393.6632570368492</v>
      </c>
      <c r="M378" s="302">
        <f t="shared" si="84"/>
        <v>34567.663257036853</v>
      </c>
      <c r="N378" s="304">
        <f t="shared" si="85"/>
        <v>26942.839639155769</v>
      </c>
      <c r="O378" s="305">
        <f t="shared" si="86"/>
        <v>0.93769326374332407</v>
      </c>
      <c r="P378" s="349">
        <v>149.26857421040404</v>
      </c>
      <c r="Q378" s="124">
        <v>1283</v>
      </c>
      <c r="R378" s="85">
        <f t="shared" si="89"/>
        <v>6.1409565457452929E-2</v>
      </c>
      <c r="S378" s="2">
        <f t="shared" si="87"/>
        <v>8.4887957156992599E-2</v>
      </c>
      <c r="T378" s="2"/>
      <c r="U378" s="294">
        <v>24602</v>
      </c>
      <c r="V378" s="85">
        <f t="shared" si="88"/>
        <v>6.389724412649378E-2</v>
      </c>
      <c r="W378" s="295">
        <v>31788.383777891679</v>
      </c>
      <c r="X378" s="294">
        <v>19220.3125</v>
      </c>
      <c r="Y378" s="99">
        <v>24834.674826477873</v>
      </c>
      <c r="Z378" s="99"/>
      <c r="AA378" s="84"/>
      <c r="AB378" s="84"/>
      <c r="AC378" s="84"/>
      <c r="AD378" s="84"/>
    </row>
    <row r="379" spans="1:30" ht="14.4" x14ac:dyDescent="0.3">
      <c r="A379" s="51">
        <v>1853</v>
      </c>
      <c r="B379" s="52" t="s">
        <v>433</v>
      </c>
      <c r="C379" s="341">
        <v>27912</v>
      </c>
      <c r="D379" s="303">
        <f t="shared" si="75"/>
        <v>19937.142857142859</v>
      </c>
      <c r="E379" s="301">
        <f t="shared" si="76"/>
        <v>0.69387357850217224</v>
      </c>
      <c r="F379" s="303">
        <f t="shared" si="77"/>
        <v>5277.577691535359</v>
      </c>
      <c r="G379" s="303">
        <f t="shared" si="78"/>
        <v>7388.6087681495028</v>
      </c>
      <c r="H379" s="303">
        <f t="shared" si="79"/>
        <v>2072.9282880560631</v>
      </c>
      <c r="I379" s="302">
        <f t="shared" si="80"/>
        <v>2902.0996032784883</v>
      </c>
      <c r="J379" s="303">
        <f t="shared" si="81"/>
        <v>1704.9450564056219</v>
      </c>
      <c r="K379" s="302">
        <f t="shared" si="82"/>
        <v>2386.9230789678709</v>
      </c>
      <c r="L379" s="302">
        <f t="shared" si="83"/>
        <v>9775.5318471173741</v>
      </c>
      <c r="M379" s="302">
        <f t="shared" si="84"/>
        <v>37687.531847117374</v>
      </c>
      <c r="N379" s="304">
        <f t="shared" si="85"/>
        <v>26919.665605083836</v>
      </c>
      <c r="O379" s="305">
        <f t="shared" si="86"/>
        <v>0.93688673644575482</v>
      </c>
      <c r="P379" s="349">
        <v>164.46087598952727</v>
      </c>
      <c r="Q379" s="124">
        <v>1400</v>
      </c>
      <c r="R379" s="85">
        <f t="shared" si="89"/>
        <v>4.5232146912819321E-2</v>
      </c>
      <c r="S379" s="2">
        <f t="shared" si="87"/>
        <v>8.4273418830811561E-2</v>
      </c>
      <c r="T379" s="2"/>
      <c r="U379" s="294">
        <v>26418</v>
      </c>
      <c r="V379" s="85">
        <f t="shared" si="88"/>
        <v>5.6552350669997732E-2</v>
      </c>
      <c r="W379" s="295">
        <v>34385.91799404686</v>
      </c>
      <c r="X379" s="294">
        <v>19074.36823104693</v>
      </c>
      <c r="Y379" s="99">
        <v>24827.377613030225</v>
      </c>
      <c r="Z379" s="99"/>
      <c r="AA379" s="84"/>
      <c r="AB379" s="84"/>
      <c r="AC379" s="84"/>
      <c r="AD379" s="84"/>
    </row>
    <row r="380" spans="1:30" ht="14.4" x14ac:dyDescent="0.3">
      <c r="A380" s="51">
        <v>1854</v>
      </c>
      <c r="B380" s="52" t="s">
        <v>434</v>
      </c>
      <c r="C380" s="341">
        <v>49901</v>
      </c>
      <c r="D380" s="303">
        <f t="shared" si="75"/>
        <v>19523.082942097026</v>
      </c>
      <c r="E380" s="301">
        <f t="shared" si="76"/>
        <v>0.67946302644735634</v>
      </c>
      <c r="F380" s="303">
        <f t="shared" si="77"/>
        <v>5526.0136405628591</v>
      </c>
      <c r="G380" s="303">
        <f t="shared" si="78"/>
        <v>14124.490865278669</v>
      </c>
      <c r="H380" s="303">
        <f t="shared" si="79"/>
        <v>2217.8492583221046</v>
      </c>
      <c r="I380" s="302">
        <f t="shared" si="80"/>
        <v>5668.8227042712988</v>
      </c>
      <c r="J380" s="303">
        <f t="shared" si="81"/>
        <v>1849.8660266716633</v>
      </c>
      <c r="K380" s="302">
        <f t="shared" si="82"/>
        <v>4728.2575641727717</v>
      </c>
      <c r="L380" s="302">
        <f t="shared" si="83"/>
        <v>18852.74842945144</v>
      </c>
      <c r="M380" s="302">
        <f t="shared" si="84"/>
        <v>68753.748429451443</v>
      </c>
      <c r="N380" s="304">
        <f t="shared" si="85"/>
        <v>26898.962609331553</v>
      </c>
      <c r="O380" s="305">
        <f t="shared" si="86"/>
        <v>0.93616620884301427</v>
      </c>
      <c r="P380" s="349">
        <v>118.07028502088724</v>
      </c>
      <c r="Q380" s="124">
        <v>2556</v>
      </c>
      <c r="R380" s="85">
        <f t="shared" si="89"/>
        <v>7.8556413312622766E-2</v>
      </c>
      <c r="S380" s="2">
        <f t="shared" si="87"/>
        <v>8.5567278022916041E-2</v>
      </c>
      <c r="T380" s="2"/>
      <c r="U380" s="294">
        <v>46719</v>
      </c>
      <c r="V380" s="85">
        <f t="shared" si="88"/>
        <v>6.8109334531989127E-2</v>
      </c>
      <c r="W380" s="295">
        <v>63953.864399014397</v>
      </c>
      <c r="X380" s="294">
        <v>18101.123595505618</v>
      </c>
      <c r="Y380" s="99">
        <v>24778.715381253158</v>
      </c>
      <c r="Z380" s="99"/>
      <c r="AA380" s="84"/>
      <c r="AB380" s="84"/>
      <c r="AC380" s="84"/>
      <c r="AD380" s="84"/>
    </row>
    <row r="381" spans="1:30" ht="14.4" x14ac:dyDescent="0.3">
      <c r="A381" s="51">
        <v>1856</v>
      </c>
      <c r="B381" s="52" t="s">
        <v>435</v>
      </c>
      <c r="C381" s="341">
        <v>16165</v>
      </c>
      <c r="D381" s="303">
        <f t="shared" si="75"/>
        <v>29337.568058076224</v>
      </c>
      <c r="E381" s="301">
        <f t="shared" si="76"/>
        <v>1.0210371405206262</v>
      </c>
      <c r="F381" s="303">
        <f t="shared" si="77"/>
        <v>-362.67742902465977</v>
      </c>
      <c r="G381" s="303">
        <f t="shared" si="78"/>
        <v>-199.83526339258754</v>
      </c>
      <c r="H381" s="303">
        <f t="shared" si="79"/>
        <v>0</v>
      </c>
      <c r="I381" s="302">
        <f t="shared" si="80"/>
        <v>0</v>
      </c>
      <c r="J381" s="303">
        <f t="shared" si="81"/>
        <v>-367.98323165044116</v>
      </c>
      <c r="K381" s="302">
        <f t="shared" si="82"/>
        <v>-202.7587606393931</v>
      </c>
      <c r="L381" s="302">
        <f t="shared" si="83"/>
        <v>-402.59402403198067</v>
      </c>
      <c r="M381" s="302">
        <f t="shared" si="84"/>
        <v>15762.405975968019</v>
      </c>
      <c r="N381" s="304">
        <f t="shared" si="85"/>
        <v>28606.907397401123</v>
      </c>
      <c r="O381" s="305">
        <f t="shared" si="86"/>
        <v>0.99560791372889679</v>
      </c>
      <c r="P381" s="349">
        <v>2.8136981158706931</v>
      </c>
      <c r="Q381" s="124">
        <v>551</v>
      </c>
      <c r="R381" s="85">
        <f t="shared" si="89"/>
        <v>0.14624522128120596</v>
      </c>
      <c r="S381" s="2">
        <f t="shared" si="87"/>
        <v>0.10956847661552652</v>
      </c>
      <c r="T381" s="2"/>
      <c r="U381" s="294">
        <v>13949</v>
      </c>
      <c r="V381" s="85">
        <f t="shared" si="88"/>
        <v>0.15886443472650369</v>
      </c>
      <c r="W381" s="295">
        <v>14051.196352603232</v>
      </c>
      <c r="X381" s="294">
        <v>25594.495412844037</v>
      </c>
      <c r="Y381" s="99">
        <v>25782.011656152721</v>
      </c>
      <c r="Z381" s="99"/>
      <c r="AA381" s="84"/>
      <c r="AB381" s="84"/>
      <c r="AC381" s="84"/>
      <c r="AD381" s="84"/>
    </row>
    <row r="382" spans="1:30" ht="14.4" x14ac:dyDescent="0.3">
      <c r="A382" s="51">
        <v>1857</v>
      </c>
      <c r="B382" s="52" t="s">
        <v>436</v>
      </c>
      <c r="C382" s="341">
        <v>20793</v>
      </c>
      <c r="D382" s="303">
        <f t="shared" si="75"/>
        <v>27180.392156862745</v>
      </c>
      <c r="E382" s="301">
        <f t="shared" si="76"/>
        <v>0.94596081826327805</v>
      </c>
      <c r="F382" s="303">
        <f t="shared" si="77"/>
        <v>931.62811170342752</v>
      </c>
      <c r="G382" s="303">
        <f t="shared" si="78"/>
        <v>712.69550545312211</v>
      </c>
      <c r="H382" s="303">
        <f t="shared" si="79"/>
        <v>0</v>
      </c>
      <c r="I382" s="302">
        <f t="shared" si="80"/>
        <v>0</v>
      </c>
      <c r="J382" s="303">
        <f t="shared" si="81"/>
        <v>-367.98323165044116</v>
      </c>
      <c r="K382" s="302">
        <f t="shared" si="82"/>
        <v>-281.50717221258748</v>
      </c>
      <c r="L382" s="302">
        <f t="shared" si="83"/>
        <v>431.18833324053463</v>
      </c>
      <c r="M382" s="302">
        <f t="shared" si="84"/>
        <v>21224.188333240534</v>
      </c>
      <c r="N382" s="304">
        <f t="shared" si="85"/>
        <v>27744.037036915732</v>
      </c>
      <c r="O382" s="305">
        <f t="shared" si="86"/>
        <v>0.96557738482595756</v>
      </c>
      <c r="P382" s="349">
        <v>-94.625264866349823</v>
      </c>
      <c r="Q382" s="124">
        <v>765</v>
      </c>
      <c r="R382" s="85">
        <f t="shared" si="89"/>
        <v>0.14019070035242231</v>
      </c>
      <c r="S382" s="2">
        <f t="shared" si="87"/>
        <v>0.10623929933853705</v>
      </c>
      <c r="T382" s="2"/>
      <c r="U382" s="294">
        <v>18594</v>
      </c>
      <c r="V382" s="85">
        <f t="shared" si="88"/>
        <v>0.11826395611487577</v>
      </c>
      <c r="W382" s="295">
        <v>19562.086522991784</v>
      </c>
      <c r="X382" s="294">
        <v>23838.461538461539</v>
      </c>
      <c r="Y382" s="99">
        <v>25079.598106399724</v>
      </c>
      <c r="Z382" s="99"/>
      <c r="AA382" s="84"/>
      <c r="AB382" s="84"/>
      <c r="AC382" s="84"/>
      <c r="AD382" s="84"/>
    </row>
    <row r="383" spans="1:30" ht="14.4" x14ac:dyDescent="0.3">
      <c r="A383" s="51">
        <v>1859</v>
      </c>
      <c r="B383" s="52" t="s">
        <v>437</v>
      </c>
      <c r="C383" s="341">
        <v>32331</v>
      </c>
      <c r="D383" s="303">
        <f t="shared" si="75"/>
        <v>24199.850299401198</v>
      </c>
      <c r="E383" s="301">
        <f t="shared" si="76"/>
        <v>0.84222884125277009</v>
      </c>
      <c r="F383" s="303">
        <f t="shared" si="77"/>
        <v>2719.9532261803556</v>
      </c>
      <c r="G383" s="303">
        <f t="shared" si="78"/>
        <v>3633.8575101769552</v>
      </c>
      <c r="H383" s="303">
        <f t="shared" si="79"/>
        <v>580.98068326564442</v>
      </c>
      <c r="I383" s="302">
        <f t="shared" si="80"/>
        <v>776.19019284290096</v>
      </c>
      <c r="J383" s="303">
        <f t="shared" si="81"/>
        <v>212.99745161520326</v>
      </c>
      <c r="K383" s="302">
        <f t="shared" si="82"/>
        <v>284.56459535791157</v>
      </c>
      <c r="L383" s="302">
        <f t="shared" si="83"/>
        <v>3918.4221055348667</v>
      </c>
      <c r="M383" s="302">
        <f t="shared" si="84"/>
        <v>36249.422105534868</v>
      </c>
      <c r="N383" s="304">
        <f t="shared" si="85"/>
        <v>27132.800977196755</v>
      </c>
      <c r="O383" s="305">
        <f t="shared" si="86"/>
        <v>0.94430449958328477</v>
      </c>
      <c r="P383" s="349">
        <v>5.2629502300069362</v>
      </c>
      <c r="Q383" s="124">
        <v>1336</v>
      </c>
      <c r="R383" s="85">
        <f t="shared" si="89"/>
        <v>0.16157912860832838</v>
      </c>
      <c r="S383" s="2">
        <f t="shared" si="87"/>
        <v>8.8999909354806186E-2</v>
      </c>
      <c r="T383" s="2"/>
      <c r="U383" s="294">
        <v>28292</v>
      </c>
      <c r="V383" s="85">
        <f t="shared" si="88"/>
        <v>0.14276120458080022</v>
      </c>
      <c r="W383" s="295">
        <v>33835.029195606956</v>
      </c>
      <c r="X383" s="294">
        <v>20833.578792341679</v>
      </c>
      <c r="Y383" s="99">
        <v>24915.338141094959</v>
      </c>
      <c r="Z383" s="99"/>
      <c r="AA383" s="84"/>
      <c r="AB383" s="84"/>
      <c r="AC383" s="84"/>
      <c r="AD383" s="84"/>
    </row>
    <row r="384" spans="1:30" ht="14.4" x14ac:dyDescent="0.3">
      <c r="A384" s="51">
        <v>1860</v>
      </c>
      <c r="B384" s="52" t="s">
        <v>438</v>
      </c>
      <c r="C384" s="341">
        <v>253493</v>
      </c>
      <c r="D384" s="303">
        <f t="shared" si="75"/>
        <v>22637.345954634755</v>
      </c>
      <c r="E384" s="301">
        <f t="shared" si="76"/>
        <v>0.78784890883733605</v>
      </c>
      <c r="F384" s="303">
        <f t="shared" si="77"/>
        <v>3657.4558330402215</v>
      </c>
      <c r="G384" s="303">
        <f t="shared" si="78"/>
        <v>40956.190418384402</v>
      </c>
      <c r="H384" s="303">
        <f t="shared" si="79"/>
        <v>1127.8572039338994</v>
      </c>
      <c r="I384" s="302">
        <f t="shared" si="80"/>
        <v>12629.744969651805</v>
      </c>
      <c r="J384" s="303">
        <f t="shared" si="81"/>
        <v>759.87397228345822</v>
      </c>
      <c r="K384" s="302">
        <f t="shared" si="82"/>
        <v>8509.0687416301644</v>
      </c>
      <c r="L384" s="302">
        <f t="shared" si="83"/>
        <v>49465.259160014568</v>
      </c>
      <c r="M384" s="302">
        <f t="shared" si="84"/>
        <v>302958.25916001457</v>
      </c>
      <c r="N384" s="304">
        <f t="shared" si="85"/>
        <v>27054.675759958438</v>
      </c>
      <c r="O384" s="305">
        <f t="shared" si="86"/>
        <v>0.9415855029625132</v>
      </c>
      <c r="P384" s="349">
        <v>-301.58636476370884</v>
      </c>
      <c r="Q384" s="124">
        <v>11198</v>
      </c>
      <c r="R384" s="85">
        <f t="shared" si="89"/>
        <v>0.1076948895056319</v>
      </c>
      <c r="S384" s="2">
        <f t="shared" si="87"/>
        <v>8.6730369104103325E-2</v>
      </c>
      <c r="T384" s="2"/>
      <c r="U384" s="294">
        <v>227662</v>
      </c>
      <c r="V384" s="85">
        <f t="shared" si="88"/>
        <v>0.11346206217989827</v>
      </c>
      <c r="W384" s="295">
        <v>277335.6635044635</v>
      </c>
      <c r="X384" s="294">
        <v>20436.445242369839</v>
      </c>
      <c r="Y384" s="99">
        <v>24895.481463596363</v>
      </c>
      <c r="Z384" s="99"/>
      <c r="AA384" s="84"/>
      <c r="AB384" s="84"/>
      <c r="AC384" s="84"/>
      <c r="AD384" s="84"/>
    </row>
    <row r="385" spans="1:32" ht="14.4" x14ac:dyDescent="0.3">
      <c r="A385" s="51">
        <v>1865</v>
      </c>
      <c r="B385" s="52" t="s">
        <v>439</v>
      </c>
      <c r="C385" s="341">
        <v>224413</v>
      </c>
      <c r="D385" s="303">
        <f t="shared" si="75"/>
        <v>24001.39037433155</v>
      </c>
      <c r="E385" s="301">
        <f t="shared" si="76"/>
        <v>0.83532182857878445</v>
      </c>
      <c r="F385" s="303">
        <f t="shared" si="77"/>
        <v>2839.0291812221444</v>
      </c>
      <c r="G385" s="303">
        <f t="shared" si="78"/>
        <v>26544.922844427048</v>
      </c>
      <c r="H385" s="303">
        <f t="shared" si="79"/>
        <v>650.44165704002125</v>
      </c>
      <c r="I385" s="302">
        <f t="shared" si="80"/>
        <v>6081.6294933241988</v>
      </c>
      <c r="J385" s="303">
        <f t="shared" si="81"/>
        <v>282.4584253895801</v>
      </c>
      <c r="K385" s="302">
        <f t="shared" si="82"/>
        <v>2640.9862773925743</v>
      </c>
      <c r="L385" s="302">
        <f t="shared" si="83"/>
        <v>29185.909121819623</v>
      </c>
      <c r="M385" s="302">
        <f t="shared" si="84"/>
        <v>253598.90912181963</v>
      </c>
      <c r="N385" s="304">
        <f t="shared" si="85"/>
        <v>27122.877980943274</v>
      </c>
      <c r="O385" s="305">
        <f t="shared" si="86"/>
        <v>0.94395914894958555</v>
      </c>
      <c r="P385" s="349">
        <v>551.36727893009447</v>
      </c>
      <c r="Q385" s="124">
        <v>9350</v>
      </c>
      <c r="R385" s="85">
        <f t="shared" si="89"/>
        <v>0.10195025403945127</v>
      </c>
      <c r="S385" s="2">
        <f t="shared" si="87"/>
        <v>8.6536202297284148E-2</v>
      </c>
      <c r="T385" s="2"/>
      <c r="U385" s="294">
        <v>202235</v>
      </c>
      <c r="V385" s="85">
        <f t="shared" si="88"/>
        <v>0.10966449922120305</v>
      </c>
      <c r="W385" s="295">
        <v>231778.67568572206</v>
      </c>
      <c r="X385" s="294">
        <v>21780.829294561121</v>
      </c>
      <c r="Y385" s="99">
        <v>24962.700666205928</v>
      </c>
      <c r="Z385" s="99"/>
      <c r="AA385" s="84"/>
      <c r="AB385" s="84"/>
      <c r="AC385" s="84"/>
      <c r="AD385" s="84"/>
    </row>
    <row r="386" spans="1:32" ht="14.4" x14ac:dyDescent="0.3">
      <c r="A386" s="51">
        <v>1866</v>
      </c>
      <c r="B386" s="52" t="s">
        <v>440</v>
      </c>
      <c r="C386" s="341">
        <v>190925</v>
      </c>
      <c r="D386" s="303">
        <f t="shared" si="75"/>
        <v>23623.484286067804</v>
      </c>
      <c r="E386" s="301">
        <f t="shared" si="76"/>
        <v>0.82216954032563694</v>
      </c>
      <c r="F386" s="303">
        <f t="shared" si="77"/>
        <v>3065.7728341803922</v>
      </c>
      <c r="G386" s="303">
        <f t="shared" si="78"/>
        <v>24777.57604584593</v>
      </c>
      <c r="H386" s="303">
        <f t="shared" si="79"/>
        <v>782.70878793233237</v>
      </c>
      <c r="I386" s="302">
        <f t="shared" si="80"/>
        <v>6325.8524240691104</v>
      </c>
      <c r="J386" s="303">
        <f t="shared" si="81"/>
        <v>414.72555628189122</v>
      </c>
      <c r="K386" s="302">
        <f t="shared" si="82"/>
        <v>3351.8119458702449</v>
      </c>
      <c r="L386" s="302">
        <f t="shared" si="83"/>
        <v>28129.387991716176</v>
      </c>
      <c r="M386" s="302">
        <f t="shared" si="84"/>
        <v>219054.38799171618</v>
      </c>
      <c r="N386" s="304">
        <f t="shared" si="85"/>
        <v>27103.98267653009</v>
      </c>
      <c r="O386" s="305">
        <f t="shared" si="86"/>
        <v>0.94330153453692822</v>
      </c>
      <c r="P386" s="349">
        <v>685.14899981957933</v>
      </c>
      <c r="Q386" s="124">
        <v>8082</v>
      </c>
      <c r="R386" s="85">
        <f t="shared" si="89"/>
        <v>0.18022206791621684</v>
      </c>
      <c r="S386" s="2">
        <f t="shared" si="87"/>
        <v>8.9630737292566501E-2</v>
      </c>
      <c r="T386" s="2"/>
      <c r="U386" s="294">
        <v>161270</v>
      </c>
      <c r="V386" s="85">
        <f t="shared" si="88"/>
        <v>0.18388416940534508</v>
      </c>
      <c r="W386" s="295">
        <v>200413.57218630722</v>
      </c>
      <c r="X386" s="294">
        <v>20016.135037855282</v>
      </c>
      <c r="Y386" s="99">
        <v>24874.465953370636</v>
      </c>
      <c r="Z386" s="99"/>
      <c r="AA386" s="84"/>
      <c r="AB386" s="84"/>
      <c r="AC386" s="84"/>
      <c r="AD386" s="84"/>
    </row>
    <row r="387" spans="1:32" ht="14.4" x14ac:dyDescent="0.3">
      <c r="A387" s="51">
        <v>1867</v>
      </c>
      <c r="B387" s="52" t="s">
        <v>196</v>
      </c>
      <c r="C387" s="341">
        <v>52082</v>
      </c>
      <c r="D387" s="303">
        <f t="shared" si="75"/>
        <v>19787.993920972644</v>
      </c>
      <c r="E387" s="301">
        <f t="shared" si="76"/>
        <v>0.68868273913206945</v>
      </c>
      <c r="F387" s="303">
        <f t="shared" si="77"/>
        <v>5367.0670532374879</v>
      </c>
      <c r="G387" s="303">
        <f t="shared" si="78"/>
        <v>14126.120484121067</v>
      </c>
      <c r="H387" s="303">
        <f t="shared" si="79"/>
        <v>2125.1304157156383</v>
      </c>
      <c r="I387" s="302">
        <f t="shared" si="80"/>
        <v>5593.3432541635593</v>
      </c>
      <c r="J387" s="303">
        <f t="shared" si="81"/>
        <v>1757.1471840651971</v>
      </c>
      <c r="K387" s="302">
        <f t="shared" si="82"/>
        <v>4624.8113884595987</v>
      </c>
      <c r="L387" s="302">
        <f t="shared" si="83"/>
        <v>18750.931872580666</v>
      </c>
      <c r="M387" s="302">
        <f t="shared" si="84"/>
        <v>70832.931872580666</v>
      </c>
      <c r="N387" s="304">
        <f t="shared" si="85"/>
        <v>26912.208158275327</v>
      </c>
      <c r="O387" s="305">
        <f t="shared" si="86"/>
        <v>0.93662719447724974</v>
      </c>
      <c r="P387" s="349">
        <v>-48.241553139680036</v>
      </c>
      <c r="Q387" s="124">
        <v>2632</v>
      </c>
      <c r="R387" s="85">
        <f t="shared" si="89"/>
        <v>0.14213046574932769</v>
      </c>
      <c r="S387" s="2">
        <f t="shared" si="87"/>
        <v>8.7804330524520399E-2</v>
      </c>
      <c r="T387" s="2"/>
      <c r="U387" s="294">
        <v>45774</v>
      </c>
      <c r="V387" s="85">
        <f t="shared" si="88"/>
        <v>0.13780748896753617</v>
      </c>
      <c r="W387" s="295">
        <v>65362.907610304545</v>
      </c>
      <c r="X387" s="294">
        <v>17325.510976532929</v>
      </c>
      <c r="Y387" s="99">
        <v>24739.934750304521</v>
      </c>
      <c r="Z387" s="99"/>
      <c r="AA387" s="84"/>
      <c r="AB387" s="84"/>
      <c r="AC387" s="84"/>
      <c r="AD387" s="84"/>
    </row>
    <row r="388" spans="1:32" ht="14.4" x14ac:dyDescent="0.3">
      <c r="A388" s="51">
        <v>1868</v>
      </c>
      <c r="B388" s="52" t="s">
        <v>441</v>
      </c>
      <c r="C388" s="341">
        <v>105787</v>
      </c>
      <c r="D388" s="303">
        <f t="shared" si="75"/>
        <v>23357.694855376463</v>
      </c>
      <c r="E388" s="301">
        <f t="shared" si="76"/>
        <v>0.81291925482969973</v>
      </c>
      <c r="F388" s="303">
        <f t="shared" si="77"/>
        <v>3225.2464925951963</v>
      </c>
      <c r="G388" s="303">
        <f t="shared" si="78"/>
        <v>14607.141364963643</v>
      </c>
      <c r="H388" s="303">
        <f t="shared" si="79"/>
        <v>875.73508867430155</v>
      </c>
      <c r="I388" s="302">
        <f t="shared" si="80"/>
        <v>3966.2042166059114</v>
      </c>
      <c r="J388" s="303">
        <f t="shared" si="81"/>
        <v>507.7518570238604</v>
      </c>
      <c r="K388" s="302">
        <f t="shared" si="82"/>
        <v>2299.608160461064</v>
      </c>
      <c r="L388" s="302">
        <f t="shared" si="83"/>
        <v>16906.749525424708</v>
      </c>
      <c r="M388" s="302">
        <f t="shared" si="84"/>
        <v>122693.7495254247</v>
      </c>
      <c r="N388" s="304">
        <f t="shared" si="85"/>
        <v>27090.693204995518</v>
      </c>
      <c r="O388" s="305">
        <f t="shared" si="86"/>
        <v>0.94283902026213118</v>
      </c>
      <c r="P388" s="349">
        <v>398.05243382612753</v>
      </c>
      <c r="Q388" s="124">
        <v>4529</v>
      </c>
      <c r="R388" s="85">
        <f t="shared" si="89"/>
        <v>9.978394222619516E-2</v>
      </c>
      <c r="S388" s="2">
        <f t="shared" si="87"/>
        <v>8.6427182369668468E-2</v>
      </c>
      <c r="T388" s="2"/>
      <c r="U388" s="294">
        <v>96911</v>
      </c>
      <c r="V388" s="85">
        <f t="shared" si="88"/>
        <v>9.158919008162128E-2</v>
      </c>
      <c r="W388" s="295">
        <v>113781.05693634355</v>
      </c>
      <c r="X388" s="294">
        <v>21238.439623055008</v>
      </c>
      <c r="Y388" s="99">
        <v>24935.581182630627</v>
      </c>
      <c r="Z388" s="99"/>
      <c r="AA388" s="84"/>
      <c r="AB388" s="84"/>
      <c r="AC388" s="84"/>
      <c r="AD388" s="84"/>
    </row>
    <row r="389" spans="1:32" ht="14.4" x14ac:dyDescent="0.3">
      <c r="A389" s="51">
        <v>1870</v>
      </c>
      <c r="B389" s="52" t="s">
        <v>442</v>
      </c>
      <c r="C389" s="341">
        <v>236542</v>
      </c>
      <c r="D389" s="303">
        <f t="shared" si="75"/>
        <v>23158.605835128255</v>
      </c>
      <c r="E389" s="301">
        <f t="shared" si="76"/>
        <v>0.80599034771848732</v>
      </c>
      <c r="F389" s="303">
        <f t="shared" si="77"/>
        <v>3344.6999047441209</v>
      </c>
      <c r="G389" s="303">
        <f t="shared" si="78"/>
        <v>34162.764827056453</v>
      </c>
      <c r="H389" s="303">
        <f t="shared" si="79"/>
        <v>945.4162457611742</v>
      </c>
      <c r="I389" s="302">
        <f t="shared" si="80"/>
        <v>9656.4815342046331</v>
      </c>
      <c r="J389" s="303">
        <f t="shared" si="81"/>
        <v>577.43301411073298</v>
      </c>
      <c r="K389" s="302">
        <f t="shared" si="82"/>
        <v>5897.900806127027</v>
      </c>
      <c r="L389" s="302">
        <f t="shared" si="83"/>
        <v>40060.665633183482</v>
      </c>
      <c r="M389" s="302">
        <f t="shared" si="84"/>
        <v>276602.6656331835</v>
      </c>
      <c r="N389" s="304">
        <f t="shared" si="85"/>
        <v>27080.738753983111</v>
      </c>
      <c r="O389" s="305">
        <f t="shared" si="86"/>
        <v>0.94249257490657068</v>
      </c>
      <c r="P389" s="349">
        <v>1105.9642766836259</v>
      </c>
      <c r="Q389" s="124">
        <v>10214</v>
      </c>
      <c r="R389" s="85">
        <f t="shared" si="89"/>
        <v>0.1043115450857155</v>
      </c>
      <c r="S389" s="2">
        <f t="shared" si="87"/>
        <v>8.6610508112068815E-2</v>
      </c>
      <c r="T389" s="2"/>
      <c r="U389" s="294">
        <v>213192</v>
      </c>
      <c r="V389" s="85">
        <f t="shared" si="88"/>
        <v>0.10952568576682052</v>
      </c>
      <c r="W389" s="295">
        <v>253359.2194422241</v>
      </c>
      <c r="X389" s="294">
        <v>20971.080070824315</v>
      </c>
      <c r="Y389" s="99">
        <v>24922.213205019096</v>
      </c>
      <c r="Z389" s="99"/>
      <c r="AA389" s="84"/>
      <c r="AB389" s="84"/>
      <c r="AC389" s="84"/>
      <c r="AD389" s="84"/>
    </row>
    <row r="390" spans="1:32" ht="14.4" x14ac:dyDescent="0.3">
      <c r="A390" s="51">
        <v>1871</v>
      </c>
      <c r="B390" s="52" t="s">
        <v>443</v>
      </c>
      <c r="C390" s="341">
        <v>110513</v>
      </c>
      <c r="D390" s="303">
        <f t="shared" si="75"/>
        <v>22191.365461847388</v>
      </c>
      <c r="E390" s="301">
        <f t="shared" si="76"/>
        <v>0.77232742300108115</v>
      </c>
      <c r="F390" s="303">
        <f t="shared" si="77"/>
        <v>3925.0441287126414</v>
      </c>
      <c r="G390" s="303">
        <f t="shared" si="78"/>
        <v>19546.719760988955</v>
      </c>
      <c r="H390" s="303">
        <f t="shared" si="79"/>
        <v>1283.9503764094777</v>
      </c>
      <c r="I390" s="302">
        <f t="shared" si="80"/>
        <v>6394.0728745191991</v>
      </c>
      <c r="J390" s="303">
        <f t="shared" si="81"/>
        <v>915.9671447590365</v>
      </c>
      <c r="K390" s="302">
        <f t="shared" si="82"/>
        <v>4561.5163809000023</v>
      </c>
      <c r="L390" s="302">
        <f t="shared" si="83"/>
        <v>24108.236141888956</v>
      </c>
      <c r="M390" s="302">
        <f t="shared" si="84"/>
        <v>134621.23614188895</v>
      </c>
      <c r="N390" s="304">
        <f t="shared" si="85"/>
        <v>27032.376735319067</v>
      </c>
      <c r="O390" s="305">
        <f t="shared" si="86"/>
        <v>0.94080942867070039</v>
      </c>
      <c r="P390" s="349">
        <v>493.64797316275872</v>
      </c>
      <c r="Q390" s="124">
        <v>4980</v>
      </c>
      <c r="R390" s="85">
        <f t="shared" si="89"/>
        <v>4.9174024023647026E-2</v>
      </c>
      <c r="S390" s="2">
        <f t="shared" si="87"/>
        <v>8.4278012949608766E-2</v>
      </c>
      <c r="T390" s="2"/>
      <c r="U390" s="294">
        <v>105566</v>
      </c>
      <c r="V390" s="85">
        <f t="shared" si="88"/>
        <v>4.6861678949661825E-2</v>
      </c>
      <c r="W390" s="295">
        <v>124431.73307457608</v>
      </c>
      <c r="X390" s="294">
        <v>21151.272290122219</v>
      </c>
      <c r="Y390" s="99">
        <v>24931.222815983987</v>
      </c>
      <c r="Z390" s="99"/>
      <c r="AA390" s="84"/>
      <c r="AB390" s="84"/>
      <c r="AC390" s="84"/>
      <c r="AD390" s="84"/>
    </row>
    <row r="391" spans="1:32" ht="14.4" x14ac:dyDescent="0.3">
      <c r="A391" s="51">
        <v>1874</v>
      </c>
      <c r="B391" s="52" t="s">
        <v>444</v>
      </c>
      <c r="C391" s="341">
        <v>25619</v>
      </c>
      <c r="D391" s="303">
        <f t="shared" ref="D391:D434" si="90">C391*1000/Q391</f>
        <v>24123.352165725046</v>
      </c>
      <c r="E391" s="301">
        <f t="shared" ref="E391:E434" si="91">D391/D$436</f>
        <v>0.83956647211878999</v>
      </c>
      <c r="F391" s="303">
        <f t="shared" ref="F391:F434" si="92">($D$436-D391)*0.6</f>
        <v>2765.8521063860467</v>
      </c>
      <c r="G391" s="303">
        <f t="shared" ref="G391:G434" si="93">F391*Q391/1000</f>
        <v>2937.3349369819816</v>
      </c>
      <c r="H391" s="303">
        <f t="shared" ref="H391:H434" si="94">IF(D391&lt;D$436*0.9,(D$436*0.9-D391)*0.35,0)</f>
        <v>607.75503005229757</v>
      </c>
      <c r="I391" s="302">
        <f t="shared" ref="I391:I434" si="95">H391*Q391/1000</f>
        <v>645.4358419155401</v>
      </c>
      <c r="J391" s="303">
        <f t="shared" ref="J391:J434" si="96">H391+I$438</f>
        <v>239.77179840185642</v>
      </c>
      <c r="K391" s="302">
        <f t="shared" ref="K391:K434" si="97">J391*Q391/1000</f>
        <v>254.63764990277153</v>
      </c>
      <c r="L391" s="302">
        <f t="shared" ref="L391:L434" si="98">K391+G391</f>
        <v>3191.9725868847531</v>
      </c>
      <c r="M391" s="302">
        <f t="shared" ref="M391:M434" si="99">L391+C391</f>
        <v>28810.972586884753</v>
      </c>
      <c r="N391" s="304">
        <f t="shared" ref="N391:N434" si="100">M391*1000/Q391</f>
        <v>27128.976070512948</v>
      </c>
      <c r="O391" s="305">
        <f t="shared" ref="O391:O434" si="101">N391/N$436</f>
        <v>0.94417138112658583</v>
      </c>
      <c r="P391" s="349">
        <v>36.760893072058025</v>
      </c>
      <c r="Q391" s="124">
        <v>1062</v>
      </c>
      <c r="R391" s="85">
        <f t="shared" si="89"/>
        <v>1.3228138069707549E-2</v>
      </c>
      <c r="S391" s="2">
        <f t="shared" ref="S391:S434" si="102">(N391-Y391)/Y391</f>
        <v>8.2233636429024107E-2</v>
      </c>
      <c r="T391" s="2"/>
      <c r="U391" s="294">
        <v>25475</v>
      </c>
      <c r="V391" s="85">
        <f t="shared" ref="V391:V434" si="103">(C391-U391)/U391</f>
        <v>5.652600588812561E-3</v>
      </c>
      <c r="W391" s="295">
        <v>26822.308435386163</v>
      </c>
      <c r="X391" s="294">
        <v>23808.41121495327</v>
      </c>
      <c r="Y391" s="99">
        <v>25067.577976996414</v>
      </c>
      <c r="Z391" s="99"/>
      <c r="AA391" s="84"/>
      <c r="AB391" s="84"/>
      <c r="AC391" s="84"/>
      <c r="AD391" s="84"/>
    </row>
    <row r="392" spans="1:32" ht="24" customHeight="1" x14ac:dyDescent="0.3">
      <c r="A392" s="51">
        <v>1902</v>
      </c>
      <c r="B392" s="52" t="s">
        <v>445</v>
      </c>
      <c r="C392" s="341">
        <v>2034480</v>
      </c>
      <c r="D392" s="303">
        <f t="shared" si="90"/>
        <v>27687.534022863365</v>
      </c>
      <c r="E392" s="301">
        <f t="shared" si="91"/>
        <v>0.96361090703936603</v>
      </c>
      <c r="F392" s="303">
        <f t="shared" si="92"/>
        <v>627.34299210305539</v>
      </c>
      <c r="G392" s="303">
        <f t="shared" si="93"/>
        <v>46097.163059732513</v>
      </c>
      <c r="H392" s="303">
        <f t="shared" si="94"/>
        <v>0</v>
      </c>
      <c r="I392" s="302">
        <f t="shared" si="95"/>
        <v>0</v>
      </c>
      <c r="J392" s="303">
        <f t="shared" si="96"/>
        <v>-367.98323165044116</v>
      </c>
      <c r="K392" s="302">
        <f t="shared" si="97"/>
        <v>-27039.407861674415</v>
      </c>
      <c r="L392" s="302">
        <f t="shared" si="98"/>
        <v>19057.755198058097</v>
      </c>
      <c r="M392" s="302">
        <f t="shared" si="99"/>
        <v>2053537.7551980582</v>
      </c>
      <c r="N392" s="304">
        <f t="shared" si="100"/>
        <v>27946.89378331598</v>
      </c>
      <c r="O392" s="305">
        <f t="shared" si="101"/>
        <v>0.97263742033639278</v>
      </c>
      <c r="P392" s="349">
        <v>297.55233675894851</v>
      </c>
      <c r="Q392" s="124">
        <v>73480</v>
      </c>
      <c r="R392" s="85">
        <f t="shared" ref="R392:R434" si="104">(D392-X392)/X392</f>
        <v>9.3625686894819357E-2</v>
      </c>
      <c r="S392" s="2">
        <f t="shared" si="102"/>
        <v>8.8652350112934195E-2</v>
      </c>
      <c r="T392" s="2"/>
      <c r="U392" s="294">
        <v>1840079</v>
      </c>
      <c r="V392" s="85">
        <f t="shared" si="103"/>
        <v>0.10564818140960253</v>
      </c>
      <c r="W392" s="295">
        <v>1865800.5807404688</v>
      </c>
      <c r="X392" s="294">
        <v>25317.194314882843</v>
      </c>
      <c r="Y392" s="99">
        <v>25671.091216968241</v>
      </c>
      <c r="Z392" s="99"/>
      <c r="AA392" s="84"/>
      <c r="AB392" s="114"/>
      <c r="AC392" s="84"/>
      <c r="AD392" s="84"/>
      <c r="AE392" s="84"/>
      <c r="AF392" s="114"/>
    </row>
    <row r="393" spans="1:32" ht="14.4" x14ac:dyDescent="0.3">
      <c r="A393" s="51">
        <v>1903</v>
      </c>
      <c r="B393" s="52" t="s">
        <v>446</v>
      </c>
      <c r="C393" s="341">
        <v>623987</v>
      </c>
      <c r="D393" s="303">
        <f t="shared" si="90"/>
        <v>25267.746507390159</v>
      </c>
      <c r="E393" s="301">
        <f t="shared" si="91"/>
        <v>0.87939489702192608</v>
      </c>
      <c r="F393" s="303">
        <f t="shared" si="92"/>
        <v>2079.2155013869792</v>
      </c>
      <c r="G393" s="303">
        <f t="shared" si="93"/>
        <v>51346.226806751452</v>
      </c>
      <c r="H393" s="303">
        <f t="shared" si="94"/>
        <v>207.21701046950818</v>
      </c>
      <c r="I393" s="302">
        <f t="shared" si="95"/>
        <v>5117.2240735445039</v>
      </c>
      <c r="J393" s="303">
        <f t="shared" si="96"/>
        <v>-160.76622118093297</v>
      </c>
      <c r="K393" s="302">
        <f t="shared" si="97"/>
        <v>-3970.1218320631397</v>
      </c>
      <c r="L393" s="302">
        <f t="shared" si="98"/>
        <v>47376.104974688315</v>
      </c>
      <c r="M393" s="302">
        <f t="shared" si="99"/>
        <v>671363.10497468826</v>
      </c>
      <c r="N393" s="304">
        <f t="shared" si="100"/>
        <v>27186.195787596207</v>
      </c>
      <c r="O393" s="305">
        <f t="shared" si="101"/>
        <v>0.94616280237174266</v>
      </c>
      <c r="P393" s="349">
        <v>2784.3191661153687</v>
      </c>
      <c r="Q393" s="124">
        <v>24695</v>
      </c>
      <c r="R393" s="85">
        <f>(D393-X393)/X393</f>
        <v>7.2347689303574311E-2</v>
      </c>
      <c r="S393" s="2">
        <f>(N393-Y393)/Y393</f>
        <v>8.5198863802918745E-2</v>
      </c>
      <c r="T393" s="2"/>
      <c r="U393" s="294">
        <v>581441</v>
      </c>
      <c r="V393" s="85">
        <f>(C393-U393)/U393</f>
        <v>7.3173374426640014E-2</v>
      </c>
      <c r="W393" s="295">
        <v>618178.46445566812</v>
      </c>
      <c r="X393" s="294">
        <v>23563.016696385152</v>
      </c>
      <c r="Y393" s="99">
        <v>25051.810036297135</v>
      </c>
      <c r="Z393" s="99"/>
      <c r="AA393" s="84"/>
      <c r="AB393" s="42"/>
      <c r="AC393" s="42"/>
      <c r="AD393" s="42"/>
    </row>
    <row r="394" spans="1:32" ht="14.4" x14ac:dyDescent="0.3">
      <c r="A394" s="51">
        <v>1911</v>
      </c>
      <c r="B394" s="52" t="s">
        <v>447</v>
      </c>
      <c r="C394" s="341">
        <v>60507</v>
      </c>
      <c r="D394" s="303">
        <f t="shared" si="90"/>
        <v>19975.899636843842</v>
      </c>
      <c r="E394" s="301">
        <f t="shared" si="91"/>
        <v>0.6952224330303779</v>
      </c>
      <c r="F394" s="303">
        <f t="shared" si="92"/>
        <v>5254.3236237147694</v>
      </c>
      <c r="G394" s="303">
        <f t="shared" si="93"/>
        <v>15915.346256232036</v>
      </c>
      <c r="H394" s="303">
        <f t="shared" si="94"/>
        <v>2059.3634151607189</v>
      </c>
      <c r="I394" s="302">
        <f t="shared" si="95"/>
        <v>6237.8117845218176</v>
      </c>
      <c r="J394" s="303">
        <f t="shared" si="96"/>
        <v>1691.3801835102777</v>
      </c>
      <c r="K394" s="302">
        <f t="shared" si="97"/>
        <v>5123.1905758526309</v>
      </c>
      <c r="L394" s="302">
        <f t="shared" si="98"/>
        <v>21038.536832084668</v>
      </c>
      <c r="M394" s="302">
        <f t="shared" si="99"/>
        <v>81545.536832084676</v>
      </c>
      <c r="N394" s="304">
        <f t="shared" si="100"/>
        <v>26921.603444068893</v>
      </c>
      <c r="O394" s="305">
        <f t="shared" si="101"/>
        <v>0.93695417917216539</v>
      </c>
      <c r="P394" s="349">
        <v>135.12292383734894</v>
      </c>
      <c r="Q394" s="124">
        <v>3029</v>
      </c>
      <c r="R394" s="85">
        <f t="shared" si="104"/>
        <v>9.5408907956852099E-2</v>
      </c>
      <c r="S394" s="2">
        <f t="shared" si="102"/>
        <v>8.6185335331285903E-2</v>
      </c>
      <c r="T394" s="2"/>
      <c r="U394" s="294">
        <v>56094</v>
      </c>
      <c r="V394" s="85">
        <f t="shared" si="103"/>
        <v>7.8671515670125147E-2</v>
      </c>
      <c r="W394" s="295">
        <v>76240.075703745941</v>
      </c>
      <c r="X394" s="294">
        <v>18236.020806241871</v>
      </c>
      <c r="Y394" s="99">
        <v>24785.46024178997</v>
      </c>
      <c r="Z394" s="99"/>
      <c r="AA394" s="84"/>
      <c r="AB394" s="84"/>
      <c r="AC394" s="84"/>
      <c r="AD394" s="84"/>
    </row>
    <row r="395" spans="1:32" ht="14.4" x14ac:dyDescent="0.3">
      <c r="A395" s="51">
        <v>1913</v>
      </c>
      <c r="B395" s="52" t="s">
        <v>448</v>
      </c>
      <c r="C395" s="341">
        <v>66151</v>
      </c>
      <c r="D395" s="303">
        <f t="shared" si="90"/>
        <v>21753.041762578101</v>
      </c>
      <c r="E395" s="301">
        <f t="shared" si="91"/>
        <v>0.75707241700881955</v>
      </c>
      <c r="F395" s="303">
        <f t="shared" si="92"/>
        <v>4188.0383482742136</v>
      </c>
      <c r="G395" s="303">
        <f t="shared" si="93"/>
        <v>12735.824617101884</v>
      </c>
      <c r="H395" s="303">
        <f t="shared" si="94"/>
        <v>1437.3636711537283</v>
      </c>
      <c r="I395" s="302">
        <f t="shared" si="95"/>
        <v>4371.0229239784876</v>
      </c>
      <c r="J395" s="303">
        <f t="shared" si="96"/>
        <v>1069.3804395032871</v>
      </c>
      <c r="K395" s="302">
        <f t="shared" si="97"/>
        <v>3251.9859165294961</v>
      </c>
      <c r="L395" s="302">
        <f t="shared" si="98"/>
        <v>15987.81053363138</v>
      </c>
      <c r="M395" s="302">
        <f t="shared" si="99"/>
        <v>82138.810533631375</v>
      </c>
      <c r="N395" s="304">
        <f t="shared" si="100"/>
        <v>27010.460550355598</v>
      </c>
      <c r="O395" s="305">
        <f t="shared" si="101"/>
        <v>0.94004667837108713</v>
      </c>
      <c r="P395" s="349">
        <v>241.8631599172495</v>
      </c>
      <c r="Q395" s="124">
        <v>3041</v>
      </c>
      <c r="R395" s="85">
        <f t="shared" si="104"/>
        <v>6.1921461027698389E-2</v>
      </c>
      <c r="S395" s="2">
        <f t="shared" si="102"/>
        <v>8.4849404535870462E-2</v>
      </c>
      <c r="T395" s="2"/>
      <c r="U395" s="294">
        <v>61208</v>
      </c>
      <c r="V395" s="85">
        <f t="shared" si="103"/>
        <v>8.0757417331067838E-2</v>
      </c>
      <c r="W395" s="295">
        <v>74394.893694015889</v>
      </c>
      <c r="X395" s="294">
        <v>20484.605087014726</v>
      </c>
      <c r="Y395" s="99">
        <v>24897.889455828612</v>
      </c>
      <c r="Z395" s="99"/>
      <c r="AA395" s="84"/>
      <c r="AB395" s="84"/>
      <c r="AC395" s="84"/>
      <c r="AD395" s="84"/>
    </row>
    <row r="396" spans="1:32" ht="14.4" x14ac:dyDescent="0.3">
      <c r="A396" s="51">
        <v>1917</v>
      </c>
      <c r="B396" s="52" t="s">
        <v>449</v>
      </c>
      <c r="C396" s="341">
        <v>31656</v>
      </c>
      <c r="D396" s="303">
        <f t="shared" si="90"/>
        <v>22563.079116179615</v>
      </c>
      <c r="E396" s="301">
        <f t="shared" si="91"/>
        <v>0.78526419560474525</v>
      </c>
      <c r="F396" s="303">
        <f t="shared" si="92"/>
        <v>3702.0159361133051</v>
      </c>
      <c r="G396" s="303">
        <f t="shared" si="93"/>
        <v>5193.9283583669676</v>
      </c>
      <c r="H396" s="303">
        <f t="shared" si="94"/>
        <v>1153.8505973931983</v>
      </c>
      <c r="I396" s="302">
        <f t="shared" si="95"/>
        <v>1618.8523881426572</v>
      </c>
      <c r="J396" s="303">
        <f t="shared" si="96"/>
        <v>785.8673657427571</v>
      </c>
      <c r="K396" s="302">
        <f t="shared" si="97"/>
        <v>1102.5719141370882</v>
      </c>
      <c r="L396" s="302">
        <f t="shared" si="98"/>
        <v>6296.5002725040558</v>
      </c>
      <c r="M396" s="302">
        <f t="shared" si="99"/>
        <v>37952.500272504054</v>
      </c>
      <c r="N396" s="304">
        <f t="shared" si="100"/>
        <v>27050.962418035677</v>
      </c>
      <c r="O396" s="305">
        <f t="shared" si="101"/>
        <v>0.9414562673008835</v>
      </c>
      <c r="P396" s="349">
        <v>174.52093500950923</v>
      </c>
      <c r="Q396" s="124">
        <v>1403</v>
      </c>
      <c r="R396" s="85">
        <f t="shared" si="104"/>
        <v>0.18465617403884785</v>
      </c>
      <c r="S396" s="2">
        <f t="shared" si="102"/>
        <v>8.962384047361531E-2</v>
      </c>
      <c r="T396" s="2"/>
      <c r="U396" s="294">
        <v>26855</v>
      </c>
      <c r="V396" s="85">
        <f t="shared" si="103"/>
        <v>0.17877490225283932</v>
      </c>
      <c r="W396" s="295">
        <v>35004.609474083809</v>
      </c>
      <c r="X396" s="294">
        <v>19046.099290780141</v>
      </c>
      <c r="Y396" s="99">
        <v>24825.964166016889</v>
      </c>
      <c r="Z396" s="99"/>
      <c r="AA396" s="84"/>
      <c r="AB396" s="84"/>
      <c r="AC396" s="84"/>
      <c r="AD396" s="84"/>
    </row>
    <row r="397" spans="1:32" ht="14.4" x14ac:dyDescent="0.3">
      <c r="A397" s="51">
        <v>1919</v>
      </c>
      <c r="B397" s="52" t="s">
        <v>450</v>
      </c>
      <c r="C397" s="341">
        <v>22524</v>
      </c>
      <c r="D397" s="303">
        <f t="shared" si="90"/>
        <v>19810.026385224275</v>
      </c>
      <c r="E397" s="301">
        <f t="shared" si="91"/>
        <v>0.68944953630672201</v>
      </c>
      <c r="F397" s="303">
        <f t="shared" si="92"/>
        <v>5353.8475746865088</v>
      </c>
      <c r="G397" s="303">
        <f t="shared" si="93"/>
        <v>6087.3246924185605</v>
      </c>
      <c r="H397" s="303">
        <f t="shared" si="94"/>
        <v>2117.4190532275675</v>
      </c>
      <c r="I397" s="302">
        <f t="shared" si="95"/>
        <v>2407.5054635197439</v>
      </c>
      <c r="J397" s="303">
        <f t="shared" si="96"/>
        <v>1749.4358215771263</v>
      </c>
      <c r="K397" s="302">
        <f t="shared" si="97"/>
        <v>1989.1085291331924</v>
      </c>
      <c r="L397" s="302">
        <f t="shared" si="98"/>
        <v>8076.4332215517534</v>
      </c>
      <c r="M397" s="302">
        <f t="shared" si="99"/>
        <v>30600.433221551753</v>
      </c>
      <c r="N397" s="304">
        <f t="shared" si="100"/>
        <v>26913.309781487911</v>
      </c>
      <c r="O397" s="305">
        <f t="shared" si="101"/>
        <v>0.93666553433598243</v>
      </c>
      <c r="P397" s="349">
        <v>-295.03763142850221</v>
      </c>
      <c r="Q397" s="124">
        <v>1137</v>
      </c>
      <c r="R397" s="85">
        <f t="shared" si="104"/>
        <v>8.9273624141599867E-2</v>
      </c>
      <c r="S397" s="2">
        <f t="shared" si="102"/>
        <v>8.5959300717870779E-2</v>
      </c>
      <c r="T397" s="2"/>
      <c r="U397" s="294">
        <v>20678</v>
      </c>
      <c r="V397" s="85">
        <f t="shared" si="103"/>
        <v>8.9273624141599769E-2</v>
      </c>
      <c r="W397" s="295">
        <v>28178.250512080343</v>
      </c>
      <c r="X397" s="294">
        <v>18186.45558487247</v>
      </c>
      <c r="Y397" s="99">
        <v>24782.981980721499</v>
      </c>
      <c r="Z397" s="99"/>
      <c r="AA397" s="84"/>
      <c r="AB397" s="84"/>
      <c r="AC397" s="84"/>
      <c r="AD397" s="84"/>
    </row>
    <row r="398" spans="1:32" ht="14.4" x14ac:dyDescent="0.3">
      <c r="A398" s="51">
        <v>1920</v>
      </c>
      <c r="B398" s="52" t="s">
        <v>451</v>
      </c>
      <c r="C398" s="341">
        <v>19351</v>
      </c>
      <c r="D398" s="303">
        <f t="shared" si="90"/>
        <v>18411.988582302569</v>
      </c>
      <c r="E398" s="301">
        <f t="shared" si="91"/>
        <v>0.640793542810289</v>
      </c>
      <c r="F398" s="303">
        <f t="shared" si="92"/>
        <v>6192.6702564395327</v>
      </c>
      <c r="G398" s="303">
        <f t="shared" si="93"/>
        <v>6508.4964395179486</v>
      </c>
      <c r="H398" s="303">
        <f t="shared" si="94"/>
        <v>2606.7322842501644</v>
      </c>
      <c r="I398" s="302">
        <f t="shared" si="95"/>
        <v>2739.6756307469227</v>
      </c>
      <c r="J398" s="303">
        <f t="shared" si="96"/>
        <v>2238.7490525997232</v>
      </c>
      <c r="K398" s="302">
        <f t="shared" si="97"/>
        <v>2352.9252542823092</v>
      </c>
      <c r="L398" s="302">
        <f t="shared" si="98"/>
        <v>8861.4216938002573</v>
      </c>
      <c r="M398" s="302">
        <f t="shared" si="99"/>
        <v>28212.421693800257</v>
      </c>
      <c r="N398" s="304">
        <f t="shared" si="100"/>
        <v>26843.407891341823</v>
      </c>
      <c r="O398" s="305">
        <f t="shared" si="101"/>
        <v>0.93423273466116075</v>
      </c>
      <c r="P398" s="349">
        <v>9.0573433321405901</v>
      </c>
      <c r="Q398" s="124">
        <v>1051</v>
      </c>
      <c r="R398" s="85">
        <f t="shared" si="104"/>
        <v>1.5056032102438621E-2</v>
      </c>
      <c r="S398" s="2">
        <f t="shared" si="102"/>
        <v>8.3242695573275224E-2</v>
      </c>
      <c r="T398" s="2"/>
      <c r="U398" s="294">
        <v>18284</v>
      </c>
      <c r="V398" s="85">
        <f t="shared" si="103"/>
        <v>5.835703347188799E-2</v>
      </c>
      <c r="W398" s="295">
        <v>24978.848475089697</v>
      </c>
      <c r="X398" s="294">
        <v>18138.888888888891</v>
      </c>
      <c r="Y398" s="99">
        <v>24780.603645922318</v>
      </c>
      <c r="Z398" s="99"/>
      <c r="AA398" s="84"/>
      <c r="AB398" s="84"/>
      <c r="AC398" s="84"/>
      <c r="AD398" s="84"/>
    </row>
    <row r="399" spans="1:32" ht="14.4" x14ac:dyDescent="0.3">
      <c r="A399" s="51">
        <v>1922</v>
      </c>
      <c r="B399" s="52" t="s">
        <v>452</v>
      </c>
      <c r="C399" s="341">
        <v>109015</v>
      </c>
      <c r="D399" s="303">
        <f t="shared" si="90"/>
        <v>27124.906693207264</v>
      </c>
      <c r="E399" s="301">
        <f t="shared" si="91"/>
        <v>0.94402975434417247</v>
      </c>
      <c r="F399" s="303">
        <f t="shared" si="92"/>
        <v>964.9193898967161</v>
      </c>
      <c r="G399" s="303">
        <f t="shared" si="93"/>
        <v>3878.0110279949017</v>
      </c>
      <c r="H399" s="303">
        <f t="shared" si="94"/>
        <v>0</v>
      </c>
      <c r="I399" s="302">
        <f t="shared" si="95"/>
        <v>0</v>
      </c>
      <c r="J399" s="303">
        <f t="shared" si="96"/>
        <v>-367.98323165044116</v>
      </c>
      <c r="K399" s="302">
        <f t="shared" si="97"/>
        <v>-1478.924608003123</v>
      </c>
      <c r="L399" s="302">
        <f t="shared" si="98"/>
        <v>2399.0864199917787</v>
      </c>
      <c r="M399" s="302">
        <f t="shared" si="99"/>
        <v>111414.08641999179</v>
      </c>
      <c r="N399" s="304">
        <f t="shared" si="100"/>
        <v>27721.842851453544</v>
      </c>
      <c r="O399" s="305">
        <f t="shared" si="101"/>
        <v>0.96480495925831555</v>
      </c>
      <c r="P399" s="349">
        <v>214.24583072175028</v>
      </c>
      <c r="Q399" s="124">
        <v>4019</v>
      </c>
      <c r="R399" s="85">
        <f t="shared" si="104"/>
        <v>6.7272941683463622E-2</v>
      </c>
      <c r="S399" s="2">
        <f t="shared" si="102"/>
        <v>7.8239829914822229E-2</v>
      </c>
      <c r="T399" s="2"/>
      <c r="U399" s="294">
        <v>103643</v>
      </c>
      <c r="V399" s="85">
        <f t="shared" si="103"/>
        <v>5.1831768667444982E-2</v>
      </c>
      <c r="W399" s="295">
        <v>104846.5026163596</v>
      </c>
      <c r="X399" s="294">
        <v>25415.15448749387</v>
      </c>
      <c r="Y399" s="99">
        <v>25710.275286012657</v>
      </c>
      <c r="Z399" s="99"/>
      <c r="AA399" s="84"/>
      <c r="AB399" s="84"/>
      <c r="AC399" s="84"/>
      <c r="AD399" s="84"/>
    </row>
    <row r="400" spans="1:32" ht="14.4" x14ac:dyDescent="0.3">
      <c r="A400" s="51">
        <v>1923</v>
      </c>
      <c r="B400" s="52" t="s">
        <v>453</v>
      </c>
      <c r="C400" s="341">
        <v>46921</v>
      </c>
      <c r="D400" s="303">
        <f t="shared" si="90"/>
        <v>21040.807174887894</v>
      </c>
      <c r="E400" s="301">
        <f t="shared" si="91"/>
        <v>0.73228447394020846</v>
      </c>
      <c r="F400" s="303">
        <f t="shared" si="92"/>
        <v>4615.3791008883381</v>
      </c>
      <c r="G400" s="303">
        <f t="shared" si="93"/>
        <v>10292.295394980994</v>
      </c>
      <c r="H400" s="303">
        <f t="shared" si="94"/>
        <v>1686.6457768453008</v>
      </c>
      <c r="I400" s="302">
        <f t="shared" si="95"/>
        <v>3761.2200823650205</v>
      </c>
      <c r="J400" s="303">
        <f t="shared" si="96"/>
        <v>1318.6625451948596</v>
      </c>
      <c r="K400" s="302">
        <f t="shared" si="97"/>
        <v>2940.617475784537</v>
      </c>
      <c r="L400" s="302">
        <f t="shared" si="98"/>
        <v>13232.912870765531</v>
      </c>
      <c r="M400" s="302">
        <f t="shared" si="99"/>
        <v>60153.912870765533</v>
      </c>
      <c r="N400" s="304">
        <f t="shared" si="100"/>
        <v>26974.848820971089</v>
      </c>
      <c r="O400" s="305">
        <f t="shared" si="101"/>
        <v>0.93880728121765666</v>
      </c>
      <c r="P400" s="349">
        <v>160.7605381833182</v>
      </c>
      <c r="Q400" s="124">
        <v>2230</v>
      </c>
      <c r="R400" s="85">
        <f t="shared" si="104"/>
        <v>0.10975354442565681</v>
      </c>
      <c r="S400" s="2">
        <f t="shared" si="102"/>
        <v>8.6746638448667535E-2</v>
      </c>
      <c r="T400" s="2"/>
      <c r="U400" s="294">
        <v>42072</v>
      </c>
      <c r="V400" s="85">
        <f t="shared" si="103"/>
        <v>0.11525480129302149</v>
      </c>
      <c r="W400" s="295">
        <v>55079.249768079404</v>
      </c>
      <c r="X400" s="294">
        <v>18959.891843172602</v>
      </c>
      <c r="Y400" s="99">
        <v>24821.653793636506</v>
      </c>
      <c r="Z400" s="99"/>
      <c r="AA400" s="84"/>
      <c r="AB400" s="84"/>
      <c r="AC400" s="84"/>
      <c r="AD400" s="84"/>
    </row>
    <row r="401" spans="1:30" ht="14.4" x14ac:dyDescent="0.3">
      <c r="A401" s="51">
        <v>1924</v>
      </c>
      <c r="B401" s="52" t="s">
        <v>454</v>
      </c>
      <c r="C401" s="341">
        <v>179331</v>
      </c>
      <c r="D401" s="303">
        <f t="shared" si="90"/>
        <v>26603.026257231864</v>
      </c>
      <c r="E401" s="301">
        <f t="shared" si="91"/>
        <v>0.92586671823336952</v>
      </c>
      <c r="F401" s="303">
        <f t="shared" si="92"/>
        <v>1278.0476514819559</v>
      </c>
      <c r="G401" s="303">
        <f t="shared" si="93"/>
        <v>8615.3192186398646</v>
      </c>
      <c r="H401" s="303">
        <f t="shared" si="94"/>
        <v>0</v>
      </c>
      <c r="I401" s="302">
        <f t="shared" si="95"/>
        <v>0</v>
      </c>
      <c r="J401" s="303">
        <f t="shared" si="96"/>
        <v>-367.98323165044116</v>
      </c>
      <c r="K401" s="302">
        <f t="shared" si="97"/>
        <v>-2480.5749645556239</v>
      </c>
      <c r="L401" s="302">
        <f t="shared" si="98"/>
        <v>6134.7442540842403</v>
      </c>
      <c r="M401" s="302">
        <f t="shared" si="99"/>
        <v>185465.74425408425</v>
      </c>
      <c r="N401" s="304">
        <f t="shared" si="100"/>
        <v>27513.090677063381</v>
      </c>
      <c r="O401" s="305">
        <f t="shared" si="101"/>
        <v>0.95753974481399418</v>
      </c>
      <c r="P401" s="349">
        <v>191.37266606005323</v>
      </c>
      <c r="Q401" s="124">
        <v>6741</v>
      </c>
      <c r="R401" s="85">
        <f t="shared" si="104"/>
        <v>7.2046473794933202E-2</v>
      </c>
      <c r="S401" s="2">
        <f t="shared" si="102"/>
        <v>8.020346572024202E-2</v>
      </c>
      <c r="T401" s="2"/>
      <c r="U401" s="294">
        <v>166088</v>
      </c>
      <c r="V401" s="85">
        <f t="shared" si="103"/>
        <v>7.9734839362265789E-2</v>
      </c>
      <c r="W401" s="295">
        <v>170472.62089536409</v>
      </c>
      <c r="X401" s="294">
        <v>24815.180038846556</v>
      </c>
      <c r="Y401" s="99">
        <v>25470.285506553722</v>
      </c>
      <c r="Z401" s="99"/>
      <c r="AA401" s="84"/>
      <c r="AB401" s="84"/>
      <c r="AC401" s="84"/>
      <c r="AD401" s="84"/>
    </row>
    <row r="402" spans="1:30" ht="14.4" x14ac:dyDescent="0.3">
      <c r="A402" s="51">
        <v>1925</v>
      </c>
      <c r="B402" s="52" t="s">
        <v>455</v>
      </c>
      <c r="C402" s="341">
        <v>81156</v>
      </c>
      <c r="D402" s="303">
        <f t="shared" si="90"/>
        <v>23509.849362688296</v>
      </c>
      <c r="E402" s="301">
        <f t="shared" si="91"/>
        <v>0.81821469727249052</v>
      </c>
      <c r="F402" s="303">
        <f t="shared" si="92"/>
        <v>3133.9537882080972</v>
      </c>
      <c r="G402" s="303">
        <f t="shared" si="93"/>
        <v>10818.40847689435</v>
      </c>
      <c r="H402" s="303">
        <f t="shared" si="94"/>
        <v>822.48101111516019</v>
      </c>
      <c r="I402" s="302">
        <f t="shared" si="95"/>
        <v>2839.2044503695333</v>
      </c>
      <c r="J402" s="303">
        <f t="shared" si="96"/>
        <v>454.49777946471903</v>
      </c>
      <c r="K402" s="302">
        <f t="shared" si="97"/>
        <v>1568.9263347122101</v>
      </c>
      <c r="L402" s="302">
        <f t="shared" si="98"/>
        <v>12387.334811606561</v>
      </c>
      <c r="M402" s="302">
        <f t="shared" si="99"/>
        <v>93543.334811606561</v>
      </c>
      <c r="N402" s="304">
        <f t="shared" si="100"/>
        <v>27098.300930361111</v>
      </c>
      <c r="O402" s="305">
        <f t="shared" si="101"/>
        <v>0.94310379238427078</v>
      </c>
      <c r="P402" s="349">
        <v>-45.258754345808484</v>
      </c>
      <c r="Q402" s="124">
        <v>3452</v>
      </c>
      <c r="R402" s="85">
        <f t="shared" si="104"/>
        <v>0.1039785844611899</v>
      </c>
      <c r="S402" s="2">
        <f t="shared" si="102"/>
        <v>8.6607807784919388E-2</v>
      </c>
      <c r="T402" s="2"/>
      <c r="U402" s="294">
        <v>73491</v>
      </c>
      <c r="V402" s="85">
        <f t="shared" si="103"/>
        <v>0.10429848552884026</v>
      </c>
      <c r="W402" s="295">
        <v>86062.547904300154</v>
      </c>
      <c r="X402" s="294">
        <v>21295.566502463054</v>
      </c>
      <c r="Y402" s="99">
        <v>24938.437526601028</v>
      </c>
      <c r="Z402" s="99"/>
      <c r="AA402" s="84"/>
      <c r="AB402" s="84"/>
      <c r="AC402" s="84"/>
      <c r="AD402" s="84"/>
    </row>
    <row r="403" spans="1:30" ht="14.4" x14ac:dyDescent="0.3">
      <c r="A403" s="51">
        <v>1926</v>
      </c>
      <c r="B403" s="52" t="s">
        <v>456</v>
      </c>
      <c r="C403" s="341">
        <v>22702</v>
      </c>
      <c r="D403" s="303">
        <f t="shared" si="90"/>
        <v>19604.490500863558</v>
      </c>
      <c r="E403" s="301">
        <f t="shared" si="91"/>
        <v>0.6822962585971788</v>
      </c>
      <c r="F403" s="303">
        <f t="shared" si="92"/>
        <v>5477.1691053029399</v>
      </c>
      <c r="G403" s="303">
        <f t="shared" si="93"/>
        <v>6342.5618239408041</v>
      </c>
      <c r="H403" s="303">
        <f t="shared" si="94"/>
        <v>2189.3566127538184</v>
      </c>
      <c r="I403" s="302">
        <f t="shared" si="95"/>
        <v>2535.2749575689218</v>
      </c>
      <c r="J403" s="303">
        <f t="shared" si="96"/>
        <v>1821.3733811033771</v>
      </c>
      <c r="K403" s="302">
        <f t="shared" si="97"/>
        <v>2109.1503753177108</v>
      </c>
      <c r="L403" s="302">
        <f t="shared" si="98"/>
        <v>8451.7121992585144</v>
      </c>
      <c r="M403" s="302">
        <f t="shared" si="99"/>
        <v>31153.712199258516</v>
      </c>
      <c r="N403" s="304">
        <f t="shared" si="100"/>
        <v>26903.032987269879</v>
      </c>
      <c r="O403" s="305">
        <f t="shared" si="101"/>
        <v>0.93630787045050534</v>
      </c>
      <c r="P403" s="349">
        <v>137.33278171134043</v>
      </c>
      <c r="Q403" s="124">
        <v>1158</v>
      </c>
      <c r="R403" s="85">
        <f t="shared" si="104"/>
        <v>3.9065909061523234E-2</v>
      </c>
      <c r="S403" s="2">
        <f t="shared" si="102"/>
        <v>8.405529971696421E-2</v>
      </c>
      <c r="T403" s="2"/>
      <c r="U403" s="294">
        <v>21773</v>
      </c>
      <c r="V403" s="85">
        <f t="shared" si="103"/>
        <v>4.2667523997611721E-2</v>
      </c>
      <c r="W403" s="295">
        <v>28638.85271850547</v>
      </c>
      <c r="X403" s="294">
        <v>18867.417677642981</v>
      </c>
      <c r="Y403" s="99">
        <v>24817.030085360024</v>
      </c>
      <c r="Z403" s="99"/>
      <c r="AA403" s="84"/>
      <c r="AB403" s="84"/>
      <c r="AC403" s="84"/>
      <c r="AD403" s="84"/>
    </row>
    <row r="404" spans="1:30" ht="14.4" x14ac:dyDescent="0.3">
      <c r="A404" s="51">
        <v>1927</v>
      </c>
      <c r="B404" s="52" t="s">
        <v>457</v>
      </c>
      <c r="C404" s="341">
        <v>30589</v>
      </c>
      <c r="D404" s="303">
        <f t="shared" si="90"/>
        <v>19824.368114063513</v>
      </c>
      <c r="E404" s="301">
        <f t="shared" si="91"/>
        <v>0.68994867235559798</v>
      </c>
      <c r="F404" s="303">
        <f t="shared" si="92"/>
        <v>5345.2425373829665</v>
      </c>
      <c r="G404" s="303">
        <f t="shared" si="93"/>
        <v>8247.7092351819174</v>
      </c>
      <c r="H404" s="303">
        <f t="shared" si="94"/>
        <v>2112.3994481338341</v>
      </c>
      <c r="I404" s="302">
        <f t="shared" si="95"/>
        <v>3259.432348470506</v>
      </c>
      <c r="J404" s="303">
        <f t="shared" si="96"/>
        <v>1744.4162164833929</v>
      </c>
      <c r="K404" s="302">
        <f t="shared" si="97"/>
        <v>2691.6342220338752</v>
      </c>
      <c r="L404" s="302">
        <f t="shared" si="98"/>
        <v>10939.343457215793</v>
      </c>
      <c r="M404" s="302">
        <f t="shared" si="99"/>
        <v>41528.343457215793</v>
      </c>
      <c r="N404" s="304">
        <f t="shared" si="100"/>
        <v>26914.026867929872</v>
      </c>
      <c r="O404" s="305">
        <f t="shared" si="101"/>
        <v>0.93669049113842617</v>
      </c>
      <c r="P404" s="349">
        <v>193.0570226084601</v>
      </c>
      <c r="Q404" s="124">
        <v>1543</v>
      </c>
      <c r="R404" s="85">
        <f t="shared" si="104"/>
        <v>0.10709000174023656</v>
      </c>
      <c r="S404" s="2">
        <f t="shared" si="102"/>
        <v>8.6601446414547881E-2</v>
      </c>
      <c r="T404" s="2"/>
      <c r="U404" s="294">
        <v>27648</v>
      </c>
      <c r="V404" s="85">
        <f t="shared" si="103"/>
        <v>0.10637297453703703</v>
      </c>
      <c r="W404" s="295">
        <v>38243.329807081842</v>
      </c>
      <c r="X404" s="294">
        <v>17906.735751295339</v>
      </c>
      <c r="Y404" s="99">
        <v>24768.995989042643</v>
      </c>
      <c r="Z404" s="99"/>
      <c r="AA404" s="84"/>
      <c r="AB404" s="84"/>
      <c r="AC404" s="84"/>
      <c r="AD404" s="84"/>
    </row>
    <row r="405" spans="1:30" ht="14.4" x14ac:dyDescent="0.3">
      <c r="A405" s="51">
        <v>1928</v>
      </c>
      <c r="B405" s="52" t="s">
        <v>458</v>
      </c>
      <c r="C405" s="341">
        <v>18571</v>
      </c>
      <c r="D405" s="303">
        <f t="shared" si="90"/>
        <v>20340.635268346112</v>
      </c>
      <c r="E405" s="301">
        <f t="shared" si="91"/>
        <v>0.70791634908701384</v>
      </c>
      <c r="F405" s="303">
        <f t="shared" si="92"/>
        <v>5035.4822448134073</v>
      </c>
      <c r="G405" s="303">
        <f t="shared" si="93"/>
        <v>4597.3952895146413</v>
      </c>
      <c r="H405" s="303">
        <f t="shared" si="94"/>
        <v>1931.7059441349245</v>
      </c>
      <c r="I405" s="302">
        <f t="shared" si="95"/>
        <v>1763.6475269951859</v>
      </c>
      <c r="J405" s="303">
        <f t="shared" si="96"/>
        <v>1563.7227124844833</v>
      </c>
      <c r="K405" s="302">
        <f t="shared" si="97"/>
        <v>1427.6788364983331</v>
      </c>
      <c r="L405" s="302">
        <f t="shared" si="98"/>
        <v>6025.0741260129744</v>
      </c>
      <c r="M405" s="302">
        <f t="shared" si="99"/>
        <v>24596.074126012973</v>
      </c>
      <c r="N405" s="304">
        <f t="shared" si="100"/>
        <v>26939.840225644002</v>
      </c>
      <c r="O405" s="305">
        <f t="shared" si="101"/>
        <v>0.93758887497499699</v>
      </c>
      <c r="P405" s="349">
        <v>127.69462841317363</v>
      </c>
      <c r="Q405" s="124">
        <v>913</v>
      </c>
      <c r="R405" s="85">
        <f t="shared" si="104"/>
        <v>3.1027613372589653E-2</v>
      </c>
      <c r="S405" s="2">
        <f t="shared" si="102"/>
        <v>8.3658431707367351E-2</v>
      </c>
      <c r="T405" s="2"/>
      <c r="U405" s="294">
        <v>17440</v>
      </c>
      <c r="V405" s="85">
        <f t="shared" si="103"/>
        <v>6.4850917431192659E-2</v>
      </c>
      <c r="W405" s="295">
        <v>21976.314734106443</v>
      </c>
      <c r="X405" s="294">
        <v>19728.506787330316</v>
      </c>
      <c r="Y405" s="99">
        <v>24860.084540844393</v>
      </c>
      <c r="Z405" s="99"/>
      <c r="AA405" s="84"/>
      <c r="AB405" s="84"/>
      <c r="AC405" s="84"/>
      <c r="AD405" s="84"/>
    </row>
    <row r="406" spans="1:30" ht="14.4" x14ac:dyDescent="0.3">
      <c r="A406" s="51">
        <v>1929</v>
      </c>
      <c r="B406" s="52" t="s">
        <v>459</v>
      </c>
      <c r="C406" s="341">
        <v>21381</v>
      </c>
      <c r="D406" s="303">
        <f t="shared" si="90"/>
        <v>23367.213114754097</v>
      </c>
      <c r="E406" s="301">
        <f t="shared" si="91"/>
        <v>0.81325051938163651</v>
      </c>
      <c r="F406" s="303">
        <f t="shared" si="92"/>
        <v>3219.5355369686163</v>
      </c>
      <c r="G406" s="303">
        <f t="shared" si="93"/>
        <v>2945.8750163262839</v>
      </c>
      <c r="H406" s="303">
        <f t="shared" si="94"/>
        <v>872.4036978921298</v>
      </c>
      <c r="I406" s="302">
        <f t="shared" si="95"/>
        <v>798.24938357129884</v>
      </c>
      <c r="J406" s="303">
        <f t="shared" si="96"/>
        <v>504.42046624168864</v>
      </c>
      <c r="K406" s="302">
        <f t="shared" si="97"/>
        <v>461.54472661114511</v>
      </c>
      <c r="L406" s="302">
        <f t="shared" si="98"/>
        <v>3407.419742937429</v>
      </c>
      <c r="M406" s="302">
        <f t="shared" si="99"/>
        <v>24788.419742937429</v>
      </c>
      <c r="N406" s="304">
        <f t="shared" si="100"/>
        <v>27091.169117964404</v>
      </c>
      <c r="O406" s="305">
        <f t="shared" si="101"/>
        <v>0.9428555834897282</v>
      </c>
      <c r="P406" s="349">
        <v>77.718001093157909</v>
      </c>
      <c r="Q406" s="124">
        <v>915</v>
      </c>
      <c r="R406" s="85">
        <f t="shared" si="104"/>
        <v>2.6021438496553213E-2</v>
      </c>
      <c r="S406" s="2">
        <f t="shared" si="102"/>
        <v>8.3110041094676429E-2</v>
      </c>
      <c r="T406" s="2"/>
      <c r="U406" s="294">
        <v>20611</v>
      </c>
      <c r="V406" s="85">
        <f t="shared" si="103"/>
        <v>3.7358691960603561E-2</v>
      </c>
      <c r="W406" s="295">
        <v>22636.211577337479</v>
      </c>
      <c r="X406" s="294">
        <v>22774.585635359115</v>
      </c>
      <c r="Y406" s="99">
        <v>25012.388483245832</v>
      </c>
      <c r="Z406" s="99"/>
      <c r="AA406" s="84"/>
      <c r="AB406" s="84"/>
      <c r="AC406" s="84"/>
      <c r="AD406" s="84"/>
    </row>
    <row r="407" spans="1:30" ht="14.4" x14ac:dyDescent="0.3">
      <c r="A407" s="51">
        <v>1931</v>
      </c>
      <c r="B407" s="52" t="s">
        <v>460</v>
      </c>
      <c r="C407" s="341">
        <v>274230</v>
      </c>
      <c r="D407" s="303">
        <f t="shared" si="90"/>
        <v>23603.89051471854</v>
      </c>
      <c r="E407" s="301">
        <f t="shared" si="91"/>
        <v>0.82148761712631568</v>
      </c>
      <c r="F407" s="303">
        <f t="shared" si="92"/>
        <v>3077.5290969899506</v>
      </c>
      <c r="G407" s="303">
        <f t="shared" si="93"/>
        <v>35754.73304882925</v>
      </c>
      <c r="H407" s="303">
        <f t="shared" si="94"/>
        <v>789.56660790457477</v>
      </c>
      <c r="I407" s="302">
        <f t="shared" si="95"/>
        <v>9173.184850635349</v>
      </c>
      <c r="J407" s="303">
        <f t="shared" si="96"/>
        <v>421.58337625413361</v>
      </c>
      <c r="K407" s="302">
        <f t="shared" si="97"/>
        <v>4897.9556653205236</v>
      </c>
      <c r="L407" s="302">
        <f t="shared" si="98"/>
        <v>40652.688714149772</v>
      </c>
      <c r="M407" s="302">
        <f t="shared" si="99"/>
        <v>314882.68871414976</v>
      </c>
      <c r="N407" s="304">
        <f t="shared" si="100"/>
        <v>27103.002987962624</v>
      </c>
      <c r="O407" s="305">
        <f t="shared" si="101"/>
        <v>0.94326743837696214</v>
      </c>
      <c r="P407" s="349">
        <v>641.32189803311485</v>
      </c>
      <c r="Q407" s="124">
        <v>11618</v>
      </c>
      <c r="R407" s="85">
        <f t="shared" si="104"/>
        <v>0.12286374113749379</v>
      </c>
      <c r="S407" s="2">
        <f t="shared" si="102"/>
        <v>8.7394619115688854E-2</v>
      </c>
      <c r="T407" s="2"/>
      <c r="U407" s="294">
        <v>242479</v>
      </c>
      <c r="V407" s="85">
        <f t="shared" si="103"/>
        <v>0.13094329818252301</v>
      </c>
      <c r="W407" s="295">
        <v>287506.60888904729</v>
      </c>
      <c r="X407" s="294">
        <v>21021.153012570438</v>
      </c>
      <c r="Y407" s="99">
        <v>24924.716852106394</v>
      </c>
      <c r="Z407" s="99"/>
      <c r="AA407" s="84"/>
      <c r="AB407" s="84"/>
      <c r="AC407" s="84"/>
      <c r="AD407" s="84"/>
    </row>
    <row r="408" spans="1:30" ht="14.4" x14ac:dyDescent="0.3">
      <c r="A408" s="51">
        <v>1933</v>
      </c>
      <c r="B408" s="52" t="s">
        <v>461</v>
      </c>
      <c r="C408" s="341">
        <v>117146</v>
      </c>
      <c r="D408" s="303">
        <f t="shared" si="90"/>
        <v>20548.324855288545</v>
      </c>
      <c r="E408" s="301">
        <f t="shared" si="91"/>
        <v>0.71514458223666766</v>
      </c>
      <c r="F408" s="303">
        <f t="shared" si="92"/>
        <v>4910.8684926479473</v>
      </c>
      <c r="G408" s="303">
        <f t="shared" si="93"/>
        <v>27996.861276585947</v>
      </c>
      <c r="H408" s="303">
        <f t="shared" si="94"/>
        <v>1859.0145887050728</v>
      </c>
      <c r="I408" s="302">
        <f t="shared" si="95"/>
        <v>10598.242170207619</v>
      </c>
      <c r="J408" s="303">
        <f t="shared" si="96"/>
        <v>1491.0313570546316</v>
      </c>
      <c r="K408" s="302">
        <f t="shared" si="97"/>
        <v>8500.369766568454</v>
      </c>
      <c r="L408" s="302">
        <f t="shared" si="98"/>
        <v>36497.231043154403</v>
      </c>
      <c r="M408" s="302">
        <f t="shared" si="99"/>
        <v>153643.2310431544</v>
      </c>
      <c r="N408" s="304">
        <f t="shared" si="100"/>
        <v>26950.224704991124</v>
      </c>
      <c r="O408" s="305">
        <f t="shared" si="101"/>
        <v>0.9379502866324797</v>
      </c>
      <c r="P408" s="349">
        <v>437.29882429738063</v>
      </c>
      <c r="Q408" s="124">
        <v>5701</v>
      </c>
      <c r="R408" s="85">
        <f t="shared" si="104"/>
        <v>8.1122714683540625E-2</v>
      </c>
      <c r="S408" s="2">
        <f t="shared" si="102"/>
        <v>8.5652737870398954E-2</v>
      </c>
      <c r="T408" s="2"/>
      <c r="U408" s="294">
        <v>108717</v>
      </c>
      <c r="V408" s="85">
        <f t="shared" si="103"/>
        <v>7.753157279910225E-2</v>
      </c>
      <c r="W408" s="295">
        <v>141993.18063245347</v>
      </c>
      <c r="X408" s="294">
        <v>19006.46853146853</v>
      </c>
      <c r="Y408" s="99">
        <v>24823.982628051308</v>
      </c>
      <c r="Z408" s="99"/>
      <c r="AA408" s="84"/>
      <c r="AB408" s="84"/>
      <c r="AC408" s="84"/>
      <c r="AD408" s="84"/>
    </row>
    <row r="409" spans="1:30" ht="14.4" x14ac:dyDescent="0.3">
      <c r="A409" s="51">
        <v>1936</v>
      </c>
      <c r="B409" s="52" t="s">
        <v>462</v>
      </c>
      <c r="C409" s="341">
        <v>49979</v>
      </c>
      <c r="D409" s="303">
        <f t="shared" si="90"/>
        <v>21901.402278702892</v>
      </c>
      <c r="E409" s="301">
        <f t="shared" si="91"/>
        <v>0.76223581694879927</v>
      </c>
      <c r="F409" s="303">
        <f t="shared" si="92"/>
        <v>4099.0220385993389</v>
      </c>
      <c r="G409" s="303">
        <f t="shared" si="93"/>
        <v>9353.9682920836913</v>
      </c>
      <c r="H409" s="303">
        <f t="shared" si="94"/>
        <v>1385.4374905100515</v>
      </c>
      <c r="I409" s="302">
        <f t="shared" si="95"/>
        <v>3161.5683533439374</v>
      </c>
      <c r="J409" s="303">
        <f t="shared" si="96"/>
        <v>1017.4542588596103</v>
      </c>
      <c r="K409" s="302">
        <f t="shared" si="97"/>
        <v>2321.8306187176304</v>
      </c>
      <c r="L409" s="302">
        <f t="shared" si="98"/>
        <v>11675.798910801321</v>
      </c>
      <c r="M409" s="302">
        <f t="shared" si="99"/>
        <v>61654.798910801321</v>
      </c>
      <c r="N409" s="304">
        <f t="shared" si="100"/>
        <v>27017.878576161842</v>
      </c>
      <c r="O409" s="305">
        <f t="shared" si="101"/>
        <v>0.94030484836808625</v>
      </c>
      <c r="P409" s="349">
        <v>77.368227862931235</v>
      </c>
      <c r="Q409" s="124">
        <v>2282</v>
      </c>
      <c r="R409" s="85">
        <f t="shared" si="104"/>
        <v>8.6549552785082515E-2</v>
      </c>
      <c r="S409" s="2">
        <f t="shared" si="102"/>
        <v>8.5862083550587151E-2</v>
      </c>
      <c r="T409" s="2"/>
      <c r="U409" s="294">
        <v>46139</v>
      </c>
      <c r="V409" s="85">
        <f t="shared" si="103"/>
        <v>8.3226771278094455E-2</v>
      </c>
      <c r="W409" s="295">
        <v>56953.75591218286</v>
      </c>
      <c r="X409" s="294">
        <v>20156.837046745302</v>
      </c>
      <c r="Y409" s="99">
        <v>24881.501053815144</v>
      </c>
      <c r="Z409" s="99"/>
      <c r="AA409" s="84"/>
      <c r="AB409" s="84"/>
      <c r="AC409" s="84"/>
      <c r="AD409" s="84"/>
    </row>
    <row r="410" spans="1:30" ht="14.4" x14ac:dyDescent="0.3">
      <c r="A410" s="51">
        <v>1938</v>
      </c>
      <c r="B410" s="52" t="s">
        <v>463</v>
      </c>
      <c r="C410" s="341">
        <v>61736</v>
      </c>
      <c r="D410" s="303">
        <f t="shared" si="90"/>
        <v>21578.469066759873</v>
      </c>
      <c r="E410" s="301">
        <f t="shared" si="91"/>
        <v>0.75099675300700564</v>
      </c>
      <c r="F410" s="303">
        <f t="shared" si="92"/>
        <v>4292.7819657651498</v>
      </c>
      <c r="G410" s="303">
        <f t="shared" si="93"/>
        <v>12281.649204054092</v>
      </c>
      <c r="H410" s="303">
        <f t="shared" si="94"/>
        <v>1498.4641146901079</v>
      </c>
      <c r="I410" s="302">
        <f t="shared" si="95"/>
        <v>4287.105832128399</v>
      </c>
      <c r="J410" s="303">
        <f t="shared" si="96"/>
        <v>1130.4808830396667</v>
      </c>
      <c r="K410" s="302">
        <f t="shared" si="97"/>
        <v>3234.3058063764861</v>
      </c>
      <c r="L410" s="302">
        <f t="shared" si="98"/>
        <v>15515.955010430578</v>
      </c>
      <c r="M410" s="302">
        <f t="shared" si="99"/>
        <v>77251.955010430582</v>
      </c>
      <c r="N410" s="304">
        <f t="shared" si="100"/>
        <v>27001.731915564687</v>
      </c>
      <c r="O410" s="305">
        <f t="shared" si="101"/>
        <v>0.93974289517099652</v>
      </c>
      <c r="P410" s="349">
        <v>285.20961871860709</v>
      </c>
      <c r="Q410" s="124">
        <v>2861</v>
      </c>
      <c r="R410" s="85">
        <f t="shared" si="104"/>
        <v>0.12214644526637516</v>
      </c>
      <c r="S410" s="2">
        <f t="shared" si="102"/>
        <v>8.7238918709313884E-2</v>
      </c>
      <c r="T410" s="2"/>
      <c r="U410" s="294">
        <v>56189</v>
      </c>
      <c r="V410" s="85">
        <f t="shared" si="103"/>
        <v>9.8720390111943612E-2</v>
      </c>
      <c r="W410" s="295">
        <v>72568.282186718352</v>
      </c>
      <c r="X410" s="294">
        <v>19229.637234770704</v>
      </c>
      <c r="Y410" s="99">
        <v>24835.141063216408</v>
      </c>
      <c r="Z410" s="99"/>
      <c r="AA410" s="84"/>
      <c r="AB410" s="84"/>
      <c r="AC410" s="84"/>
      <c r="AD410" s="84"/>
    </row>
    <row r="411" spans="1:30" ht="14.4" x14ac:dyDescent="0.3">
      <c r="A411" s="51">
        <v>1939</v>
      </c>
      <c r="B411" s="52" t="s">
        <v>464</v>
      </c>
      <c r="C411" s="341">
        <v>43833</v>
      </c>
      <c r="D411" s="303">
        <f t="shared" si="90"/>
        <v>23502.949061662199</v>
      </c>
      <c r="E411" s="301">
        <f t="shared" si="91"/>
        <v>0.81797454568206318</v>
      </c>
      <c r="F411" s="303">
        <f t="shared" si="92"/>
        <v>3138.0939688237549</v>
      </c>
      <c r="G411" s="303">
        <f t="shared" si="93"/>
        <v>5852.5452518563025</v>
      </c>
      <c r="H411" s="303">
        <f t="shared" si="94"/>
        <v>824.8961164742941</v>
      </c>
      <c r="I411" s="302">
        <f t="shared" si="95"/>
        <v>1538.4312572245583</v>
      </c>
      <c r="J411" s="303">
        <f t="shared" si="96"/>
        <v>456.91288482385295</v>
      </c>
      <c r="K411" s="302">
        <f t="shared" si="97"/>
        <v>852.14253019648572</v>
      </c>
      <c r="L411" s="302">
        <f t="shared" si="98"/>
        <v>6704.687782052788</v>
      </c>
      <c r="M411" s="302">
        <f t="shared" si="99"/>
        <v>50537.687782052788</v>
      </c>
      <c r="N411" s="304">
        <f t="shared" si="100"/>
        <v>27097.955915309805</v>
      </c>
      <c r="O411" s="305">
        <f t="shared" si="101"/>
        <v>0.94309178480474942</v>
      </c>
      <c r="P411" s="349">
        <v>52.720024086050216</v>
      </c>
      <c r="Q411" s="124">
        <v>1865</v>
      </c>
      <c r="R411" s="85">
        <f t="shared" si="104"/>
        <v>-1.2843893004163554E-2</v>
      </c>
      <c r="S411" s="2">
        <f t="shared" si="102"/>
        <v>8.0990399608958832E-2</v>
      </c>
      <c r="T411" s="2"/>
      <c r="U411" s="294">
        <v>45189</v>
      </c>
      <c r="V411" s="85">
        <f t="shared" si="103"/>
        <v>-3.0007302662152294E-2</v>
      </c>
      <c r="W411" s="295">
        <v>47578.517205946671</v>
      </c>
      <c r="X411" s="294">
        <v>23808.746048472076</v>
      </c>
      <c r="Y411" s="99">
        <v>25067.711910403934</v>
      </c>
      <c r="Z411" s="99"/>
      <c r="AA411" s="84"/>
      <c r="AB411" s="84"/>
      <c r="AC411" s="84"/>
      <c r="AD411" s="84"/>
    </row>
    <row r="412" spans="1:30" ht="14.4" x14ac:dyDescent="0.3">
      <c r="A412" s="51">
        <v>1940</v>
      </c>
      <c r="B412" s="52" t="s">
        <v>465</v>
      </c>
      <c r="C412" s="341">
        <v>44224</v>
      </c>
      <c r="D412" s="303">
        <f t="shared" si="90"/>
        <v>20569.302325581397</v>
      </c>
      <c r="E412" s="301">
        <f t="shared" si="91"/>
        <v>0.715874662393304</v>
      </c>
      <c r="F412" s="303">
        <f t="shared" si="92"/>
        <v>4898.2820104722359</v>
      </c>
      <c r="G412" s="303">
        <f t="shared" si="93"/>
        <v>10531.306322515307</v>
      </c>
      <c r="H412" s="303">
        <f t="shared" si="94"/>
        <v>1851.6724741025746</v>
      </c>
      <c r="I412" s="302">
        <f t="shared" si="95"/>
        <v>3981.0958193205352</v>
      </c>
      <c r="J412" s="303">
        <f t="shared" si="96"/>
        <v>1483.6892424521334</v>
      </c>
      <c r="K412" s="302">
        <f t="shared" si="97"/>
        <v>3189.9318712720865</v>
      </c>
      <c r="L412" s="302">
        <f t="shared" si="98"/>
        <v>13721.238193787394</v>
      </c>
      <c r="M412" s="302">
        <f t="shared" si="99"/>
        <v>57945.238193787394</v>
      </c>
      <c r="N412" s="304">
        <f t="shared" si="100"/>
        <v>26951.273578505767</v>
      </c>
      <c r="O412" s="305">
        <f t="shared" si="101"/>
        <v>0.93798679064031154</v>
      </c>
      <c r="P412" s="349">
        <v>184.77563098392056</v>
      </c>
      <c r="Q412" s="124">
        <v>2150</v>
      </c>
      <c r="R412" s="85">
        <f t="shared" si="104"/>
        <v>2.9219814584906641E-2</v>
      </c>
      <c r="S412" s="2">
        <f t="shared" si="102"/>
        <v>8.3558631387675483E-2</v>
      </c>
      <c r="T412" s="2"/>
      <c r="U412" s="294">
        <v>43608</v>
      </c>
      <c r="V412" s="85">
        <f t="shared" si="103"/>
        <v>1.4125848468170978E-2</v>
      </c>
      <c r="W412" s="295">
        <v>54272.724377624727</v>
      </c>
      <c r="X412" s="294">
        <v>19985.334555453712</v>
      </c>
      <c r="Y412" s="99">
        <v>24872.925929250563</v>
      </c>
      <c r="Z412" s="99"/>
      <c r="AA412" s="84"/>
      <c r="AB412" s="84"/>
      <c r="AC412" s="84"/>
      <c r="AD412" s="84"/>
    </row>
    <row r="413" spans="1:30" ht="14.4" x14ac:dyDescent="0.3">
      <c r="A413" s="51">
        <v>1941</v>
      </c>
      <c r="B413" s="52" t="s">
        <v>466</v>
      </c>
      <c r="C413" s="341">
        <v>62594</v>
      </c>
      <c r="D413" s="303">
        <f t="shared" si="90"/>
        <v>21436.301369863013</v>
      </c>
      <c r="E413" s="301">
        <f t="shared" si="91"/>
        <v>0.74604888212600351</v>
      </c>
      <c r="F413" s="303">
        <f t="shared" si="92"/>
        <v>4378.0825839032668</v>
      </c>
      <c r="G413" s="303">
        <f t="shared" si="93"/>
        <v>12784.001144997539</v>
      </c>
      <c r="H413" s="303">
        <f t="shared" si="94"/>
        <v>1548.2228086040091</v>
      </c>
      <c r="I413" s="302">
        <f t="shared" si="95"/>
        <v>4520.8106011237069</v>
      </c>
      <c r="J413" s="303">
        <f t="shared" si="96"/>
        <v>1180.2395769535678</v>
      </c>
      <c r="K413" s="302">
        <f t="shared" si="97"/>
        <v>3446.2995647044181</v>
      </c>
      <c r="L413" s="302">
        <f t="shared" si="98"/>
        <v>16230.300709701958</v>
      </c>
      <c r="M413" s="302">
        <f t="shared" si="99"/>
        <v>78824.300709701958</v>
      </c>
      <c r="N413" s="304">
        <f t="shared" si="100"/>
        <v>26994.623530719848</v>
      </c>
      <c r="O413" s="305">
        <f t="shared" si="101"/>
        <v>0.93949550162694651</v>
      </c>
      <c r="P413" s="349">
        <v>-221.52588722182918</v>
      </c>
      <c r="Q413" s="124">
        <v>2920</v>
      </c>
      <c r="R413" s="85">
        <f t="shared" si="104"/>
        <v>0.15223254174331904</v>
      </c>
      <c r="S413" s="2">
        <f t="shared" si="102"/>
        <v>8.8323208774662779E-2</v>
      </c>
      <c r="T413" s="2"/>
      <c r="U413" s="294">
        <v>53859</v>
      </c>
      <c r="V413" s="85">
        <f t="shared" si="103"/>
        <v>0.16218273640431496</v>
      </c>
      <c r="W413" s="295">
        <v>71807.193388278451</v>
      </c>
      <c r="X413" s="294">
        <v>18604.145077720208</v>
      </c>
      <c r="Y413" s="99">
        <v>24803.866455363888</v>
      </c>
      <c r="Z413" s="99"/>
      <c r="AA413" s="84"/>
      <c r="AB413" s="84"/>
      <c r="AC413" s="84"/>
      <c r="AD413" s="84"/>
    </row>
    <row r="414" spans="1:30" ht="14.4" x14ac:dyDescent="0.3">
      <c r="A414" s="51">
        <v>1942</v>
      </c>
      <c r="B414" s="52" t="s">
        <v>467</v>
      </c>
      <c r="C414" s="341">
        <v>104420</v>
      </c>
      <c r="D414" s="303">
        <f t="shared" si="90"/>
        <v>21331.97139938713</v>
      </c>
      <c r="E414" s="301">
        <f t="shared" si="91"/>
        <v>0.74241787990678676</v>
      </c>
      <c r="F414" s="303">
        <f t="shared" si="92"/>
        <v>4440.6805661887965</v>
      </c>
      <c r="G414" s="303">
        <f t="shared" si="93"/>
        <v>21737.131371494161</v>
      </c>
      <c r="H414" s="303">
        <f t="shared" si="94"/>
        <v>1584.7382982705681</v>
      </c>
      <c r="I414" s="302">
        <f t="shared" si="95"/>
        <v>7757.2939700344305</v>
      </c>
      <c r="J414" s="303">
        <f t="shared" si="96"/>
        <v>1216.7550666201269</v>
      </c>
      <c r="K414" s="302">
        <f t="shared" si="97"/>
        <v>5956.016051105521</v>
      </c>
      <c r="L414" s="302">
        <f t="shared" si="98"/>
        <v>27693.147422599683</v>
      </c>
      <c r="M414" s="302">
        <f t="shared" si="99"/>
        <v>132113.14742259969</v>
      </c>
      <c r="N414" s="304">
        <f t="shared" si="100"/>
        <v>26989.407032196053</v>
      </c>
      <c r="O414" s="305">
        <f t="shared" si="101"/>
        <v>0.93931395151598562</v>
      </c>
      <c r="P414" s="349">
        <v>168.07963426339484</v>
      </c>
      <c r="Q414" s="124">
        <v>4895</v>
      </c>
      <c r="R414" s="85">
        <f t="shared" si="104"/>
        <v>0.11891146249592227</v>
      </c>
      <c r="S414" s="2">
        <f t="shared" si="102"/>
        <v>8.7103130209205751E-2</v>
      </c>
      <c r="T414" s="2"/>
      <c r="U414" s="294">
        <v>93075</v>
      </c>
      <c r="V414" s="85">
        <f t="shared" si="103"/>
        <v>0.12189094816008596</v>
      </c>
      <c r="W414" s="295">
        <v>121204.95422161499</v>
      </c>
      <c r="X414" s="294">
        <v>19064.932404752151</v>
      </c>
      <c r="Y414" s="99">
        <v>24826.905821715482</v>
      </c>
      <c r="Z414" s="99"/>
      <c r="AA414" s="84"/>
      <c r="AB414" s="84"/>
      <c r="AC414" s="84"/>
      <c r="AD414" s="84"/>
    </row>
    <row r="415" spans="1:30" ht="14.4" x14ac:dyDescent="0.3">
      <c r="A415" s="51">
        <v>1943</v>
      </c>
      <c r="B415" s="52" t="s">
        <v>468</v>
      </c>
      <c r="C415" s="341">
        <v>30668</v>
      </c>
      <c r="D415" s="303">
        <f t="shared" si="90"/>
        <v>24913.078797725426</v>
      </c>
      <c r="E415" s="301">
        <f t="shared" si="91"/>
        <v>0.86705137545278255</v>
      </c>
      <c r="F415" s="303">
        <f t="shared" si="92"/>
        <v>2292.0161271858187</v>
      </c>
      <c r="G415" s="303">
        <f t="shared" si="93"/>
        <v>2821.4718525657431</v>
      </c>
      <c r="H415" s="303">
        <f t="shared" si="94"/>
        <v>331.35070885216464</v>
      </c>
      <c r="I415" s="302">
        <f t="shared" si="95"/>
        <v>407.89272259701471</v>
      </c>
      <c r="J415" s="303">
        <f t="shared" si="96"/>
        <v>-36.632522798276511</v>
      </c>
      <c r="K415" s="302">
        <f t="shared" si="97"/>
        <v>-45.094635564678384</v>
      </c>
      <c r="L415" s="302">
        <f t="shared" si="98"/>
        <v>2776.3772170010648</v>
      </c>
      <c r="M415" s="302">
        <f t="shared" si="99"/>
        <v>33444.377217001063</v>
      </c>
      <c r="N415" s="304">
        <f t="shared" si="100"/>
        <v>27168.462402112968</v>
      </c>
      <c r="O415" s="305">
        <f t="shared" si="101"/>
        <v>0.94554562629328542</v>
      </c>
      <c r="P415" s="349">
        <v>33.160884530793737</v>
      </c>
      <c r="Q415" s="124">
        <v>1231</v>
      </c>
      <c r="R415" s="85">
        <f t="shared" si="104"/>
        <v>0.12325075779682891</v>
      </c>
      <c r="S415" s="2">
        <f t="shared" si="102"/>
        <v>8.7494023029936835E-2</v>
      </c>
      <c r="T415" s="2"/>
      <c r="U415" s="294">
        <v>27192</v>
      </c>
      <c r="V415" s="85">
        <f t="shared" si="103"/>
        <v>0.127831715210356</v>
      </c>
      <c r="W415" s="295">
        <v>30628.706181011876</v>
      </c>
      <c r="X415" s="294">
        <v>22179.445350734095</v>
      </c>
      <c r="Y415" s="99">
        <v>24982.631469014581</v>
      </c>
      <c r="Z415" s="99"/>
      <c r="AA415" s="84"/>
      <c r="AB415" s="84"/>
      <c r="AC415" s="84"/>
      <c r="AD415" s="84"/>
    </row>
    <row r="416" spans="1:30" ht="25.5" customHeight="1" x14ac:dyDescent="0.3">
      <c r="A416" s="51">
        <v>2002</v>
      </c>
      <c r="B416" s="52" t="s">
        <v>469</v>
      </c>
      <c r="C416" s="341">
        <v>46439</v>
      </c>
      <c r="D416" s="303">
        <f t="shared" si="90"/>
        <v>21730.931211979412</v>
      </c>
      <c r="E416" s="301">
        <f t="shared" si="91"/>
        <v>0.75630290219034746</v>
      </c>
      <c r="F416" s="303">
        <f t="shared" si="92"/>
        <v>4201.3046786334271</v>
      </c>
      <c r="G416" s="303">
        <f t="shared" si="93"/>
        <v>8978.1880982396342</v>
      </c>
      <c r="H416" s="303">
        <f t="shared" si="94"/>
        <v>1445.1023638632694</v>
      </c>
      <c r="I416" s="302">
        <f t="shared" si="95"/>
        <v>3088.1837515758066</v>
      </c>
      <c r="J416" s="303">
        <f t="shared" si="96"/>
        <v>1077.1191322128282</v>
      </c>
      <c r="K416" s="302">
        <f t="shared" si="97"/>
        <v>2301.8035855388139</v>
      </c>
      <c r="L416" s="302">
        <f t="shared" si="98"/>
        <v>11279.991683778448</v>
      </c>
      <c r="M416" s="302">
        <f t="shared" si="99"/>
        <v>57718.991683778448</v>
      </c>
      <c r="N416" s="304">
        <f t="shared" si="100"/>
        <v>27009.355022825668</v>
      </c>
      <c r="O416" s="305">
        <f t="shared" si="101"/>
        <v>0.94000820263016371</v>
      </c>
      <c r="P416" s="349">
        <v>116.79870856401976</v>
      </c>
      <c r="Q416" s="124">
        <v>2137</v>
      </c>
      <c r="R416" s="85">
        <f t="shared" si="104"/>
        <v>0.10802495792721196</v>
      </c>
      <c r="S416" s="2">
        <f t="shared" si="102"/>
        <v>8.670863410528859E-2</v>
      </c>
      <c r="T416" s="2"/>
      <c r="U416" s="294">
        <v>41735</v>
      </c>
      <c r="V416" s="85">
        <f t="shared" si="103"/>
        <v>0.11271115370791901</v>
      </c>
      <c r="W416" s="295">
        <v>52889.896780744923</v>
      </c>
      <c r="X416" s="294">
        <v>19612.312030075187</v>
      </c>
      <c r="Y416" s="99">
        <v>24854.274802981639</v>
      </c>
      <c r="Z416" s="99"/>
      <c r="AA416" s="84"/>
      <c r="AB416" s="84"/>
      <c r="AC416" s="84"/>
      <c r="AD416" s="84"/>
    </row>
    <row r="417" spans="1:30" ht="14.4" x14ac:dyDescent="0.3">
      <c r="A417" s="51">
        <v>2003</v>
      </c>
      <c r="B417" s="52" t="s">
        <v>470</v>
      </c>
      <c r="C417" s="341">
        <v>143163</v>
      </c>
      <c r="D417" s="303">
        <f t="shared" si="90"/>
        <v>23240.746753246753</v>
      </c>
      <c r="E417" s="301">
        <f t="shared" si="91"/>
        <v>0.80884910301781632</v>
      </c>
      <c r="F417" s="303">
        <f t="shared" si="92"/>
        <v>3295.4153538730229</v>
      </c>
      <c r="G417" s="303">
        <f t="shared" si="93"/>
        <v>20299.758579857822</v>
      </c>
      <c r="H417" s="303">
        <f t="shared" si="94"/>
        <v>916.66692441970019</v>
      </c>
      <c r="I417" s="302">
        <f t="shared" si="95"/>
        <v>5646.6682544253536</v>
      </c>
      <c r="J417" s="303">
        <f t="shared" si="96"/>
        <v>548.6836927692591</v>
      </c>
      <c r="K417" s="302">
        <f t="shared" si="97"/>
        <v>3379.8915474586361</v>
      </c>
      <c r="L417" s="302">
        <f t="shared" si="98"/>
        <v>23679.650127316458</v>
      </c>
      <c r="M417" s="302">
        <f t="shared" si="99"/>
        <v>166842.65012731645</v>
      </c>
      <c r="N417" s="304">
        <f t="shared" si="100"/>
        <v>27084.845799889034</v>
      </c>
      <c r="O417" s="305">
        <f t="shared" si="101"/>
        <v>0.94263551267153711</v>
      </c>
      <c r="P417" s="349">
        <v>687.33785435393293</v>
      </c>
      <c r="Q417" s="124">
        <v>6160</v>
      </c>
      <c r="R417" s="85">
        <f t="shared" si="104"/>
        <v>6.6286862473850031E-2</v>
      </c>
      <c r="S417" s="2">
        <f t="shared" si="102"/>
        <v>8.4979757929545999E-2</v>
      </c>
      <c r="T417" s="2"/>
      <c r="U417" s="294">
        <v>135985</v>
      </c>
      <c r="V417" s="85">
        <f t="shared" si="103"/>
        <v>5.2785233665477813E-2</v>
      </c>
      <c r="W417" s="295">
        <v>155747.00975802046</v>
      </c>
      <c r="X417" s="294">
        <v>21795.960891168455</v>
      </c>
      <c r="Y417" s="99">
        <v>24963.457246036298</v>
      </c>
      <c r="Z417" s="99"/>
      <c r="AA417" s="84"/>
      <c r="AB417" s="84"/>
      <c r="AC417" s="84"/>
      <c r="AD417" s="84"/>
    </row>
    <row r="418" spans="1:30" ht="14.4" x14ac:dyDescent="0.3">
      <c r="A418" s="51">
        <v>2004</v>
      </c>
      <c r="B418" s="52" t="s">
        <v>471</v>
      </c>
      <c r="C418" s="341">
        <v>280198</v>
      </c>
      <c r="D418" s="303">
        <f t="shared" si="90"/>
        <v>26800.382592061214</v>
      </c>
      <c r="E418" s="301">
        <f t="shared" si="91"/>
        <v>0.932735322590039</v>
      </c>
      <c r="F418" s="303">
        <f t="shared" si="92"/>
        <v>1159.6338505843457</v>
      </c>
      <c r="G418" s="303">
        <f t="shared" si="93"/>
        <v>12123.971907859335</v>
      </c>
      <c r="H418" s="303">
        <f t="shared" si="94"/>
        <v>0</v>
      </c>
      <c r="I418" s="302">
        <f t="shared" si="95"/>
        <v>0</v>
      </c>
      <c r="J418" s="303">
        <f t="shared" si="96"/>
        <v>-367.98323165044116</v>
      </c>
      <c r="K418" s="302">
        <f t="shared" si="97"/>
        <v>-3847.2646869053624</v>
      </c>
      <c r="L418" s="302">
        <f t="shared" si="98"/>
        <v>8276.7072209539729</v>
      </c>
      <c r="M418" s="302">
        <f t="shared" si="99"/>
        <v>288474.70722095395</v>
      </c>
      <c r="N418" s="304">
        <f t="shared" si="100"/>
        <v>27592.033210995116</v>
      </c>
      <c r="O418" s="305">
        <f t="shared" si="101"/>
        <v>0.96028718655666179</v>
      </c>
      <c r="P418" s="349">
        <v>617.58804682655318</v>
      </c>
      <c r="Q418" s="124">
        <v>10455</v>
      </c>
      <c r="R418" s="85">
        <f t="shared" si="104"/>
        <v>2.9309388568748592E-2</v>
      </c>
      <c r="S418" s="2">
        <f t="shared" si="102"/>
        <v>6.2903576334263356E-2</v>
      </c>
      <c r="T418" s="2"/>
      <c r="U418" s="294">
        <v>271230</v>
      </c>
      <c r="V418" s="85">
        <f t="shared" si="103"/>
        <v>3.3064189064631495E-2</v>
      </c>
      <c r="W418" s="295">
        <v>270416.07193590433</v>
      </c>
      <c r="X418" s="294">
        <v>26037.24680810214</v>
      </c>
      <c r="Y418" s="99">
        <v>25959.112214255958</v>
      </c>
      <c r="Z418" s="99"/>
      <c r="AA418" s="84"/>
      <c r="AB418" s="84"/>
      <c r="AC418" s="84"/>
      <c r="AD418" s="84"/>
    </row>
    <row r="419" spans="1:30" ht="14.4" x14ac:dyDescent="0.3">
      <c r="A419" s="51">
        <v>2011</v>
      </c>
      <c r="B419" s="52" t="s">
        <v>472</v>
      </c>
      <c r="C419" s="341">
        <v>49253</v>
      </c>
      <c r="D419" s="303">
        <f t="shared" si="90"/>
        <v>16662.043301759135</v>
      </c>
      <c r="E419" s="301">
        <f t="shared" si="91"/>
        <v>0.57989009226603838</v>
      </c>
      <c r="F419" s="303">
        <f t="shared" si="92"/>
        <v>7242.6374247655931</v>
      </c>
      <c r="G419" s="303">
        <f t="shared" si="93"/>
        <v>21409.236227607093</v>
      </c>
      <c r="H419" s="303">
        <f t="shared" si="94"/>
        <v>3219.2131324403663</v>
      </c>
      <c r="I419" s="302">
        <f t="shared" si="95"/>
        <v>9515.9940194937226</v>
      </c>
      <c r="J419" s="303">
        <f t="shared" si="96"/>
        <v>2851.2299007899251</v>
      </c>
      <c r="K419" s="302">
        <f t="shared" si="97"/>
        <v>8428.2355867350179</v>
      </c>
      <c r="L419" s="302">
        <f t="shared" si="98"/>
        <v>29837.471814342112</v>
      </c>
      <c r="M419" s="302">
        <f t="shared" si="99"/>
        <v>79090.471814342105</v>
      </c>
      <c r="N419" s="304">
        <f t="shared" si="100"/>
        <v>26755.910627314654</v>
      </c>
      <c r="O419" s="305">
        <f t="shared" si="101"/>
        <v>0.93118756213394827</v>
      </c>
      <c r="P419" s="349">
        <v>-6.7551789821081911</v>
      </c>
      <c r="Q419" s="124">
        <v>2956</v>
      </c>
      <c r="R419" s="85">
        <f t="shared" si="104"/>
        <v>4.6247207992891518E-2</v>
      </c>
      <c r="S419" s="2">
        <f t="shared" si="102"/>
        <v>8.4555340850418673E-2</v>
      </c>
      <c r="T419" s="2"/>
      <c r="U419" s="294">
        <v>46407</v>
      </c>
      <c r="V419" s="85">
        <f t="shared" si="103"/>
        <v>6.1326954985239296E-2</v>
      </c>
      <c r="W419" s="295">
        <v>71888.192913106526</v>
      </c>
      <c r="X419" s="294">
        <v>15925.531914893618</v>
      </c>
      <c r="Y419" s="99">
        <v>24669.935797222555</v>
      </c>
      <c r="Z419" s="99"/>
      <c r="AA419" s="84"/>
      <c r="AB419" s="84"/>
      <c r="AC419" s="84"/>
      <c r="AD419" s="84"/>
    </row>
    <row r="420" spans="1:30" ht="14.4" x14ac:dyDescent="0.3">
      <c r="A420" s="51">
        <v>2012</v>
      </c>
      <c r="B420" s="52" t="s">
        <v>473</v>
      </c>
      <c r="C420" s="341">
        <v>470693</v>
      </c>
      <c r="D420" s="303">
        <f t="shared" si="90"/>
        <v>23421.05786933373</v>
      </c>
      <c r="E420" s="301">
        <f t="shared" si="91"/>
        <v>0.81512448160438078</v>
      </c>
      <c r="F420" s="303">
        <f t="shared" si="92"/>
        <v>3187.2286842208364</v>
      </c>
      <c r="G420" s="303">
        <f t="shared" si="93"/>
        <v>64053.734866786152</v>
      </c>
      <c r="H420" s="303">
        <f t="shared" si="94"/>
        <v>853.55803378925805</v>
      </c>
      <c r="I420" s="302">
        <f t="shared" si="95"/>
        <v>17153.95580506272</v>
      </c>
      <c r="J420" s="303">
        <f t="shared" si="96"/>
        <v>485.57480213881689</v>
      </c>
      <c r="K420" s="302">
        <f t="shared" si="97"/>
        <v>9758.5967985838033</v>
      </c>
      <c r="L420" s="302">
        <f t="shared" si="98"/>
        <v>73812.331665369959</v>
      </c>
      <c r="M420" s="302">
        <f t="shared" si="99"/>
        <v>544505.33166536991</v>
      </c>
      <c r="N420" s="304">
        <f t="shared" si="100"/>
        <v>27093.861355693381</v>
      </c>
      <c r="O420" s="305">
        <f t="shared" si="101"/>
        <v>0.94294928160086533</v>
      </c>
      <c r="P420" s="349">
        <v>689.98537482971733</v>
      </c>
      <c r="Q420" s="124">
        <v>20097</v>
      </c>
      <c r="R420" s="85">
        <f t="shared" si="104"/>
        <v>9.6205906598427246E-2</v>
      </c>
      <c r="S420" s="2">
        <f t="shared" si="102"/>
        <v>8.6277336801409157E-2</v>
      </c>
      <c r="T420" s="2"/>
      <c r="U420" s="294">
        <v>425132</v>
      </c>
      <c r="V420" s="85">
        <f t="shared" si="103"/>
        <v>0.10716906748962675</v>
      </c>
      <c r="W420" s="295">
        <v>496294.67079100676</v>
      </c>
      <c r="X420" s="294">
        <v>21365.56437832948</v>
      </c>
      <c r="Y420" s="99">
        <v>24941.937420394348</v>
      </c>
      <c r="Z420" s="99"/>
      <c r="AA420" s="84"/>
      <c r="AB420" s="84"/>
      <c r="AC420" s="84"/>
      <c r="AD420" s="84"/>
    </row>
    <row r="421" spans="1:30" ht="14.4" x14ac:dyDescent="0.3">
      <c r="A421" s="51">
        <v>2014</v>
      </c>
      <c r="B421" s="52" t="s">
        <v>474</v>
      </c>
      <c r="C421" s="341">
        <v>20080</v>
      </c>
      <c r="D421" s="303">
        <f t="shared" si="90"/>
        <v>21114.616193480546</v>
      </c>
      <c r="E421" s="301">
        <f t="shared" si="91"/>
        <v>0.73485325364066933</v>
      </c>
      <c r="F421" s="303">
        <f t="shared" si="92"/>
        <v>4571.0936897327465</v>
      </c>
      <c r="G421" s="303">
        <f t="shared" si="93"/>
        <v>4347.110098935842</v>
      </c>
      <c r="H421" s="303">
        <f t="shared" si="94"/>
        <v>1660.8126203378724</v>
      </c>
      <c r="I421" s="302">
        <f t="shared" si="95"/>
        <v>1579.4328019413165</v>
      </c>
      <c r="J421" s="303">
        <f t="shared" si="96"/>
        <v>1292.8293886874312</v>
      </c>
      <c r="K421" s="302">
        <f t="shared" si="97"/>
        <v>1229.4807486417471</v>
      </c>
      <c r="L421" s="302">
        <f t="shared" si="98"/>
        <v>5576.5908475775886</v>
      </c>
      <c r="M421" s="302">
        <f t="shared" si="99"/>
        <v>25656.590847577587</v>
      </c>
      <c r="N421" s="304">
        <f t="shared" si="100"/>
        <v>26978.539271900721</v>
      </c>
      <c r="O421" s="305">
        <f t="shared" si="101"/>
        <v>0.93893572020267968</v>
      </c>
      <c r="P421" s="349">
        <v>151.88870933288854</v>
      </c>
      <c r="Q421" s="124">
        <v>951</v>
      </c>
      <c r="R421" s="85">
        <f t="shared" si="104"/>
        <v>9.3546052333067578E-2</v>
      </c>
      <c r="S421" s="2">
        <f t="shared" si="102"/>
        <v>8.6132842139194976E-2</v>
      </c>
      <c r="T421" s="2"/>
      <c r="U421" s="294">
        <v>19096</v>
      </c>
      <c r="V421" s="85">
        <f t="shared" si="103"/>
        <v>5.1529116045245078E-2</v>
      </c>
      <c r="W421" s="295">
        <v>24565.848950261618</v>
      </c>
      <c r="X421" s="294">
        <v>19308.392315470173</v>
      </c>
      <c r="Y421" s="99">
        <v>24839.078817251386</v>
      </c>
      <c r="Z421" s="99"/>
      <c r="AA421" s="84"/>
      <c r="AB421" s="84"/>
      <c r="AC421" s="84"/>
      <c r="AD421" s="84"/>
    </row>
    <row r="422" spans="1:30" ht="14.4" x14ac:dyDescent="0.3">
      <c r="A422" s="51">
        <v>2015</v>
      </c>
      <c r="B422" s="52" t="s">
        <v>475</v>
      </c>
      <c r="C422" s="341">
        <v>20250</v>
      </c>
      <c r="D422" s="303">
        <f t="shared" si="90"/>
        <v>19212.523719165085</v>
      </c>
      <c r="E422" s="301">
        <f t="shared" si="91"/>
        <v>0.66865461518719238</v>
      </c>
      <c r="F422" s="303">
        <f t="shared" si="92"/>
        <v>5712.3491743220229</v>
      </c>
      <c r="G422" s="303">
        <f t="shared" si="93"/>
        <v>6020.8160297354125</v>
      </c>
      <c r="H422" s="303">
        <f t="shared" si="94"/>
        <v>2326.5449863482836</v>
      </c>
      <c r="I422" s="302">
        <f t="shared" si="95"/>
        <v>2452.1784156110912</v>
      </c>
      <c r="J422" s="303">
        <f t="shared" si="96"/>
        <v>1958.5617546978424</v>
      </c>
      <c r="K422" s="302">
        <f t="shared" si="97"/>
        <v>2064.3240894515257</v>
      </c>
      <c r="L422" s="302">
        <f t="shared" si="98"/>
        <v>8085.1401191869381</v>
      </c>
      <c r="M422" s="302">
        <f t="shared" si="99"/>
        <v>28335.140119186937</v>
      </c>
      <c r="N422" s="304">
        <f t="shared" si="100"/>
        <v>26883.43464818495</v>
      </c>
      <c r="O422" s="305">
        <f t="shared" si="101"/>
        <v>0.93562578828000587</v>
      </c>
      <c r="P422" s="349">
        <v>100.81740235211782</v>
      </c>
      <c r="Q422" s="124">
        <v>1054</v>
      </c>
      <c r="R422" s="85">
        <f t="shared" si="104"/>
        <v>4.2765234184090305E-2</v>
      </c>
      <c r="S422" s="2">
        <f t="shared" si="102"/>
        <v>8.4232919033998752E-2</v>
      </c>
      <c r="T422" s="2"/>
      <c r="U422" s="294">
        <v>19180</v>
      </c>
      <c r="V422" s="85">
        <f t="shared" si="103"/>
        <v>5.5787278415015643E-2</v>
      </c>
      <c r="W422" s="295">
        <v>25811.479228738466</v>
      </c>
      <c r="X422" s="294">
        <v>18424.591738712777</v>
      </c>
      <c r="Y422" s="99">
        <v>24794.888788413511</v>
      </c>
      <c r="Z422" s="99"/>
      <c r="AA422" s="84"/>
      <c r="AB422" s="84"/>
      <c r="AC422" s="84"/>
      <c r="AD422" s="84"/>
    </row>
    <row r="423" spans="1:30" ht="14.4" x14ac:dyDescent="0.3">
      <c r="A423" s="51">
        <v>2017</v>
      </c>
      <c r="B423" s="52" t="s">
        <v>476</v>
      </c>
      <c r="C423" s="341">
        <v>22431</v>
      </c>
      <c r="D423" s="303">
        <f t="shared" si="90"/>
        <v>21672.463768115944</v>
      </c>
      <c r="E423" s="301">
        <f t="shared" si="91"/>
        <v>0.75426805623523185</v>
      </c>
      <c r="F423" s="303">
        <f t="shared" si="92"/>
        <v>4236.3851449515078</v>
      </c>
      <c r="G423" s="303">
        <f t="shared" si="93"/>
        <v>4384.6586250248101</v>
      </c>
      <c r="H423" s="303">
        <f t="shared" si="94"/>
        <v>1465.5659692154832</v>
      </c>
      <c r="I423" s="302">
        <f t="shared" si="95"/>
        <v>1516.8607781380249</v>
      </c>
      <c r="J423" s="303">
        <f t="shared" si="96"/>
        <v>1097.582737565042</v>
      </c>
      <c r="K423" s="302">
        <f t="shared" si="97"/>
        <v>1135.9981333798185</v>
      </c>
      <c r="L423" s="302">
        <f t="shared" si="98"/>
        <v>5520.6567584046288</v>
      </c>
      <c r="M423" s="302">
        <f t="shared" si="99"/>
        <v>27951.656758404628</v>
      </c>
      <c r="N423" s="304">
        <f t="shared" si="100"/>
        <v>27006.43165063249</v>
      </c>
      <c r="O423" s="305">
        <f t="shared" si="101"/>
        <v>0.93990646033240777</v>
      </c>
      <c r="P423" s="349">
        <v>175.17036189226019</v>
      </c>
      <c r="Q423" s="124">
        <v>1035</v>
      </c>
      <c r="R423" s="85">
        <f t="shared" si="104"/>
        <v>-6.2761389652231016E-3</v>
      </c>
      <c r="S423" s="2">
        <f t="shared" si="102"/>
        <v>8.180960599271031E-2</v>
      </c>
      <c r="T423" s="2"/>
      <c r="U423" s="294">
        <v>22878</v>
      </c>
      <c r="V423" s="85">
        <f t="shared" si="103"/>
        <v>-1.953842119066352E-2</v>
      </c>
      <c r="W423" s="295">
        <v>26187.368502350291</v>
      </c>
      <c r="X423" s="294">
        <v>21809.3422306959</v>
      </c>
      <c r="Y423" s="99">
        <v>24964.126313012672</v>
      </c>
      <c r="Z423" s="99"/>
      <c r="AA423" s="84"/>
      <c r="AB423" s="84"/>
      <c r="AC423" s="84"/>
      <c r="AD423" s="84"/>
    </row>
    <row r="424" spans="1:30" ht="14.4" x14ac:dyDescent="0.3">
      <c r="A424" s="51">
        <v>2018</v>
      </c>
      <c r="B424" s="52" t="s">
        <v>477</v>
      </c>
      <c r="C424" s="341">
        <v>28417</v>
      </c>
      <c r="D424" s="303">
        <f t="shared" si="90"/>
        <v>23388.477366255145</v>
      </c>
      <c r="E424" s="301">
        <f t="shared" si="91"/>
        <v>0.81399058040186023</v>
      </c>
      <c r="F424" s="303">
        <f t="shared" si="92"/>
        <v>3206.7769860679873</v>
      </c>
      <c r="G424" s="303">
        <f t="shared" si="93"/>
        <v>3896.2340380726046</v>
      </c>
      <c r="H424" s="303">
        <f t="shared" si="94"/>
        <v>864.96120986676283</v>
      </c>
      <c r="I424" s="302">
        <f t="shared" si="95"/>
        <v>1050.927869988117</v>
      </c>
      <c r="J424" s="303">
        <f t="shared" si="96"/>
        <v>496.97797821632167</v>
      </c>
      <c r="K424" s="302">
        <f t="shared" si="97"/>
        <v>603.82824353283081</v>
      </c>
      <c r="L424" s="302">
        <f t="shared" si="98"/>
        <v>4500.0622816054356</v>
      </c>
      <c r="M424" s="302">
        <f t="shared" si="99"/>
        <v>32917.062281605438</v>
      </c>
      <c r="N424" s="304">
        <f t="shared" si="100"/>
        <v>27092.232330539453</v>
      </c>
      <c r="O424" s="305">
        <f t="shared" si="101"/>
        <v>0.94289258654073926</v>
      </c>
      <c r="P424" s="349">
        <v>308.52390309091243</v>
      </c>
      <c r="Q424" s="124">
        <v>1215</v>
      </c>
      <c r="R424" s="85">
        <f t="shared" si="104"/>
        <v>4.6590719053929884E-2</v>
      </c>
      <c r="S424" s="2">
        <f t="shared" si="102"/>
        <v>8.4078510810412593E-2</v>
      </c>
      <c r="T424" s="2"/>
      <c r="U424" s="294">
        <v>27733</v>
      </c>
      <c r="V424" s="85">
        <f t="shared" si="103"/>
        <v>2.4663757977860312E-2</v>
      </c>
      <c r="W424" s="295">
        <v>31013.861069034047</v>
      </c>
      <c r="X424" s="294">
        <v>22347.300564061239</v>
      </c>
      <c r="Y424" s="99">
        <v>24991.024229680941</v>
      </c>
      <c r="Z424" s="99"/>
      <c r="AA424" s="84"/>
      <c r="AB424" s="84"/>
      <c r="AC424" s="84"/>
      <c r="AD424" s="84"/>
    </row>
    <row r="425" spans="1:30" ht="14.4" x14ac:dyDescent="0.3">
      <c r="A425" s="51">
        <v>2019</v>
      </c>
      <c r="B425" s="52" t="s">
        <v>478</v>
      </c>
      <c r="C425" s="341">
        <v>77401</v>
      </c>
      <c r="D425" s="303">
        <f t="shared" si="90"/>
        <v>23626.678876678878</v>
      </c>
      <c r="E425" s="301">
        <f t="shared" si="91"/>
        <v>0.82228072185425605</v>
      </c>
      <c r="F425" s="303">
        <f t="shared" si="92"/>
        <v>3063.8560798137478</v>
      </c>
      <c r="G425" s="303">
        <f t="shared" si="93"/>
        <v>10037.192517469839</v>
      </c>
      <c r="H425" s="303">
        <f t="shared" si="94"/>
        <v>781.59068121845644</v>
      </c>
      <c r="I425" s="302">
        <f t="shared" si="95"/>
        <v>2560.4910716716631</v>
      </c>
      <c r="J425" s="303">
        <f t="shared" si="96"/>
        <v>413.60744956801528</v>
      </c>
      <c r="K425" s="302">
        <f t="shared" si="97"/>
        <v>1354.978004784818</v>
      </c>
      <c r="L425" s="302">
        <f t="shared" si="98"/>
        <v>11392.170522254657</v>
      </c>
      <c r="M425" s="302">
        <f t="shared" si="99"/>
        <v>88793.170522254659</v>
      </c>
      <c r="N425" s="304">
        <f t="shared" si="100"/>
        <v>27104.14240606064</v>
      </c>
      <c r="O425" s="305">
        <f t="shared" si="101"/>
        <v>0.94330709361335907</v>
      </c>
      <c r="P425" s="349">
        <v>52.984449815501648</v>
      </c>
      <c r="Q425" s="124">
        <v>3276</v>
      </c>
      <c r="R425" s="85">
        <f t="shared" si="104"/>
        <v>7.3671962704873695E-2</v>
      </c>
      <c r="S425" s="2">
        <f t="shared" si="102"/>
        <v>8.5297281055951718E-2</v>
      </c>
      <c r="T425" s="2"/>
      <c r="U425" s="294">
        <v>72134</v>
      </c>
      <c r="V425" s="85">
        <f t="shared" si="103"/>
        <v>7.3016885241356369E-2</v>
      </c>
      <c r="W425" s="295">
        <v>81864.554862444478</v>
      </c>
      <c r="X425" s="294">
        <v>22005.49115314216</v>
      </c>
      <c r="Y425" s="99">
        <v>24973.933759134983</v>
      </c>
      <c r="Z425" s="99"/>
      <c r="AA425" s="84"/>
      <c r="AB425" s="84"/>
      <c r="AC425" s="84"/>
      <c r="AD425" s="84"/>
    </row>
    <row r="426" spans="1:30" ht="14.4" x14ac:dyDescent="0.3">
      <c r="A426" s="51">
        <v>2020</v>
      </c>
      <c r="B426" s="52" t="s">
        <v>479</v>
      </c>
      <c r="C426" s="341">
        <v>90906</v>
      </c>
      <c r="D426" s="303">
        <f t="shared" si="90"/>
        <v>22852.187028657616</v>
      </c>
      <c r="E426" s="301">
        <f t="shared" si="91"/>
        <v>0.7953260356207299</v>
      </c>
      <c r="F426" s="303">
        <f t="shared" si="92"/>
        <v>3528.5511886265049</v>
      </c>
      <c r="G426" s="303">
        <f t="shared" si="93"/>
        <v>14036.576628356237</v>
      </c>
      <c r="H426" s="303">
        <f t="shared" si="94"/>
        <v>1052.6628280258981</v>
      </c>
      <c r="I426" s="302">
        <f t="shared" si="95"/>
        <v>4187.4927298870225</v>
      </c>
      <c r="J426" s="303">
        <f t="shared" si="96"/>
        <v>684.67959637545687</v>
      </c>
      <c r="K426" s="302">
        <f t="shared" si="97"/>
        <v>2723.6554343815674</v>
      </c>
      <c r="L426" s="302">
        <f t="shared" si="98"/>
        <v>16760.232062737803</v>
      </c>
      <c r="M426" s="302">
        <f t="shared" si="99"/>
        <v>107666.23206273781</v>
      </c>
      <c r="N426" s="304">
        <f t="shared" si="100"/>
        <v>27065.41781365958</v>
      </c>
      <c r="O426" s="305">
        <f t="shared" si="101"/>
        <v>0.94195935930168295</v>
      </c>
      <c r="P426" s="349">
        <v>124.18826049024938</v>
      </c>
      <c r="Q426" s="124">
        <v>3978</v>
      </c>
      <c r="R426" s="85">
        <f t="shared" si="104"/>
        <v>7.0970305876719653E-2</v>
      </c>
      <c r="S426" s="2">
        <f t="shared" si="102"/>
        <v>8.5197271670062635E-2</v>
      </c>
      <c r="T426" s="2"/>
      <c r="U426" s="294">
        <v>83751</v>
      </c>
      <c r="V426" s="85">
        <f t="shared" si="103"/>
        <v>8.5431815739513556E-2</v>
      </c>
      <c r="W426" s="295">
        <v>97891.662365800672</v>
      </c>
      <c r="X426" s="294">
        <v>21337.834394904457</v>
      </c>
      <c r="Y426" s="99">
        <v>24940.550921223105</v>
      </c>
      <c r="Z426" s="99"/>
      <c r="AA426" s="84"/>
      <c r="AB426" s="84"/>
      <c r="AC426" s="84"/>
      <c r="AD426" s="84"/>
    </row>
    <row r="427" spans="1:30" ht="14.4" x14ac:dyDescent="0.3">
      <c r="A427" s="51">
        <v>2021</v>
      </c>
      <c r="B427" s="52" t="s">
        <v>480</v>
      </c>
      <c r="C427" s="341">
        <v>54018</v>
      </c>
      <c r="D427" s="303">
        <f t="shared" si="90"/>
        <v>20246.626686656673</v>
      </c>
      <c r="E427" s="301">
        <f t="shared" si="91"/>
        <v>0.70464456278071297</v>
      </c>
      <c r="F427" s="303">
        <f t="shared" si="92"/>
        <v>5091.8873938270708</v>
      </c>
      <c r="G427" s="303">
        <f t="shared" si="93"/>
        <v>13585.155566730624</v>
      </c>
      <c r="H427" s="303">
        <f t="shared" si="94"/>
        <v>1964.6089477262281</v>
      </c>
      <c r="I427" s="302">
        <f t="shared" si="95"/>
        <v>5241.5766725335761</v>
      </c>
      <c r="J427" s="303">
        <f t="shared" si="96"/>
        <v>1596.6257160757868</v>
      </c>
      <c r="K427" s="302">
        <f t="shared" si="97"/>
        <v>4259.7974104901987</v>
      </c>
      <c r="L427" s="302">
        <f t="shared" si="98"/>
        <v>17844.952977220823</v>
      </c>
      <c r="M427" s="302">
        <f t="shared" si="99"/>
        <v>71862.952977220819</v>
      </c>
      <c r="N427" s="304">
        <f t="shared" si="100"/>
        <v>26935.139796559528</v>
      </c>
      <c r="O427" s="305">
        <f t="shared" si="101"/>
        <v>0.93742528565968186</v>
      </c>
      <c r="P427" s="349">
        <v>65.829155100043863</v>
      </c>
      <c r="Q427" s="124">
        <v>2668</v>
      </c>
      <c r="R427" s="85">
        <f t="shared" si="104"/>
        <v>0.1047323205211822</v>
      </c>
      <c r="S427" s="2">
        <f t="shared" si="102"/>
        <v>8.6531669588099755E-2</v>
      </c>
      <c r="T427" s="2"/>
      <c r="U427" s="294">
        <v>49630</v>
      </c>
      <c r="V427" s="85">
        <f t="shared" si="103"/>
        <v>8.8414265565182351E-2</v>
      </c>
      <c r="W427" s="295">
        <v>67131.369117602095</v>
      </c>
      <c r="X427" s="294">
        <v>18327.178729689807</v>
      </c>
      <c r="Y427" s="99">
        <v>24790.018137962368</v>
      </c>
      <c r="Z427" s="99"/>
      <c r="AA427" s="84"/>
      <c r="AB427" s="84"/>
      <c r="AC427" s="84"/>
      <c r="AD427" s="84"/>
    </row>
    <row r="428" spans="1:30" ht="14.4" x14ac:dyDescent="0.3">
      <c r="A428" s="51">
        <v>2022</v>
      </c>
      <c r="B428" s="52" t="s">
        <v>481</v>
      </c>
      <c r="C428" s="341">
        <v>29174</v>
      </c>
      <c r="D428" s="303">
        <f t="shared" si="90"/>
        <v>22135.053110773901</v>
      </c>
      <c r="E428" s="301">
        <f t="shared" si="91"/>
        <v>0.77036758086957768</v>
      </c>
      <c r="F428" s="303">
        <f t="shared" si="92"/>
        <v>3958.8315393567336</v>
      </c>
      <c r="G428" s="303">
        <f t="shared" si="93"/>
        <v>5217.7399688721744</v>
      </c>
      <c r="H428" s="303">
        <f t="shared" si="94"/>
        <v>1303.6596992851983</v>
      </c>
      <c r="I428" s="302">
        <f t="shared" si="95"/>
        <v>1718.2234836578914</v>
      </c>
      <c r="J428" s="303">
        <f t="shared" si="96"/>
        <v>935.67646763475705</v>
      </c>
      <c r="K428" s="302">
        <f t="shared" si="97"/>
        <v>1233.22158434261</v>
      </c>
      <c r="L428" s="302">
        <f t="shared" si="98"/>
        <v>6450.9615532147845</v>
      </c>
      <c r="M428" s="302">
        <f t="shared" si="99"/>
        <v>35624.961553214787</v>
      </c>
      <c r="N428" s="304">
        <f t="shared" si="100"/>
        <v>27029.561117765392</v>
      </c>
      <c r="O428" s="305">
        <f t="shared" si="101"/>
        <v>0.94071143656412515</v>
      </c>
      <c r="P428" s="349">
        <v>125.40259611014244</v>
      </c>
      <c r="Q428" s="124">
        <v>1318</v>
      </c>
      <c r="R428" s="85">
        <f t="shared" si="104"/>
        <v>0.10712362026625998</v>
      </c>
      <c r="S428" s="2">
        <f t="shared" si="102"/>
        <v>8.6688734311945181E-2</v>
      </c>
      <c r="T428" s="2"/>
      <c r="U428" s="294">
        <v>26851</v>
      </c>
      <c r="V428" s="85">
        <f t="shared" si="103"/>
        <v>8.6514468734870204E-2</v>
      </c>
      <c r="W428" s="295">
        <v>33404.874307584781</v>
      </c>
      <c r="X428" s="294">
        <v>19993.298585256889</v>
      </c>
      <c r="Y428" s="99">
        <v>24873.324130740715</v>
      </c>
      <c r="Z428" s="99"/>
      <c r="AA428" s="84"/>
      <c r="AB428" s="84"/>
      <c r="AC428" s="84"/>
      <c r="AD428" s="84"/>
    </row>
    <row r="429" spans="1:30" ht="14.4" x14ac:dyDescent="0.3">
      <c r="A429" s="51">
        <v>2023</v>
      </c>
      <c r="B429" s="52" t="s">
        <v>482</v>
      </c>
      <c r="C429" s="341">
        <v>24178</v>
      </c>
      <c r="D429" s="303">
        <f t="shared" si="90"/>
        <v>21227.39244951712</v>
      </c>
      <c r="E429" s="301">
        <f t="shared" si="91"/>
        <v>0.73877821244278474</v>
      </c>
      <c r="F429" s="303">
        <f t="shared" si="92"/>
        <v>4503.4279361108029</v>
      </c>
      <c r="G429" s="303">
        <f t="shared" si="93"/>
        <v>5129.4044192302044</v>
      </c>
      <c r="H429" s="303">
        <f t="shared" si="94"/>
        <v>1621.3409307250718</v>
      </c>
      <c r="I429" s="302">
        <f t="shared" si="95"/>
        <v>1846.7073200958566</v>
      </c>
      <c r="J429" s="303">
        <f t="shared" si="96"/>
        <v>1253.3576990746305</v>
      </c>
      <c r="K429" s="302">
        <f t="shared" si="97"/>
        <v>1427.5744192460043</v>
      </c>
      <c r="L429" s="302">
        <f t="shared" si="98"/>
        <v>6556.9788384762087</v>
      </c>
      <c r="M429" s="302">
        <f t="shared" si="99"/>
        <v>30734.978838476207</v>
      </c>
      <c r="N429" s="304">
        <f t="shared" si="100"/>
        <v>26984.178084702551</v>
      </c>
      <c r="O429" s="305">
        <f t="shared" si="101"/>
        <v>0.93913196814278554</v>
      </c>
      <c r="P429" s="349">
        <v>-261.41425874851575</v>
      </c>
      <c r="Q429" s="124">
        <v>1139</v>
      </c>
      <c r="R429" s="85">
        <f t="shared" si="104"/>
        <v>9.7917688912318862E-2</v>
      </c>
      <c r="S429" s="2">
        <f t="shared" si="102"/>
        <v>8.6303358435483951E-2</v>
      </c>
      <c r="T429" s="2"/>
      <c r="U429" s="294">
        <v>21577</v>
      </c>
      <c r="V429" s="85">
        <f t="shared" si="103"/>
        <v>0.12054502479492052</v>
      </c>
      <c r="W429" s="295">
        <v>27721.853668849308</v>
      </c>
      <c r="X429" s="294">
        <v>19334.229390681005</v>
      </c>
      <c r="Y429" s="99">
        <v>24840.370671011926</v>
      </c>
      <c r="Z429" s="99"/>
      <c r="AA429" s="84"/>
      <c r="AB429" s="84"/>
      <c r="AC429" s="84"/>
      <c r="AD429" s="84"/>
    </row>
    <row r="430" spans="1:30" ht="14.4" x14ac:dyDescent="0.3">
      <c r="A430" s="51">
        <v>2024</v>
      </c>
      <c r="B430" s="52" t="s">
        <v>483</v>
      </c>
      <c r="C430" s="341">
        <v>22785</v>
      </c>
      <c r="D430" s="303">
        <f t="shared" si="90"/>
        <v>22785</v>
      </c>
      <c r="E430" s="301">
        <f t="shared" si="91"/>
        <v>0.7929877214331037</v>
      </c>
      <c r="F430" s="303">
        <f t="shared" si="92"/>
        <v>3568.8634058210741</v>
      </c>
      <c r="G430" s="303">
        <f t="shared" si="93"/>
        <v>3568.8634058210741</v>
      </c>
      <c r="H430" s="303">
        <f t="shared" si="94"/>
        <v>1076.1782880560636</v>
      </c>
      <c r="I430" s="302">
        <f t="shared" si="95"/>
        <v>1076.1782880560636</v>
      </c>
      <c r="J430" s="303">
        <f t="shared" si="96"/>
        <v>708.19505640562238</v>
      </c>
      <c r="K430" s="302">
        <f t="shared" si="97"/>
        <v>708.19505640562238</v>
      </c>
      <c r="L430" s="302">
        <f t="shared" si="98"/>
        <v>4277.0584622266961</v>
      </c>
      <c r="M430" s="302">
        <f t="shared" si="99"/>
        <v>27062.058462226698</v>
      </c>
      <c r="N430" s="304">
        <f t="shared" si="100"/>
        <v>27062.058462226698</v>
      </c>
      <c r="O430" s="305">
        <f t="shared" si="101"/>
        <v>0.94184244359230151</v>
      </c>
      <c r="P430" s="349">
        <v>29.936339992521425</v>
      </c>
      <c r="Q430" s="124">
        <v>1000</v>
      </c>
      <c r="R430" s="85">
        <f t="shared" si="104"/>
        <v>0.13674247982391774</v>
      </c>
      <c r="S430" s="2">
        <f t="shared" si="102"/>
        <v>8.7884114623892992E-2</v>
      </c>
      <c r="T430" s="2"/>
      <c r="U430" s="294">
        <v>20445</v>
      </c>
      <c r="V430" s="85">
        <f t="shared" si="103"/>
        <v>0.1144534115920763</v>
      </c>
      <c r="W430" s="295">
        <v>25373.38238550743</v>
      </c>
      <c r="X430" s="294">
        <v>20044.117647058825</v>
      </c>
      <c r="Y430" s="99">
        <v>24875.865083830813</v>
      </c>
      <c r="Z430" s="99"/>
      <c r="AA430" s="84"/>
      <c r="AB430" s="84"/>
      <c r="AC430" s="84"/>
      <c r="AD430" s="84"/>
    </row>
    <row r="431" spans="1:30" ht="14.4" x14ac:dyDescent="0.3">
      <c r="A431" s="51">
        <v>2025</v>
      </c>
      <c r="B431" s="52" t="s">
        <v>484</v>
      </c>
      <c r="C431" s="341">
        <v>65869</v>
      </c>
      <c r="D431" s="303">
        <f t="shared" si="90"/>
        <v>22542.436687200548</v>
      </c>
      <c r="E431" s="301">
        <f t="shared" si="91"/>
        <v>0.78454577591104524</v>
      </c>
      <c r="F431" s="303">
        <f t="shared" si="92"/>
        <v>3714.4013935007451</v>
      </c>
      <c r="G431" s="303">
        <f t="shared" si="93"/>
        <v>10853.480871809177</v>
      </c>
      <c r="H431" s="303">
        <f t="shared" si="94"/>
        <v>1161.0754475358717</v>
      </c>
      <c r="I431" s="302">
        <f t="shared" si="95"/>
        <v>3392.662457699817</v>
      </c>
      <c r="J431" s="303">
        <f t="shared" si="96"/>
        <v>793.09221588543051</v>
      </c>
      <c r="K431" s="302">
        <f t="shared" si="97"/>
        <v>2317.4154548172282</v>
      </c>
      <c r="L431" s="302">
        <f t="shared" si="98"/>
        <v>13170.896326626405</v>
      </c>
      <c r="M431" s="302">
        <f t="shared" si="99"/>
        <v>79039.896326626404</v>
      </c>
      <c r="N431" s="304">
        <f t="shared" si="100"/>
        <v>27049.930296586725</v>
      </c>
      <c r="O431" s="305">
        <f t="shared" si="101"/>
        <v>0.94142034631619864</v>
      </c>
      <c r="P431" s="349">
        <v>255.74748545814691</v>
      </c>
      <c r="Q431" s="124">
        <v>2922</v>
      </c>
      <c r="R431" s="85">
        <f t="shared" si="104"/>
        <v>7.5385761049974451E-2</v>
      </c>
      <c r="S431" s="2">
        <f t="shared" si="102"/>
        <v>8.5393690167188174E-2</v>
      </c>
      <c r="T431" s="2"/>
      <c r="U431" s="294">
        <v>60979</v>
      </c>
      <c r="V431" s="85">
        <f t="shared" si="103"/>
        <v>8.0191541350300918E-2</v>
      </c>
      <c r="W431" s="295">
        <v>72497.424617099139</v>
      </c>
      <c r="X431" s="294">
        <v>20962.186318322449</v>
      </c>
      <c r="Y431" s="99">
        <v>24921.768517393997</v>
      </c>
      <c r="Z431" s="99"/>
      <c r="AA431" s="84"/>
      <c r="AB431" s="84"/>
      <c r="AC431" s="84"/>
      <c r="AD431" s="84"/>
    </row>
    <row r="432" spans="1:30" ht="14.4" x14ac:dyDescent="0.3">
      <c r="A432" s="51">
        <v>2027</v>
      </c>
      <c r="B432" s="52" t="s">
        <v>485</v>
      </c>
      <c r="C432" s="341">
        <v>17469</v>
      </c>
      <c r="D432" s="303">
        <f t="shared" si="90"/>
        <v>18215.849843587072</v>
      </c>
      <c r="E432" s="301">
        <f t="shared" si="91"/>
        <v>0.63396731452418997</v>
      </c>
      <c r="F432" s="303">
        <f t="shared" si="92"/>
        <v>6310.3534996688313</v>
      </c>
      <c r="G432" s="303">
        <f t="shared" si="93"/>
        <v>6051.6290061824093</v>
      </c>
      <c r="H432" s="303">
        <f t="shared" si="94"/>
        <v>2675.3808428005887</v>
      </c>
      <c r="I432" s="302">
        <f t="shared" si="95"/>
        <v>2565.6902282457645</v>
      </c>
      <c r="J432" s="303">
        <f t="shared" si="96"/>
        <v>2307.3976111501474</v>
      </c>
      <c r="K432" s="302">
        <f t="shared" si="97"/>
        <v>2212.7943090929916</v>
      </c>
      <c r="L432" s="302">
        <f t="shared" si="98"/>
        <v>8264.4233152754005</v>
      </c>
      <c r="M432" s="302">
        <f t="shared" si="99"/>
        <v>25733.423315275402</v>
      </c>
      <c r="N432" s="304">
        <f t="shared" si="100"/>
        <v>26833.600954406047</v>
      </c>
      <c r="O432" s="305">
        <f t="shared" si="101"/>
        <v>0.9338914232468557</v>
      </c>
      <c r="P432" s="349">
        <v>86.882200052825283</v>
      </c>
      <c r="Q432" s="124">
        <v>959</v>
      </c>
      <c r="R432" s="85">
        <f t="shared" si="104"/>
        <v>2.5781005300272761E-2</v>
      </c>
      <c r="S432" s="2">
        <f t="shared" si="102"/>
        <v>8.3679711431305703E-2</v>
      </c>
      <c r="T432" s="2"/>
      <c r="U432" s="294">
        <v>16586</v>
      </c>
      <c r="V432" s="85">
        <f t="shared" si="103"/>
        <v>5.3237670324369948E-2</v>
      </c>
      <c r="W432" s="295">
        <v>23127.297694180335</v>
      </c>
      <c r="X432" s="294">
        <v>17758.029978586725</v>
      </c>
      <c r="Y432" s="99">
        <v>24761.560700407212</v>
      </c>
      <c r="Z432" s="99"/>
      <c r="AA432" s="84"/>
      <c r="AB432" s="84"/>
      <c r="AC432" s="84"/>
      <c r="AD432" s="84"/>
    </row>
    <row r="433" spans="1:30" ht="14.4" x14ac:dyDescent="0.3">
      <c r="A433" s="51">
        <v>2028</v>
      </c>
      <c r="B433" s="52" t="s">
        <v>486</v>
      </c>
      <c r="C433" s="341">
        <v>50872</v>
      </c>
      <c r="D433" s="303">
        <f t="shared" si="90"/>
        <v>23008.593396653097</v>
      </c>
      <c r="E433" s="301">
        <f t="shared" si="91"/>
        <v>0.80076945582588088</v>
      </c>
      <c r="F433" s="303">
        <f t="shared" si="92"/>
        <v>3434.7073678292159</v>
      </c>
      <c r="G433" s="303">
        <f t="shared" si="93"/>
        <v>7594.1379902703966</v>
      </c>
      <c r="H433" s="303">
        <f t="shared" si="94"/>
        <v>997.92059922747956</v>
      </c>
      <c r="I433" s="302">
        <f t="shared" si="95"/>
        <v>2206.4024448919572</v>
      </c>
      <c r="J433" s="303">
        <f t="shared" si="96"/>
        <v>629.93736757703846</v>
      </c>
      <c r="K433" s="302">
        <f t="shared" si="97"/>
        <v>1392.791519712832</v>
      </c>
      <c r="L433" s="302">
        <f t="shared" si="98"/>
        <v>8986.9295099832289</v>
      </c>
      <c r="M433" s="302">
        <f t="shared" si="99"/>
        <v>59858.929509983231</v>
      </c>
      <c r="N433" s="304">
        <f t="shared" si="100"/>
        <v>27073.238132059356</v>
      </c>
      <c r="O433" s="305">
        <f t="shared" si="101"/>
        <v>0.94223153031194051</v>
      </c>
      <c r="P433" s="349">
        <v>269.31349772346584</v>
      </c>
      <c r="Q433" s="124">
        <v>2211</v>
      </c>
      <c r="R433" s="85">
        <f t="shared" si="104"/>
        <v>0.1115622904160922</v>
      </c>
      <c r="S433" s="2">
        <f t="shared" si="102"/>
        <v>8.6902124530199687E-2</v>
      </c>
      <c r="T433" s="2"/>
      <c r="U433" s="294">
        <v>46263</v>
      </c>
      <c r="V433" s="85">
        <f t="shared" si="103"/>
        <v>9.9626051055919415E-2</v>
      </c>
      <c r="W433" s="295">
        <v>55670.778315303054</v>
      </c>
      <c r="X433" s="294">
        <v>20699.328859060402</v>
      </c>
      <c r="Y433" s="99">
        <v>24908.625644430897</v>
      </c>
      <c r="Z433" s="99"/>
      <c r="AA433" s="84"/>
      <c r="AB433" s="84"/>
      <c r="AC433" s="84"/>
      <c r="AD433" s="84"/>
    </row>
    <row r="434" spans="1:30" ht="14.4" x14ac:dyDescent="0.3">
      <c r="A434" s="51">
        <v>2030</v>
      </c>
      <c r="B434" s="52" t="s">
        <v>487</v>
      </c>
      <c r="C434" s="341">
        <v>252066</v>
      </c>
      <c r="D434" s="303">
        <f t="shared" si="90"/>
        <v>24647.110589615724</v>
      </c>
      <c r="E434" s="301">
        <f t="shared" si="91"/>
        <v>0.85779486795563276</v>
      </c>
      <c r="F434" s="303">
        <f t="shared" si="92"/>
        <v>2451.5970520516398</v>
      </c>
      <c r="G434" s="303">
        <f t="shared" si="93"/>
        <v>25072.483051332121</v>
      </c>
      <c r="H434" s="303">
        <f t="shared" si="94"/>
        <v>424.4395816905602</v>
      </c>
      <c r="I434" s="302">
        <f t="shared" si="95"/>
        <v>4340.7436019493589</v>
      </c>
      <c r="J434" s="303">
        <f t="shared" si="96"/>
        <v>56.456350040119048</v>
      </c>
      <c r="K434" s="302">
        <f t="shared" si="97"/>
        <v>577.37909186029754</v>
      </c>
      <c r="L434" s="302">
        <f t="shared" si="98"/>
        <v>25649.862143192418</v>
      </c>
      <c r="M434" s="302">
        <f t="shared" si="99"/>
        <v>277715.86214319244</v>
      </c>
      <c r="N434" s="304">
        <f t="shared" si="100"/>
        <v>27155.163991707483</v>
      </c>
      <c r="O434" s="305">
        <f t="shared" si="101"/>
        <v>0.94508280091842789</v>
      </c>
      <c r="P434" s="349">
        <v>979.19119910351583</v>
      </c>
      <c r="Q434" s="124">
        <v>10227</v>
      </c>
      <c r="R434" s="85">
        <f t="shared" si="104"/>
        <v>2.8921761565704238E-2</v>
      </c>
      <c r="S434" s="2">
        <f t="shared" si="102"/>
        <v>8.0762224596807805E-2</v>
      </c>
      <c r="T434" s="2"/>
      <c r="U434" s="294">
        <v>244837</v>
      </c>
      <c r="V434" s="85">
        <f t="shared" si="103"/>
        <v>2.9525766121950521E-2</v>
      </c>
      <c r="W434" s="295">
        <v>256812.2060916654</v>
      </c>
      <c r="X434" s="294">
        <v>23954.309754427159</v>
      </c>
      <c r="Y434" s="99">
        <v>25125.937392785971</v>
      </c>
      <c r="Z434" s="99"/>
      <c r="AA434" s="84"/>
      <c r="AB434" s="84"/>
      <c r="AC434" s="84"/>
      <c r="AD434" s="84"/>
    </row>
    <row r="435" spans="1:30" x14ac:dyDescent="0.25">
      <c r="A435" s="51"/>
      <c r="C435" s="84"/>
      <c r="D435" s="84"/>
      <c r="E435" s="85"/>
      <c r="F435" s="85"/>
      <c r="G435" s="85"/>
      <c r="H435" s="86"/>
      <c r="I435" s="83"/>
      <c r="J435" s="87"/>
      <c r="K435" s="87"/>
      <c r="L435" s="88"/>
      <c r="M435" s="83"/>
      <c r="N435" s="39"/>
      <c r="O435" s="2"/>
      <c r="P435" s="284"/>
      <c r="Q435" s="125"/>
      <c r="R435" s="85"/>
      <c r="S435" s="2"/>
      <c r="T435" s="2"/>
      <c r="U435" s="83"/>
      <c r="V435" s="85"/>
      <c r="W435" s="84"/>
      <c r="X435" s="99"/>
      <c r="Y435" s="99"/>
      <c r="Z435" s="83"/>
    </row>
    <row r="436" spans="1:30" x14ac:dyDescent="0.25">
      <c r="A436" s="59" t="s">
        <v>52</v>
      </c>
      <c r="B436" s="60"/>
      <c r="C436" s="89">
        <f>SUM(C7:C435)</f>
        <v>149813982</v>
      </c>
      <c r="D436" s="89">
        <f>C436*1000/Q436</f>
        <v>28733.105676368457</v>
      </c>
      <c r="E436" s="90">
        <f>D436/D$436</f>
        <v>1</v>
      </c>
      <c r="F436" s="89"/>
      <c r="G436" s="89"/>
      <c r="H436" s="89"/>
      <c r="I436" s="91">
        <f>SUM(I7:I434)</f>
        <v>1918659.0500769254</v>
      </c>
      <c r="J436" s="92"/>
      <c r="K436" s="91">
        <f>SUM(K7:K434)</f>
        <v>-9.1290530690457672E-11</v>
      </c>
      <c r="L436" s="91">
        <f>SUM(L7:L434)</f>
        <v>-4.4456101022660732E-9</v>
      </c>
      <c r="M436" s="91">
        <f>K436+C436</f>
        <v>149813982</v>
      </c>
      <c r="N436" s="92">
        <f>M436*1000/Q436</f>
        <v>28733.105676368457</v>
      </c>
      <c r="O436" s="90">
        <f>N436/N$436</f>
        <v>1</v>
      </c>
      <c r="P436" s="285">
        <f>SUM(P7:P434)</f>
        <v>-1.1840711522381753E-8</v>
      </c>
      <c r="Q436" s="126">
        <f>SUM(Q7:Q435)</f>
        <v>5213985</v>
      </c>
      <c r="R436" s="90">
        <f>(D436-X436)/X436</f>
        <v>8.6618318033698974E-2</v>
      </c>
      <c r="S436" s="90">
        <f>(N436-Y436)/Y436</f>
        <v>8.6618318033698974E-2</v>
      </c>
      <c r="T436" s="90"/>
      <c r="U436" s="91">
        <f>SUM(U7:U435)</f>
        <v>136597674</v>
      </c>
      <c r="V436" s="90">
        <f>(C436-U436)/U436</f>
        <v>9.6753536227856998E-2</v>
      </c>
      <c r="W436" s="296">
        <f>SUM(W7:W435)</f>
        <v>136597673.99999988</v>
      </c>
      <c r="X436" s="297">
        <v>26442.684795119905</v>
      </c>
      <c r="Y436" s="297">
        <v>26442.684795119905</v>
      </c>
      <c r="Z436" s="111"/>
      <c r="AA436" s="84"/>
      <c r="AC436" s="84"/>
    </row>
    <row r="437" spans="1:30" x14ac:dyDescent="0.25">
      <c r="C437" s="86"/>
      <c r="D437" s="86"/>
      <c r="E437" s="86"/>
      <c r="F437" s="86"/>
      <c r="G437" s="86"/>
      <c r="H437" s="86"/>
      <c r="I437" s="86"/>
      <c r="J437" s="87"/>
      <c r="K437" s="87"/>
      <c r="L437" s="88"/>
      <c r="M437" s="87"/>
      <c r="N437" s="87"/>
      <c r="O437" s="87"/>
      <c r="P437" s="277"/>
      <c r="Q437" s="86"/>
      <c r="R437" s="86"/>
      <c r="S437" s="87"/>
      <c r="T437" s="87"/>
      <c r="U437" s="93"/>
      <c r="V437" s="93"/>
      <c r="W437" s="94"/>
    </row>
    <row r="438" spans="1:30" x14ac:dyDescent="0.25">
      <c r="A438" s="106" t="s">
        <v>488</v>
      </c>
      <c r="B438" s="106"/>
      <c r="C438" s="108"/>
      <c r="D438" s="108"/>
      <c r="E438" s="108"/>
      <c r="F438" s="108"/>
      <c r="G438" s="108"/>
      <c r="H438" s="108"/>
      <c r="I438" s="109">
        <f>-I436*1000/Q436</f>
        <v>-367.98323165044116</v>
      </c>
      <c r="J438" s="43"/>
      <c r="K438" s="43"/>
      <c r="L438" s="43"/>
      <c r="M438" s="43"/>
      <c r="N438" s="43"/>
      <c r="O438" s="137"/>
      <c r="P438" s="298"/>
      <c r="Q438" s="43"/>
      <c r="R438" s="43"/>
      <c r="S438" s="95"/>
      <c r="T438" s="95"/>
      <c r="W438" s="212"/>
      <c r="X438" s="210"/>
    </row>
    <row r="439" spans="1:30" x14ac:dyDescent="0.25">
      <c r="A439" s="108"/>
      <c r="B439" s="106" t="s">
        <v>53</v>
      </c>
      <c r="C439" s="108"/>
      <c r="D439" s="108"/>
      <c r="E439" s="108"/>
      <c r="F439" s="108"/>
      <c r="G439" s="108"/>
      <c r="H439" s="108"/>
      <c r="I439" s="109"/>
      <c r="J439" s="43"/>
      <c r="K439" s="43"/>
      <c r="L439" s="43"/>
      <c r="M439" s="211"/>
      <c r="N439" s="43"/>
      <c r="O439" s="137"/>
      <c r="P439" s="298"/>
      <c r="Q439" s="43"/>
      <c r="R439" s="43"/>
      <c r="S439" s="95"/>
      <c r="T439" s="95"/>
      <c r="U439" s="114"/>
      <c r="V439" s="114"/>
      <c r="X439" s="210"/>
    </row>
    <row r="440" spans="1:30" ht="13.2" x14ac:dyDescent="0.25">
      <c r="A440" s="106" t="s">
        <v>554</v>
      </c>
      <c r="B440" s="107"/>
      <c r="C440" s="107"/>
      <c r="D440" s="107"/>
      <c r="E440" s="107"/>
      <c r="F440" s="110"/>
      <c r="G440" s="110"/>
      <c r="H440" s="110"/>
      <c r="I440" s="110"/>
      <c r="J440" s="138"/>
      <c r="K440" s="138"/>
      <c r="L440" s="139"/>
      <c r="M440" s="138"/>
      <c r="N440" s="138"/>
      <c r="O440" s="138"/>
      <c r="Q440" s="31"/>
      <c r="R440" s="31"/>
    </row>
    <row r="441" spans="1:30" ht="19.5" customHeight="1" x14ac:dyDescent="0.25">
      <c r="B441" s="52" t="s">
        <v>555</v>
      </c>
      <c r="I441" s="97"/>
    </row>
    <row r="442" spans="1:30" x14ac:dyDescent="0.25">
      <c r="B442" s="52" t="s">
        <v>556</v>
      </c>
      <c r="I442" s="86"/>
    </row>
  </sheetData>
  <sheetProtection sheet="1" objects="1" scenarios="1"/>
  <mergeCells count="12">
    <mergeCell ref="C1:E1"/>
    <mergeCell ref="C2:E2"/>
    <mergeCell ref="H1:K1"/>
    <mergeCell ref="H2:K2"/>
    <mergeCell ref="F1:G1"/>
    <mergeCell ref="F2:G2"/>
    <mergeCell ref="F3:G3"/>
    <mergeCell ref="R1:S1"/>
    <mergeCell ref="U1:V1"/>
    <mergeCell ref="U2:V2"/>
    <mergeCell ref="M1:O1"/>
    <mergeCell ref="M2:O2"/>
  </mergeCells>
  <printOptions gridLines="1"/>
  <pageMargins left="0.15748031496062992" right="0.15748031496062992" top="0.78740157480314965" bottom="0.43307086614173229" header="0.27559055118110237" footer="0.19685039370078741"/>
  <pageSetup paperSize="9" scale="95" orientation="landscape" horizontalDpi="4294967292" verticalDpi="4294967292" r:id="rId1"/>
  <headerFooter alignWithMargins="0">
    <oddHeader>&amp;LForeløpig beregning&amp;CInntektsutjevnende tilskudd januar-mars</oddHeader>
    <oddFooter>&amp;LKS&amp;C&amp;P&amp;R&amp;F</oddFooter>
  </headerFooter>
  <ignoredErrors>
    <ignoredError sqref="V43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selection activeCell="N38" sqref="N38"/>
    </sheetView>
  </sheetViews>
  <sheetFormatPr baseColWidth="10" defaultRowHeight="13.2" x14ac:dyDescent="0.25"/>
  <cols>
    <col min="2" max="2" width="16.33203125" customWidth="1"/>
    <col min="7" max="7" width="13.33203125" customWidth="1"/>
    <col min="9" max="9" width="12.5546875" customWidth="1"/>
    <col min="13" max="13" width="11.5546875" style="275"/>
    <col min="17" max="17" width="12" customWidth="1"/>
    <col min="20" max="20" width="12.6640625" customWidth="1"/>
    <col min="22" max="22" width="14.44140625" customWidth="1"/>
  </cols>
  <sheetData>
    <row r="1" spans="1:24" ht="36" customHeight="1" x14ac:dyDescent="0.25">
      <c r="A1" s="189" t="s">
        <v>18</v>
      </c>
      <c r="B1" s="181" t="s">
        <v>19</v>
      </c>
      <c r="C1" s="330" t="s">
        <v>521</v>
      </c>
      <c r="D1" s="330"/>
      <c r="E1" s="330"/>
      <c r="F1" s="218"/>
      <c r="G1" s="331" t="s">
        <v>520</v>
      </c>
      <c r="H1" s="331"/>
      <c r="I1" s="331" t="s">
        <v>522</v>
      </c>
      <c r="J1" s="331"/>
      <c r="K1" s="331"/>
      <c r="L1" s="249"/>
      <c r="M1" s="310" t="s">
        <v>519</v>
      </c>
      <c r="N1" s="190" t="s">
        <v>21</v>
      </c>
      <c r="O1" s="191"/>
      <c r="P1" s="333" t="s">
        <v>515</v>
      </c>
      <c r="Q1" s="333"/>
      <c r="R1" s="186"/>
      <c r="S1" s="186"/>
      <c r="T1" s="186"/>
      <c r="U1" s="186"/>
      <c r="V1" s="186"/>
    </row>
    <row r="2" spans="1:24" s="272" customFormat="1" x14ac:dyDescent="0.25">
      <c r="A2" s="192"/>
      <c r="B2" s="193"/>
      <c r="C2" s="329" t="s">
        <v>552</v>
      </c>
      <c r="D2" s="329"/>
      <c r="E2" s="329"/>
      <c r="F2" s="292" t="s">
        <v>501</v>
      </c>
      <c r="G2" s="332" t="str">
        <f>C2</f>
        <v>januar-desember</v>
      </c>
      <c r="H2" s="332"/>
      <c r="I2" s="332" t="str">
        <f>G2</f>
        <v>januar-desember</v>
      </c>
      <c r="J2" s="332"/>
      <c r="K2" s="332"/>
      <c r="L2" s="292" t="s">
        <v>501</v>
      </c>
      <c r="M2" s="310" t="s">
        <v>23</v>
      </c>
      <c r="N2" s="194" t="s">
        <v>24</v>
      </c>
      <c r="O2" s="276"/>
      <c r="P2" s="334" t="str">
        <f>I2</f>
        <v>januar-desember</v>
      </c>
      <c r="Q2" s="334"/>
      <c r="R2" s="281"/>
      <c r="S2" s="327" t="str">
        <f>I2</f>
        <v>januar-desember</v>
      </c>
      <c r="T2" s="327"/>
      <c r="U2" s="327" t="str">
        <f>I2</f>
        <v>januar-desember</v>
      </c>
      <c r="V2" s="327"/>
    </row>
    <row r="3" spans="1:24" ht="18.75" customHeight="1" x14ac:dyDescent="0.25">
      <c r="A3" s="16"/>
      <c r="B3" s="195"/>
      <c r="C3" s="293"/>
      <c r="D3" s="293"/>
      <c r="E3" s="217" t="s">
        <v>25</v>
      </c>
      <c r="F3" s="127" t="s">
        <v>502</v>
      </c>
      <c r="G3" s="135"/>
      <c r="H3" s="135"/>
      <c r="I3" s="291"/>
      <c r="J3" s="291"/>
      <c r="K3" s="135" t="s">
        <v>28</v>
      </c>
      <c r="L3" s="127" t="s">
        <v>502</v>
      </c>
      <c r="M3" s="311" t="s">
        <v>550</v>
      </c>
      <c r="N3" s="196" t="s">
        <v>511</v>
      </c>
      <c r="O3" s="191"/>
      <c r="P3" s="127" t="s">
        <v>516</v>
      </c>
      <c r="Q3" s="127" t="s">
        <v>517</v>
      </c>
      <c r="R3" s="186"/>
      <c r="S3" s="328" t="s">
        <v>499</v>
      </c>
      <c r="T3" s="328"/>
      <c r="U3" s="290" t="s">
        <v>518</v>
      </c>
      <c r="V3" s="290"/>
    </row>
    <row r="4" spans="1:24" ht="13.8" x14ac:dyDescent="0.3">
      <c r="A4" s="192"/>
      <c r="B4" s="16"/>
      <c r="C4" s="135" t="s">
        <v>29</v>
      </c>
      <c r="D4" s="135" t="s">
        <v>14</v>
      </c>
      <c r="E4" s="135" t="s">
        <v>30</v>
      </c>
      <c r="F4" s="197" t="s">
        <v>503</v>
      </c>
      <c r="G4" s="135" t="s">
        <v>14</v>
      </c>
      <c r="H4" s="135" t="s">
        <v>29</v>
      </c>
      <c r="I4" s="135" t="s">
        <v>29</v>
      </c>
      <c r="J4" s="135" t="s">
        <v>14</v>
      </c>
      <c r="K4" s="135" t="s">
        <v>32</v>
      </c>
      <c r="L4" s="197" t="s">
        <v>503</v>
      </c>
      <c r="M4" s="310" t="s">
        <v>507</v>
      </c>
      <c r="N4" s="175"/>
      <c r="O4" s="191"/>
      <c r="P4" s="198" t="s">
        <v>505</v>
      </c>
      <c r="Q4" s="198" t="s">
        <v>505</v>
      </c>
      <c r="R4" s="186"/>
      <c r="S4" s="199" t="s">
        <v>505</v>
      </c>
      <c r="T4" s="199" t="s">
        <v>506</v>
      </c>
      <c r="U4" s="199" t="s">
        <v>505</v>
      </c>
      <c r="V4" s="199" t="s">
        <v>506</v>
      </c>
    </row>
    <row r="5" spans="1:24" s="289" customFormat="1" x14ac:dyDescent="0.25">
      <c r="A5" s="200"/>
      <c r="B5" s="200"/>
      <c r="C5" s="201">
        <v>1</v>
      </c>
      <c r="D5" s="201">
        <v>2</v>
      </c>
      <c r="E5" s="201">
        <v>3</v>
      </c>
      <c r="F5" s="202"/>
      <c r="G5" s="201"/>
      <c r="H5" s="201"/>
      <c r="I5" s="201"/>
      <c r="J5" s="201"/>
      <c r="K5" s="201"/>
      <c r="L5" s="202"/>
      <c r="M5" s="312"/>
      <c r="N5" s="203"/>
      <c r="O5" s="223"/>
      <c r="P5" s="201"/>
      <c r="Q5" s="201"/>
      <c r="R5" s="280"/>
      <c r="S5" s="201"/>
      <c r="T5" s="201"/>
      <c r="U5" s="201"/>
      <c r="V5" s="201"/>
    </row>
    <row r="6" spans="1:24" x14ac:dyDescent="0.25">
      <c r="A6" s="204"/>
      <c r="B6" s="205"/>
      <c r="C6" s="30"/>
      <c r="D6" s="30"/>
      <c r="E6" s="30"/>
      <c r="F6" s="128"/>
      <c r="G6" s="30"/>
      <c r="H6" s="30"/>
      <c r="I6" s="30"/>
      <c r="J6" s="30"/>
      <c r="K6" s="30"/>
      <c r="L6" s="128"/>
      <c r="M6" s="313"/>
      <c r="N6" s="176"/>
      <c r="O6" s="191"/>
      <c r="P6" s="191"/>
      <c r="Q6" s="191"/>
      <c r="R6" s="191"/>
      <c r="S6" s="191"/>
      <c r="T6" s="191"/>
      <c r="U6" s="191"/>
      <c r="V6" s="191"/>
    </row>
    <row r="7" spans="1:24" ht="14.4" x14ac:dyDescent="0.3">
      <c r="A7" s="182">
        <v>1</v>
      </c>
      <c r="B7" s="183" t="s">
        <v>529</v>
      </c>
      <c r="C7" s="345">
        <v>1488943</v>
      </c>
      <c r="D7" s="36">
        <f t="shared" ref="D7:D25" si="0">C7*1000/N7</f>
        <v>5136.6419771826386</v>
      </c>
      <c r="E7" s="37">
        <f t="shared" ref="E7:E25" si="1">D7/D$27</f>
        <v>0.85335956547522218</v>
      </c>
      <c r="F7" s="129">
        <f>(D7-T7)/T7</f>
        <v>8.0040136409752591E-2</v>
      </c>
      <c r="G7" s="317">
        <f t="shared" ref="G7:G25" si="2">($D$27-D7)*0.875</f>
        <v>772.34088859566259</v>
      </c>
      <c r="H7" s="36">
        <f t="shared" ref="H7:H25" si="3">(G7*N7)/1000</f>
        <v>223876.13635455893</v>
      </c>
      <c r="I7" s="36">
        <f t="shared" ref="I7:I25" si="4">H7+C7</f>
        <v>1712819.1363545589</v>
      </c>
      <c r="J7" s="38">
        <f t="shared" ref="J7:J25" si="5">I7*1000/N7</f>
        <v>5908.9828657783019</v>
      </c>
      <c r="K7" s="37">
        <f t="shared" ref="K7:K25" si="6">J7/J$27</f>
        <v>0.98166994568440291</v>
      </c>
      <c r="L7" s="129">
        <f t="shared" ref="L7:L25" si="7">(J7-V7)/V7</f>
        <v>6.3659144037715235E-2</v>
      </c>
      <c r="M7" s="348">
        <v>3642.0793535319681</v>
      </c>
      <c r="N7" s="185">
        <v>289867</v>
      </c>
      <c r="O7" s="207"/>
      <c r="P7" s="37">
        <f>(C7-S7)/S7</f>
        <v>9.0077208826961741E-2</v>
      </c>
      <c r="Q7" s="37">
        <f>(I7-U7)/U7</f>
        <v>7.3543983958037185E-2</v>
      </c>
      <c r="R7" s="186"/>
      <c r="S7" s="318">
        <v>1365906</v>
      </c>
      <c r="T7" s="207">
        <v>4755.9732310113577</v>
      </c>
      <c r="U7" s="207">
        <v>1595481.0999355474</v>
      </c>
      <c r="V7" s="206">
        <v>5555.3349951446298</v>
      </c>
      <c r="W7" s="186"/>
      <c r="X7" s="1"/>
    </row>
    <row r="8" spans="1:24" ht="14.4" x14ac:dyDescent="0.3">
      <c r="A8" s="182">
        <v>2</v>
      </c>
      <c r="B8" s="183" t="s">
        <v>530</v>
      </c>
      <c r="C8" s="345">
        <v>4219882</v>
      </c>
      <c r="D8" s="36">
        <f t="shared" si="0"/>
        <v>7097.8095412702069</v>
      </c>
      <c r="E8" s="37">
        <f t="shared" si="1"/>
        <v>1.1791718583599597</v>
      </c>
      <c r="F8" s="129">
        <f t="shared" ref="F8:F25" si="8">(D8-T8)/T8</f>
        <v>8.0263057641346225E-2</v>
      </c>
      <c r="G8" s="317">
        <f t="shared" si="2"/>
        <v>-943.68072998095965</v>
      </c>
      <c r="H8" s="36">
        <f t="shared" si="3"/>
        <v>-561049.33543776989</v>
      </c>
      <c r="I8" s="36">
        <f t="shared" si="4"/>
        <v>3658832.66456223</v>
      </c>
      <c r="J8" s="38">
        <f t="shared" si="5"/>
        <v>6154.1288112892471</v>
      </c>
      <c r="K8" s="37">
        <f t="shared" si="6"/>
        <v>1.0223964822949949</v>
      </c>
      <c r="L8" s="129">
        <f t="shared" si="7"/>
        <v>6.4333365139290472E-2</v>
      </c>
      <c r="M8" s="348">
        <v>-9262.8137515019625</v>
      </c>
      <c r="N8" s="185">
        <v>594533</v>
      </c>
      <c r="O8" s="186"/>
      <c r="P8" s="37">
        <f t="shared" ref="P8:P27" si="9">(C8-S8)/S8</f>
        <v>9.8056307924415179E-2</v>
      </c>
      <c r="Q8" s="37">
        <f t="shared" ref="Q8:Q27" si="10">(I8-U8)/U8</f>
        <v>8.1864233955533813E-2</v>
      </c>
      <c r="R8" s="186"/>
      <c r="S8" s="318">
        <v>3843047</v>
      </c>
      <c r="T8" s="207">
        <v>6570.4454957180642</v>
      </c>
      <c r="U8" s="207">
        <v>3381970.2599694347</v>
      </c>
      <c r="V8" s="206">
        <v>5782.1440282329677</v>
      </c>
      <c r="W8" s="186"/>
      <c r="X8" s="1"/>
    </row>
    <row r="9" spans="1:24" ht="14.4" x14ac:dyDescent="0.3">
      <c r="A9" s="183">
        <v>3</v>
      </c>
      <c r="B9" s="183" t="s">
        <v>106</v>
      </c>
      <c r="C9" s="345">
        <v>5065651</v>
      </c>
      <c r="D9" s="36">
        <f t="shared" si="0"/>
        <v>7693.9974786980365</v>
      </c>
      <c r="E9" s="37">
        <f t="shared" si="1"/>
        <v>1.2782176321329703</v>
      </c>
      <c r="F9" s="129">
        <f t="shared" si="8"/>
        <v>8.2086337950850588E-2</v>
      </c>
      <c r="G9" s="317">
        <f t="shared" si="2"/>
        <v>-1465.3451752303106</v>
      </c>
      <c r="H9" s="36">
        <f t="shared" si="3"/>
        <v>-964768.60991988424</v>
      </c>
      <c r="I9" s="36">
        <f t="shared" si="4"/>
        <v>4100882.3900801158</v>
      </c>
      <c r="J9" s="38">
        <f t="shared" si="5"/>
        <v>6228.6523034677257</v>
      </c>
      <c r="K9" s="37">
        <f t="shared" si="6"/>
        <v>1.0347772040166212</v>
      </c>
      <c r="L9" s="129">
        <f t="shared" si="7"/>
        <v>6.479417258864463E-2</v>
      </c>
      <c r="M9" s="348">
        <v>-22974.119188466342</v>
      </c>
      <c r="N9" s="185">
        <v>658390</v>
      </c>
      <c r="O9" s="186"/>
      <c r="P9" s="37">
        <f t="shared" si="9"/>
        <v>9.9986450082233239E-2</v>
      </c>
      <c r="Q9" s="37">
        <f t="shared" si="10"/>
        <v>8.2408233886445859E-2</v>
      </c>
      <c r="R9" s="186"/>
      <c r="S9" s="318">
        <v>4605194</v>
      </c>
      <c r="T9" s="207">
        <v>7110.3360322136377</v>
      </c>
      <c r="U9" s="207">
        <v>3788665.1835192288</v>
      </c>
      <c r="V9" s="206">
        <v>5849.6303452949142</v>
      </c>
      <c r="W9" s="186"/>
      <c r="X9" s="1"/>
    </row>
    <row r="10" spans="1:24" ht="14.4" x14ac:dyDescent="0.3">
      <c r="A10" s="183">
        <v>4</v>
      </c>
      <c r="B10" s="183" t="s">
        <v>531</v>
      </c>
      <c r="C10" s="345">
        <v>950530</v>
      </c>
      <c r="D10" s="36">
        <f t="shared" si="0"/>
        <v>4865.6299269026804</v>
      </c>
      <c r="E10" s="37">
        <f t="shared" si="1"/>
        <v>0.80833584638154643</v>
      </c>
      <c r="F10" s="129">
        <f t="shared" si="8"/>
        <v>6.8961287340030222E-2</v>
      </c>
      <c r="G10" s="317">
        <f t="shared" si="2"/>
        <v>1009.476432590626</v>
      </c>
      <c r="H10" s="36">
        <f t="shared" si="3"/>
        <v>197207.27796517435</v>
      </c>
      <c r="I10" s="36">
        <f t="shared" si="4"/>
        <v>1147737.2779651743</v>
      </c>
      <c r="J10" s="38">
        <f t="shared" si="5"/>
        <v>5875.1063594933057</v>
      </c>
      <c r="K10" s="37">
        <f t="shared" si="6"/>
        <v>0.97604198079769322</v>
      </c>
      <c r="L10" s="129">
        <f t="shared" si="7"/>
        <v>6.2443603905573151E-2</v>
      </c>
      <c r="M10" s="348">
        <v>2527.7981964610226</v>
      </c>
      <c r="N10" s="185">
        <v>195356</v>
      </c>
      <c r="O10" s="186"/>
      <c r="P10" s="37">
        <f t="shared" si="9"/>
        <v>7.007323100131152E-2</v>
      </c>
      <c r="Q10" s="37">
        <f t="shared" si="10"/>
        <v>6.354876781078013E-2</v>
      </c>
      <c r="R10" s="186"/>
      <c r="S10" s="318">
        <v>888285</v>
      </c>
      <c r="T10" s="207">
        <v>4551.7363299564959</v>
      </c>
      <c r="U10" s="207">
        <v>1079158.1098135149</v>
      </c>
      <c r="V10" s="206">
        <v>5529.8053825127718</v>
      </c>
      <c r="W10" s="186"/>
      <c r="X10" s="1"/>
    </row>
    <row r="11" spans="1:24" ht="14.4" x14ac:dyDescent="0.3">
      <c r="A11" s="183">
        <v>5</v>
      </c>
      <c r="B11" s="183" t="s">
        <v>532</v>
      </c>
      <c r="C11" s="345">
        <v>949460</v>
      </c>
      <c r="D11" s="36">
        <f t="shared" si="0"/>
        <v>5024.8474488364827</v>
      </c>
      <c r="E11" s="37">
        <f t="shared" si="1"/>
        <v>0.83478693951535166</v>
      </c>
      <c r="F11" s="129">
        <f t="shared" si="8"/>
        <v>7.3990138031653621E-2</v>
      </c>
      <c r="G11" s="317">
        <f t="shared" si="2"/>
        <v>870.16110089854897</v>
      </c>
      <c r="H11" s="36">
        <f t="shared" si="3"/>
        <v>164419.55049808352</v>
      </c>
      <c r="I11" s="36">
        <f t="shared" si="4"/>
        <v>1113879.5504980835</v>
      </c>
      <c r="J11" s="38">
        <f t="shared" si="5"/>
        <v>5895.008549735031</v>
      </c>
      <c r="K11" s="37">
        <f t="shared" si="6"/>
        <v>0.97934836743941889</v>
      </c>
      <c r="L11" s="129">
        <f t="shared" si="7"/>
        <v>6.2992583058201532E-2</v>
      </c>
      <c r="M11" s="348">
        <v>3001.1149426734191</v>
      </c>
      <c r="N11" s="185">
        <v>188953</v>
      </c>
      <c r="O11" s="186"/>
      <c r="P11" s="37">
        <f t="shared" si="9"/>
        <v>7.4820629274841913E-2</v>
      </c>
      <c r="Q11" s="37">
        <f t="shared" si="10"/>
        <v>6.3814570151511332E-2</v>
      </c>
      <c r="R11" s="186"/>
      <c r="S11" s="318">
        <v>883366</v>
      </c>
      <c r="T11" s="207">
        <v>4678.6718712759593</v>
      </c>
      <c r="U11" s="207">
        <v>1047061.7546998268</v>
      </c>
      <c r="V11" s="206">
        <v>5545.6723251777048</v>
      </c>
      <c r="W11" s="186"/>
      <c r="X11" s="1"/>
    </row>
    <row r="12" spans="1:24" ht="14.4" x14ac:dyDescent="0.3">
      <c r="A12" s="183">
        <v>6</v>
      </c>
      <c r="B12" s="183" t="s">
        <v>533</v>
      </c>
      <c r="C12" s="345">
        <v>1630322</v>
      </c>
      <c r="D12" s="36">
        <f t="shared" si="0"/>
        <v>5871.1412973019687</v>
      </c>
      <c r="E12" s="37">
        <f t="shared" si="1"/>
        <v>0.97538325788811298</v>
      </c>
      <c r="F12" s="129">
        <f t="shared" si="8"/>
        <v>6.1563860278616538E-2</v>
      </c>
      <c r="G12" s="317">
        <f t="shared" si="2"/>
        <v>129.65398349124871</v>
      </c>
      <c r="H12" s="36">
        <f t="shared" si="3"/>
        <v>36002.836751783907</v>
      </c>
      <c r="I12" s="36">
        <f t="shared" si="4"/>
        <v>1666324.836751784</v>
      </c>
      <c r="J12" s="38">
        <f t="shared" si="5"/>
        <v>6000.7952807932179</v>
      </c>
      <c r="K12" s="37">
        <f t="shared" si="6"/>
        <v>0.99692290723601418</v>
      </c>
      <c r="L12" s="129">
        <f t="shared" si="7"/>
        <v>6.1679907541922048E-2</v>
      </c>
      <c r="M12" s="348">
        <v>-2201.4326261485694</v>
      </c>
      <c r="N12" s="185">
        <v>277684</v>
      </c>
      <c r="O12" s="186"/>
      <c r="P12" s="37">
        <f t="shared" si="9"/>
        <v>7.295085473601079E-2</v>
      </c>
      <c r="Q12" s="37">
        <f t="shared" si="10"/>
        <v>7.3068146794465536E-2</v>
      </c>
      <c r="R12" s="186"/>
      <c r="S12" s="318">
        <v>1519475</v>
      </c>
      <c r="T12" s="207">
        <v>5530.6529517320205</v>
      </c>
      <c r="U12" s="207">
        <v>1552860.2183650041</v>
      </c>
      <c r="V12" s="206">
        <v>5652.1699602347117</v>
      </c>
      <c r="W12" s="186"/>
      <c r="X12" s="1"/>
    </row>
    <row r="13" spans="1:24" ht="14.4" x14ac:dyDescent="0.3">
      <c r="A13" s="183">
        <v>7</v>
      </c>
      <c r="B13" s="183" t="s">
        <v>534</v>
      </c>
      <c r="C13" s="345">
        <v>1345625</v>
      </c>
      <c r="D13" s="36">
        <f t="shared" si="0"/>
        <v>5493.0868239395513</v>
      </c>
      <c r="E13" s="37">
        <f t="shared" si="1"/>
        <v>0.91257638862457402</v>
      </c>
      <c r="F13" s="129">
        <f t="shared" si="8"/>
        <v>6.6852111569395578E-2</v>
      </c>
      <c r="G13" s="317">
        <f t="shared" si="2"/>
        <v>460.45164768336394</v>
      </c>
      <c r="H13" s="36">
        <f t="shared" si="3"/>
        <v>112795.45877805061</v>
      </c>
      <c r="I13" s="36">
        <f t="shared" si="4"/>
        <v>1458420.4587780507</v>
      </c>
      <c r="J13" s="38">
        <f t="shared" si="5"/>
        <v>5953.5384716229155</v>
      </c>
      <c r="K13" s="37">
        <f t="shared" si="6"/>
        <v>0.98907204857807174</v>
      </c>
      <c r="L13" s="129">
        <f t="shared" si="7"/>
        <v>6.2288193246217954E-2</v>
      </c>
      <c r="M13" s="348">
        <v>1343.4582821487274</v>
      </c>
      <c r="N13" s="185">
        <v>244967</v>
      </c>
      <c r="O13" s="186"/>
      <c r="P13" s="37">
        <f t="shared" si="9"/>
        <v>7.6985936054347726E-2</v>
      </c>
      <c r="Q13" s="37">
        <f t="shared" si="10"/>
        <v>7.2378665942530271E-2</v>
      </c>
      <c r="R13" s="186"/>
      <c r="S13" s="318">
        <v>1249436</v>
      </c>
      <c r="T13" s="207">
        <v>5148.8737420774578</v>
      </c>
      <c r="U13" s="207">
        <v>1359986.4535688262</v>
      </c>
      <c r="V13" s="206">
        <v>5604.4475590278917</v>
      </c>
      <c r="W13" s="186"/>
      <c r="X13" s="1"/>
    </row>
    <row r="14" spans="1:24" ht="14.4" x14ac:dyDescent="0.3">
      <c r="A14" s="183">
        <v>8</v>
      </c>
      <c r="B14" s="183" t="s">
        <v>535</v>
      </c>
      <c r="C14" s="345">
        <v>911880</v>
      </c>
      <c r="D14" s="36">
        <f t="shared" si="0"/>
        <v>5286.4447459042058</v>
      </c>
      <c r="E14" s="37">
        <f t="shared" si="1"/>
        <v>0.87824656873359164</v>
      </c>
      <c r="F14" s="129">
        <f t="shared" si="8"/>
        <v>5.57564559332622E-2</v>
      </c>
      <c r="G14" s="317">
        <f t="shared" si="2"/>
        <v>641.2634659642913</v>
      </c>
      <c r="H14" s="36">
        <f t="shared" si="3"/>
        <v>110614.10029804446</v>
      </c>
      <c r="I14" s="36">
        <f t="shared" si="4"/>
        <v>1022494.1002980445</v>
      </c>
      <c r="J14" s="38">
        <f t="shared" si="5"/>
        <v>5927.7082118684975</v>
      </c>
      <c r="K14" s="37">
        <f t="shared" si="6"/>
        <v>0.98478082109169907</v>
      </c>
      <c r="L14" s="129">
        <f t="shared" si="7"/>
        <v>6.1030637949902579E-2</v>
      </c>
      <c r="M14" s="348">
        <v>2523.9441166400356</v>
      </c>
      <c r="N14" s="185">
        <v>172494</v>
      </c>
      <c r="O14" s="186"/>
      <c r="P14" s="37">
        <f t="shared" si="9"/>
        <v>5.9078085929016172E-2</v>
      </c>
      <c r="Q14" s="37">
        <f t="shared" si="10"/>
        <v>6.4368861622248308E-2</v>
      </c>
      <c r="R14" s="186"/>
      <c r="S14" s="318">
        <v>861013</v>
      </c>
      <c r="T14" s="207">
        <v>5007.2577971887667</v>
      </c>
      <c r="U14" s="207">
        <v>960657.66029609251</v>
      </c>
      <c r="V14" s="206">
        <v>5586.7455659168054</v>
      </c>
      <c r="W14" s="186"/>
      <c r="X14" s="1"/>
    </row>
    <row r="15" spans="1:24" ht="14.4" x14ac:dyDescent="0.3">
      <c r="A15" s="183">
        <v>9</v>
      </c>
      <c r="B15" s="183" t="s">
        <v>536</v>
      </c>
      <c r="C15" s="345">
        <v>605249</v>
      </c>
      <c r="D15" s="36">
        <f t="shared" si="0"/>
        <v>5227.3524204344258</v>
      </c>
      <c r="E15" s="37">
        <f t="shared" si="1"/>
        <v>0.86842945447688225</v>
      </c>
      <c r="F15" s="129">
        <f t="shared" si="8"/>
        <v>5.7653585853934104E-2</v>
      </c>
      <c r="G15" s="317">
        <f t="shared" si="2"/>
        <v>692.96925075034881</v>
      </c>
      <c r="H15" s="36">
        <f t="shared" si="3"/>
        <v>80235.444698129126</v>
      </c>
      <c r="I15" s="36">
        <f t="shared" si="4"/>
        <v>685484.44469812908</v>
      </c>
      <c r="J15" s="38">
        <f t="shared" si="5"/>
        <v>5920.3216711847735</v>
      </c>
      <c r="K15" s="37">
        <f t="shared" si="6"/>
        <v>0.98355368180961011</v>
      </c>
      <c r="L15" s="129">
        <f t="shared" si="7"/>
        <v>6.1248397822717154E-2</v>
      </c>
      <c r="M15" s="348">
        <v>1778.8066007813613</v>
      </c>
      <c r="N15" s="185">
        <v>115785</v>
      </c>
      <c r="O15" s="186"/>
      <c r="P15" s="37">
        <f t="shared" si="9"/>
        <v>6.7035127154127544E-2</v>
      </c>
      <c r="Q15" s="37">
        <f t="shared" si="10"/>
        <v>7.0661825628475991E-2</v>
      </c>
      <c r="R15" s="186"/>
      <c r="S15" s="318">
        <v>567225</v>
      </c>
      <c r="T15" s="207">
        <v>4942.4050467468869</v>
      </c>
      <c r="U15" s="207">
        <v>640243.65891232865</v>
      </c>
      <c r="V15" s="206">
        <v>5578.6389721115702</v>
      </c>
      <c r="W15" s="186"/>
      <c r="X15" s="1"/>
    </row>
    <row r="16" spans="1:24" ht="14.4" x14ac:dyDescent="0.3">
      <c r="A16" s="183">
        <v>10</v>
      </c>
      <c r="B16" s="183" t="s">
        <v>537</v>
      </c>
      <c r="C16" s="345">
        <v>961247</v>
      </c>
      <c r="D16" s="36">
        <f t="shared" si="0"/>
        <v>5261.3121986196029</v>
      </c>
      <c r="E16" s="37">
        <f t="shared" si="1"/>
        <v>0.87407125347406145</v>
      </c>
      <c r="F16" s="129">
        <f t="shared" si="8"/>
        <v>4.8663252722311742E-2</v>
      </c>
      <c r="G16" s="317">
        <f t="shared" si="2"/>
        <v>663.25444483831882</v>
      </c>
      <c r="H16" s="36">
        <f t="shared" si="3"/>
        <v>121177.25032640569</v>
      </c>
      <c r="I16" s="36">
        <f t="shared" si="4"/>
        <v>1082424.2503264057</v>
      </c>
      <c r="J16" s="38">
        <f t="shared" si="5"/>
        <v>5924.5666434579216</v>
      </c>
      <c r="K16" s="37">
        <f t="shared" si="6"/>
        <v>0.98425890668425764</v>
      </c>
      <c r="L16" s="129">
        <f t="shared" si="7"/>
        <v>6.0233392125608944E-2</v>
      </c>
      <c r="M16" s="348">
        <v>2555.459632243801</v>
      </c>
      <c r="N16" s="185">
        <v>182701</v>
      </c>
      <c r="O16" s="186"/>
      <c r="P16" s="37">
        <f t="shared" si="9"/>
        <v>5.9238183603327423E-2</v>
      </c>
      <c r="Q16" s="37">
        <f t="shared" si="10"/>
        <v>7.0924998616412771E-2</v>
      </c>
      <c r="R16" s="186"/>
      <c r="S16" s="318">
        <v>907489</v>
      </c>
      <c r="T16" s="207">
        <v>5017.1608330522949</v>
      </c>
      <c r="U16" s="207">
        <v>1010737.68165357</v>
      </c>
      <c r="V16" s="206">
        <v>5587.9834453997473</v>
      </c>
      <c r="W16" s="186"/>
      <c r="X16" s="1"/>
    </row>
    <row r="17" spans="1:24" ht="14.4" x14ac:dyDescent="0.3">
      <c r="A17" s="183">
        <v>11</v>
      </c>
      <c r="B17" s="183" t="s">
        <v>538</v>
      </c>
      <c r="C17" s="345">
        <v>3106818</v>
      </c>
      <c r="D17" s="36">
        <f t="shared" si="0"/>
        <v>6607.7907162226829</v>
      </c>
      <c r="E17" s="37">
        <f t="shared" si="1"/>
        <v>1.09776415007997</v>
      </c>
      <c r="F17" s="129">
        <f t="shared" si="8"/>
        <v>1.1043893200143975E-2</v>
      </c>
      <c r="G17" s="317">
        <f t="shared" si="2"/>
        <v>-514.91425806437621</v>
      </c>
      <c r="H17" s="36">
        <f t="shared" si="3"/>
        <v>-242099.81128541808</v>
      </c>
      <c r="I17" s="36">
        <f t="shared" si="4"/>
        <v>2864718.188714582</v>
      </c>
      <c r="J17" s="38">
        <f t="shared" si="5"/>
        <v>6092.8764581583073</v>
      </c>
      <c r="K17" s="37">
        <f t="shared" si="6"/>
        <v>1.0122205187599964</v>
      </c>
      <c r="L17" s="129">
        <f t="shared" si="7"/>
        <v>5.4534105689946211E-2</v>
      </c>
      <c r="M17" s="348">
        <v>1856.7410158687271</v>
      </c>
      <c r="N17" s="185">
        <v>470175</v>
      </c>
      <c r="O17" s="186"/>
      <c r="P17" s="37">
        <f t="shared" si="9"/>
        <v>1.944139738919775E-2</v>
      </c>
      <c r="Q17" s="37">
        <f t="shared" si="10"/>
        <v>6.3292829845830581E-2</v>
      </c>
      <c r="R17" s="186"/>
      <c r="S17" s="318">
        <v>3047569</v>
      </c>
      <c r="T17" s="207">
        <v>6535.6121140376836</v>
      </c>
      <c r="U17" s="207">
        <v>2694194.9652100489</v>
      </c>
      <c r="V17" s="206">
        <v>5777.7898555229212</v>
      </c>
      <c r="W17" s="186"/>
      <c r="X17" s="1"/>
    </row>
    <row r="18" spans="1:24" ht="14.4" x14ac:dyDescent="0.3">
      <c r="A18" s="183">
        <v>12</v>
      </c>
      <c r="B18" s="183" t="s">
        <v>539</v>
      </c>
      <c r="C18" s="345">
        <v>3137244</v>
      </c>
      <c r="D18" s="36">
        <f t="shared" si="0"/>
        <v>6074.0798107249411</v>
      </c>
      <c r="E18" s="37">
        <f t="shared" si="1"/>
        <v>1.0090977979323854</v>
      </c>
      <c r="F18" s="129">
        <f t="shared" si="8"/>
        <v>4.8506827319330946E-2</v>
      </c>
      <c r="G18" s="317">
        <f t="shared" si="2"/>
        <v>-47.917215753852133</v>
      </c>
      <c r="H18" s="36">
        <f t="shared" si="3"/>
        <v>-24749.098185217365</v>
      </c>
      <c r="I18" s="36">
        <f t="shared" si="4"/>
        <v>3112494.9018147825</v>
      </c>
      <c r="J18" s="38">
        <f t="shared" si="5"/>
        <v>6026.1625949710888</v>
      </c>
      <c r="K18" s="37">
        <f t="shared" si="6"/>
        <v>1.0011372247415482</v>
      </c>
      <c r="L18" s="129">
        <f t="shared" si="7"/>
        <v>6.0016072888170208E-2</v>
      </c>
      <c r="M18" s="348">
        <v>1367.201394902233</v>
      </c>
      <c r="N18" s="185">
        <v>516497</v>
      </c>
      <c r="O18" s="186"/>
      <c r="P18" s="37">
        <f t="shared" si="9"/>
        <v>5.9046088720702959E-2</v>
      </c>
      <c r="Q18" s="37">
        <f t="shared" si="10"/>
        <v>7.0671021612144239E-2</v>
      </c>
      <c r="R18" s="186"/>
      <c r="S18" s="318">
        <v>2962330</v>
      </c>
      <c r="T18" s="207">
        <v>5793.0760701427771</v>
      </c>
      <c r="U18" s="207">
        <v>2907050.6616758876</v>
      </c>
      <c r="V18" s="206">
        <v>5684.9728500360561</v>
      </c>
      <c r="W18" s="186"/>
      <c r="X18" s="1"/>
    </row>
    <row r="19" spans="1:24" ht="14.4" x14ac:dyDescent="0.3">
      <c r="A19" s="183">
        <v>14</v>
      </c>
      <c r="B19" s="183" t="s">
        <v>540</v>
      </c>
      <c r="C19" s="345">
        <v>609783</v>
      </c>
      <c r="D19" s="36">
        <f t="shared" si="0"/>
        <v>5567.2692413037521</v>
      </c>
      <c r="E19" s="37">
        <f t="shared" si="1"/>
        <v>0.92490044697417639</v>
      </c>
      <c r="F19" s="129">
        <f t="shared" si="8"/>
        <v>6.3744242791963321E-2</v>
      </c>
      <c r="G19" s="317">
        <f t="shared" si="2"/>
        <v>395.54203248968827</v>
      </c>
      <c r="H19" s="36">
        <f t="shared" si="3"/>
        <v>43323.71881859556</v>
      </c>
      <c r="I19" s="36">
        <f t="shared" si="4"/>
        <v>653106.71881859552</v>
      </c>
      <c r="J19" s="38">
        <f t="shared" si="5"/>
        <v>5962.8112737934407</v>
      </c>
      <c r="K19" s="37">
        <f t="shared" si="6"/>
        <v>0.9906125558717721</v>
      </c>
      <c r="L19" s="129">
        <f t="shared" si="7"/>
        <v>6.1934710336757251E-2</v>
      </c>
      <c r="M19" s="348">
        <v>1130.034013331453</v>
      </c>
      <c r="N19" s="185">
        <v>109530</v>
      </c>
      <c r="O19" s="186"/>
      <c r="P19" s="37">
        <f t="shared" si="9"/>
        <v>6.7252055628870169E-2</v>
      </c>
      <c r="Q19" s="37">
        <f t="shared" si="10"/>
        <v>6.5436556042731658E-2</v>
      </c>
      <c r="R19" s="186"/>
      <c r="S19" s="318">
        <v>571358</v>
      </c>
      <c r="T19" s="207">
        <v>5233.6539342310161</v>
      </c>
      <c r="U19" s="207">
        <v>612994.47171625041</v>
      </c>
      <c r="V19" s="206">
        <v>5615.0450830470863</v>
      </c>
      <c r="W19" s="186"/>
      <c r="X19" s="1"/>
    </row>
    <row r="20" spans="1:24" ht="14.4" x14ac:dyDescent="0.3">
      <c r="A20" s="183">
        <v>15</v>
      </c>
      <c r="B20" s="183" t="s">
        <v>541</v>
      </c>
      <c r="C20" s="345">
        <v>1434230</v>
      </c>
      <c r="D20" s="36">
        <f t="shared" si="0"/>
        <v>5406.2723811677788</v>
      </c>
      <c r="E20" s="37">
        <f t="shared" si="1"/>
        <v>0.89815374918624447</v>
      </c>
      <c r="F20" s="129">
        <f t="shared" si="8"/>
        <v>3.1577263260809729E-2</v>
      </c>
      <c r="G20" s="317">
        <f t="shared" si="2"/>
        <v>536.4142851086649</v>
      </c>
      <c r="H20" s="36">
        <f t="shared" si="3"/>
        <v>142305.34569647771</v>
      </c>
      <c r="I20" s="36">
        <f t="shared" si="4"/>
        <v>1576535.3456964777</v>
      </c>
      <c r="J20" s="38">
        <f t="shared" si="5"/>
        <v>5942.6866662764432</v>
      </c>
      <c r="K20" s="37">
        <f t="shared" si="6"/>
        <v>0.98726921864828043</v>
      </c>
      <c r="L20" s="129">
        <f t="shared" si="7"/>
        <v>5.8182725639167876E-2</v>
      </c>
      <c r="M20" s="348">
        <v>2622.6819104054011</v>
      </c>
      <c r="N20" s="185">
        <v>265290</v>
      </c>
      <c r="O20" s="186"/>
      <c r="P20" s="37">
        <f t="shared" si="9"/>
        <v>3.772247039636957E-2</v>
      </c>
      <c r="Q20" s="37">
        <f t="shared" si="10"/>
        <v>6.4486424128769135E-2</v>
      </c>
      <c r="R20" s="186"/>
      <c r="S20" s="318">
        <v>1382094</v>
      </c>
      <c r="T20" s="207">
        <v>5240.78280290764</v>
      </c>
      <c r="U20" s="207">
        <v>1481029.076520911</v>
      </c>
      <c r="V20" s="206">
        <v>5615.9361916316648</v>
      </c>
      <c r="W20" s="186"/>
      <c r="X20" s="1"/>
    </row>
    <row r="21" spans="1:24" ht="14.4" x14ac:dyDescent="0.3">
      <c r="A21" s="183">
        <v>16</v>
      </c>
      <c r="B21" s="183" t="s">
        <v>542</v>
      </c>
      <c r="C21" s="345">
        <v>1774240</v>
      </c>
      <c r="D21" s="36">
        <f t="shared" si="0"/>
        <v>5661.8055333950279</v>
      </c>
      <c r="E21" s="37">
        <f t="shared" si="1"/>
        <v>0.94060593112101931</v>
      </c>
      <c r="F21" s="129">
        <f t="shared" si="8"/>
        <v>7.4283079410669514E-2</v>
      </c>
      <c r="G21" s="317">
        <f t="shared" si="2"/>
        <v>312.82277690982198</v>
      </c>
      <c r="H21" s="36">
        <f t="shared" si="3"/>
        <v>98029.27360023091</v>
      </c>
      <c r="I21" s="36">
        <f t="shared" si="4"/>
        <v>1872269.2736002309</v>
      </c>
      <c r="J21" s="38">
        <f t="shared" si="5"/>
        <v>5974.6283103048499</v>
      </c>
      <c r="K21" s="37">
        <f t="shared" si="6"/>
        <v>0.99257574139012739</v>
      </c>
      <c r="L21" s="129">
        <f t="shared" si="7"/>
        <v>6.3171653475093389E-2</v>
      </c>
      <c r="M21" s="348">
        <v>2928.1166233696276</v>
      </c>
      <c r="N21" s="185">
        <v>313370</v>
      </c>
      <c r="O21" s="186"/>
      <c r="P21" s="37">
        <f t="shared" si="9"/>
        <v>8.5796955283945847E-2</v>
      </c>
      <c r="Q21" s="37">
        <f t="shared" si="10"/>
        <v>7.4566440086470925E-2</v>
      </c>
      <c r="R21" s="186"/>
      <c r="S21" s="318">
        <v>1634044</v>
      </c>
      <c r="T21" s="207">
        <v>5270.3106303237901</v>
      </c>
      <c r="U21" s="207">
        <v>1742348.5451951844</v>
      </c>
      <c r="V21" s="206">
        <v>5619.6271700586831</v>
      </c>
      <c r="W21" s="186"/>
      <c r="X21" s="1"/>
    </row>
    <row r="22" spans="1:24" ht="14.4" x14ac:dyDescent="0.3">
      <c r="A22" s="183">
        <v>17</v>
      </c>
      <c r="B22" s="183" t="s">
        <v>543</v>
      </c>
      <c r="C22" s="345">
        <v>647899</v>
      </c>
      <c r="D22" s="36">
        <f t="shared" si="0"/>
        <v>4750.027492870182</v>
      </c>
      <c r="E22" s="37">
        <f t="shared" si="1"/>
        <v>0.78913060620478037</v>
      </c>
      <c r="F22" s="129">
        <f t="shared" si="8"/>
        <v>6.4577496874773432E-2</v>
      </c>
      <c r="G22" s="317">
        <f t="shared" si="2"/>
        <v>1110.6285623690621</v>
      </c>
      <c r="H22" s="36">
        <f t="shared" si="3"/>
        <v>151488.6252785777</v>
      </c>
      <c r="I22" s="36">
        <f t="shared" si="4"/>
        <v>799387.62527857767</v>
      </c>
      <c r="J22" s="38">
        <f t="shared" si="5"/>
        <v>5860.6560552392439</v>
      </c>
      <c r="K22" s="37">
        <f t="shared" si="6"/>
        <v>0.97364132577559748</v>
      </c>
      <c r="L22" s="129">
        <f t="shared" si="7"/>
        <v>6.1987290846016847E-2</v>
      </c>
      <c r="M22" s="348">
        <v>2188.2811000127986</v>
      </c>
      <c r="N22" s="185">
        <v>136399</v>
      </c>
      <c r="O22" s="186"/>
      <c r="P22" s="37">
        <f t="shared" si="9"/>
        <v>6.9761643727049377E-2</v>
      </c>
      <c r="Q22" s="37">
        <f t="shared" si="10"/>
        <v>6.715882423570306E-2</v>
      </c>
      <c r="R22" s="186"/>
      <c r="S22" s="318">
        <v>605648</v>
      </c>
      <c r="T22" s="207">
        <v>4461.8898171477404</v>
      </c>
      <c r="U22" s="207">
        <v>749080.27476706426</v>
      </c>
      <c r="V22" s="206">
        <v>5518.5745684116773</v>
      </c>
      <c r="W22" s="186"/>
      <c r="X22" s="1"/>
    </row>
    <row r="23" spans="1:24" ht="14.4" x14ac:dyDescent="0.3">
      <c r="A23" s="183">
        <v>18</v>
      </c>
      <c r="B23" s="183" t="s">
        <v>544</v>
      </c>
      <c r="C23" s="345">
        <v>1264876</v>
      </c>
      <c r="D23" s="36">
        <f t="shared" si="0"/>
        <v>5228.7913487056958</v>
      </c>
      <c r="E23" s="37">
        <f t="shared" si="1"/>
        <v>0.86866850621725566</v>
      </c>
      <c r="F23" s="129">
        <f t="shared" si="8"/>
        <v>5.9200645339593259E-2</v>
      </c>
      <c r="G23" s="317">
        <f t="shared" si="2"/>
        <v>691.71018851298754</v>
      </c>
      <c r="H23" s="36">
        <f t="shared" si="3"/>
        <v>167328.84486242276</v>
      </c>
      <c r="I23" s="36">
        <f t="shared" si="4"/>
        <v>1432204.8448624227</v>
      </c>
      <c r="J23" s="38">
        <f t="shared" si="5"/>
        <v>5920.5015372186826</v>
      </c>
      <c r="K23" s="37">
        <f t="shared" si="6"/>
        <v>0.98358356327715679</v>
      </c>
      <c r="L23" s="129">
        <f t="shared" si="7"/>
        <v>6.1420016762814063E-2</v>
      </c>
      <c r="M23" s="348">
        <v>2314.9216290418117</v>
      </c>
      <c r="N23" s="185">
        <v>241906</v>
      </c>
      <c r="O23" s="186"/>
      <c r="P23" s="37">
        <f t="shared" si="9"/>
        <v>6.0182352477717221E-2</v>
      </c>
      <c r="Q23" s="37">
        <f t="shared" si="10"/>
        <v>6.2403780898144197E-2</v>
      </c>
      <c r="R23" s="186"/>
      <c r="S23" s="318">
        <v>1193074</v>
      </c>
      <c r="T23" s="207">
        <v>4936.5447157835506</v>
      </c>
      <c r="U23" s="207">
        <v>1348079.5819943834</v>
      </c>
      <c r="V23" s="206">
        <v>5577.9064307411527</v>
      </c>
      <c r="W23" s="186"/>
      <c r="X23" s="1"/>
    </row>
    <row r="24" spans="1:24" ht="14.4" x14ac:dyDescent="0.3">
      <c r="A24" s="183">
        <v>19</v>
      </c>
      <c r="B24" s="183" t="s">
        <v>545</v>
      </c>
      <c r="C24" s="345">
        <v>895079</v>
      </c>
      <c r="D24" s="36">
        <f t="shared" si="0"/>
        <v>5446.838678269336</v>
      </c>
      <c r="E24" s="37">
        <f t="shared" si="1"/>
        <v>0.90489310104710952</v>
      </c>
      <c r="F24" s="129">
        <f t="shared" si="8"/>
        <v>6.8881168117760003E-2</v>
      </c>
      <c r="G24" s="317">
        <f t="shared" si="2"/>
        <v>500.91877514480234</v>
      </c>
      <c r="H24" s="36">
        <f t="shared" si="3"/>
        <v>82315.982319545379</v>
      </c>
      <c r="I24" s="36">
        <f t="shared" si="4"/>
        <v>977394.98231954535</v>
      </c>
      <c r="J24" s="38">
        <f t="shared" si="5"/>
        <v>5947.7574534141386</v>
      </c>
      <c r="K24" s="37">
        <f t="shared" si="6"/>
        <v>0.98811163763088872</v>
      </c>
      <c r="L24" s="129">
        <f t="shared" si="7"/>
        <v>6.2513675148539935E-2</v>
      </c>
      <c r="M24" s="348">
        <v>1559.0442519014323</v>
      </c>
      <c r="N24" s="185">
        <v>164330</v>
      </c>
      <c r="O24" s="186"/>
      <c r="P24" s="37">
        <f t="shared" si="9"/>
        <v>7.4616203782075063E-2</v>
      </c>
      <c r="Q24" s="37">
        <f t="shared" si="10"/>
        <v>6.8214546304806709E-2</v>
      </c>
      <c r="R24" s="186"/>
      <c r="S24" s="318">
        <v>832929</v>
      </c>
      <c r="T24" s="207">
        <v>5095.8318293332031</v>
      </c>
      <c r="U24" s="207">
        <v>914980.03439531266</v>
      </c>
      <c r="V24" s="206">
        <v>5597.8173199348603</v>
      </c>
      <c r="W24" s="186"/>
      <c r="X24" s="1"/>
    </row>
    <row r="25" spans="1:24" ht="14.4" x14ac:dyDescent="0.3">
      <c r="A25" s="183">
        <v>20</v>
      </c>
      <c r="B25" s="183" t="s">
        <v>546</v>
      </c>
      <c r="C25" s="345">
        <v>385672</v>
      </c>
      <c r="D25" s="36">
        <f t="shared" si="0"/>
        <v>5090.8418912854086</v>
      </c>
      <c r="E25" s="37">
        <f t="shared" si="1"/>
        <v>0.84575071487329156</v>
      </c>
      <c r="F25" s="129">
        <f t="shared" si="8"/>
        <v>4.5379635755485183E-2</v>
      </c>
      <c r="G25" s="317">
        <f t="shared" si="2"/>
        <v>812.41596375573886</v>
      </c>
      <c r="H25" s="36">
        <f t="shared" si="3"/>
        <v>61547.008582207265</v>
      </c>
      <c r="I25" s="36">
        <f t="shared" si="4"/>
        <v>447219.00858220726</v>
      </c>
      <c r="J25" s="38">
        <f t="shared" si="5"/>
        <v>5903.2578550411472</v>
      </c>
      <c r="K25" s="37">
        <f t="shared" si="6"/>
        <v>0.98071883935916138</v>
      </c>
      <c r="L25" s="129">
        <f t="shared" si="7"/>
        <v>5.9912758879186637E-2</v>
      </c>
      <c r="M25" s="348">
        <v>1098.6825028025778</v>
      </c>
      <c r="N25" s="185">
        <v>75758</v>
      </c>
      <c r="O25" s="186"/>
      <c r="P25" s="37">
        <f t="shared" si="9"/>
        <v>4.7495145103684286E-2</v>
      </c>
      <c r="Q25" s="37">
        <f t="shared" si="10"/>
        <v>6.2057678555246611E-2</v>
      </c>
      <c r="R25" s="186"/>
      <c r="S25" s="318">
        <v>368185</v>
      </c>
      <c r="T25" s="207">
        <v>4869.8498776535944</v>
      </c>
      <c r="U25" s="207">
        <v>421087.30779158301</v>
      </c>
      <c r="V25" s="206">
        <v>5569.5695759749087</v>
      </c>
      <c r="W25" s="186"/>
      <c r="X25" s="1"/>
    </row>
    <row r="26" spans="1:24" x14ac:dyDescent="0.25">
      <c r="A26" s="184"/>
      <c r="B26" s="16"/>
      <c r="C26" s="132"/>
      <c r="D26" s="36"/>
      <c r="E26" s="37"/>
      <c r="F26" s="129"/>
      <c r="G26" s="53"/>
      <c r="H26" s="36"/>
      <c r="I26" s="36"/>
      <c r="J26" s="38"/>
      <c r="K26" s="37"/>
      <c r="L26" s="129"/>
      <c r="M26" s="314"/>
      <c r="N26" s="187"/>
      <c r="O26" s="186"/>
      <c r="P26" s="37"/>
      <c r="Q26" s="37"/>
      <c r="R26" s="186"/>
      <c r="S26" s="207"/>
      <c r="T26" s="207"/>
      <c r="U26" s="207"/>
      <c r="V26" s="206"/>
      <c r="W26" s="186"/>
      <c r="X26" s="1"/>
    </row>
    <row r="27" spans="1:24" x14ac:dyDescent="0.25">
      <c r="A27" s="208" t="s">
        <v>52</v>
      </c>
      <c r="B27" s="209"/>
      <c r="C27" s="61">
        <f>SUM(C7:C26)</f>
        <v>31384630</v>
      </c>
      <c r="D27" s="61">
        <f>C27*1000/N27</f>
        <v>6019.3172784348244</v>
      </c>
      <c r="E27" s="62">
        <f>D27/D$27</f>
        <v>1</v>
      </c>
      <c r="F27" s="130">
        <f>(D27-T27)/T27</f>
        <v>6.169607963560815E-2</v>
      </c>
      <c r="G27" s="63"/>
      <c r="H27" s="61">
        <f>SUM(H7:H25)</f>
        <v>-1.7389538697898388E-9</v>
      </c>
      <c r="I27" s="61">
        <f>SUM(I7:I26)</f>
        <v>31384629.999999996</v>
      </c>
      <c r="J27" s="64">
        <f>I27*1000/N27</f>
        <v>6019.3172784348244</v>
      </c>
      <c r="K27" s="62">
        <f>J27/J$27</f>
        <v>1</v>
      </c>
      <c r="L27" s="130">
        <f>(J27-V27)/V27</f>
        <v>6.169607963560815E-2</v>
      </c>
      <c r="M27" s="315">
        <v>4.220055416226387E-10</v>
      </c>
      <c r="N27" s="188">
        <f>SUM(N7:N25)</f>
        <v>5213985</v>
      </c>
      <c r="O27" s="250"/>
      <c r="P27" s="62">
        <f t="shared" si="9"/>
        <v>7.1598840563162638E-2</v>
      </c>
      <c r="Q27" s="62">
        <f t="shared" si="10"/>
        <v>7.1598840563162375E-2</v>
      </c>
      <c r="R27" s="250"/>
      <c r="S27" s="251">
        <f>SUM(S7:S26)</f>
        <v>29287667</v>
      </c>
      <c r="T27" s="316">
        <v>5669.5295328779539</v>
      </c>
      <c r="U27" s="251">
        <f>SUM(U7:U26)</f>
        <v>29287667.000000004</v>
      </c>
      <c r="V27" s="316">
        <v>5669.5295328779539</v>
      </c>
      <c r="W27" s="186"/>
      <c r="X27" s="179"/>
    </row>
    <row r="28" spans="1:24" x14ac:dyDescent="0.25">
      <c r="S28" s="174"/>
      <c r="T28" s="174"/>
      <c r="U28" s="174"/>
      <c r="V28" s="174"/>
    </row>
    <row r="29" spans="1:24" x14ac:dyDescent="0.25">
      <c r="A29" s="134" t="s">
        <v>504</v>
      </c>
      <c r="B29" s="180" t="s">
        <v>553</v>
      </c>
      <c r="C29" s="131"/>
      <c r="D29" s="131"/>
    </row>
  </sheetData>
  <sheetProtection sheet="1" objects="1" scenarios="1"/>
  <mergeCells count="11">
    <mergeCell ref="S2:T2"/>
    <mergeCell ref="U2:V2"/>
    <mergeCell ref="S3:T3"/>
    <mergeCell ref="C2:E2"/>
    <mergeCell ref="C1:E1"/>
    <mergeCell ref="I1:K1"/>
    <mergeCell ref="I2:K2"/>
    <mergeCell ref="G1:H1"/>
    <mergeCell ref="G2:H2"/>
    <mergeCell ref="P1:Q1"/>
    <mergeCell ref="P2:Q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3"/>
  <sheetViews>
    <sheetView topLeftCell="A22" workbookViewId="0">
      <selection activeCell="I32" sqref="I32"/>
    </sheetView>
  </sheetViews>
  <sheetFormatPr baseColWidth="10" defaultColWidth="9.109375" defaultRowHeight="13.2" x14ac:dyDescent="0.25"/>
  <cols>
    <col min="1" max="1" width="4.33203125" style="52" customWidth="1"/>
    <col min="2" max="2" width="16.109375" style="52" bestFit="1" customWidth="1"/>
    <col min="3" max="3" width="11.5546875" style="30" customWidth="1"/>
    <col min="4" max="7" width="7.88671875" style="30" customWidth="1"/>
    <col min="8" max="8" width="10.109375" style="30" customWidth="1"/>
    <col min="9" max="9" width="7.88671875" style="30" customWidth="1"/>
    <col min="10" max="10" width="9.5546875" style="30" bestFit="1" customWidth="1"/>
    <col min="11" max="11" width="9.88671875" style="30" customWidth="1"/>
    <col min="12" max="12" width="9.33203125" style="30" customWidth="1"/>
    <col min="13" max="14" width="11.33203125" style="30" customWidth="1"/>
    <col min="15" max="15" width="12.6640625" style="30" bestFit="1" customWidth="1"/>
    <col min="16" max="16" width="10.109375" style="30" customWidth="1"/>
    <col min="17" max="17" width="10.6640625" style="8" customWidth="1"/>
    <col min="18" max="18" width="13.88671875" style="8" bestFit="1" customWidth="1"/>
    <col min="19" max="19" width="4.6640625" style="8" customWidth="1"/>
    <col min="20" max="20" width="9.109375" style="8" bestFit="1" customWidth="1"/>
    <col min="21" max="21" width="7.88671875" style="8" customWidth="1"/>
    <col min="22" max="22" width="11.109375" style="8" bestFit="1" customWidth="1"/>
    <col min="23" max="24" width="7.88671875" style="8" customWidth="1"/>
    <col min="25" max="25" width="11.5546875" style="8" customWidth="1"/>
    <col min="26" max="26" width="7.88671875" style="7" customWidth="1"/>
    <col min="27" max="27" width="7.88671875" style="8" customWidth="1"/>
    <col min="28" max="28" width="10.88671875" style="8" bestFit="1" customWidth="1"/>
    <col min="29" max="29" width="7.88671875" style="8" customWidth="1"/>
    <col min="30" max="30" width="8.6640625" style="8" customWidth="1"/>
    <col min="31" max="31" width="6.88671875" style="8" customWidth="1"/>
    <col min="32" max="32" width="9.44140625" style="8" customWidth="1"/>
    <col min="33" max="33" width="8.44140625" style="8" bestFit="1" customWidth="1"/>
    <col min="34" max="34" width="9.44140625" style="71" customWidth="1"/>
    <col min="35" max="35" width="7.44140625" style="71" customWidth="1"/>
    <col min="36" max="36" width="7.88671875" style="8" customWidth="1"/>
    <col min="37" max="37" width="8.6640625" style="8" customWidth="1"/>
    <col min="38" max="38" width="11.6640625" style="71" customWidth="1"/>
    <col min="39" max="39" width="11" style="8" customWidth="1"/>
    <col min="40" max="40" width="9.109375" style="12" customWidth="1"/>
    <col min="41" max="41" width="8.44140625" style="44" customWidth="1"/>
    <col min="42" max="42" width="9.109375" style="12" customWidth="1"/>
    <col min="43" max="44" width="7.88671875" style="44" customWidth="1"/>
    <col min="45" max="45" width="9.109375" style="12" customWidth="1"/>
    <col min="46" max="46" width="8.6640625" style="44" customWidth="1"/>
    <col min="47" max="48" width="5.33203125" style="44" customWidth="1"/>
    <col min="49" max="49" width="4.88671875" style="44" customWidth="1"/>
    <col min="50" max="50" width="4.88671875" style="46" customWidth="1"/>
    <col min="51" max="51" width="8.88671875" style="14" customWidth="1"/>
    <col min="52" max="52" width="8.5546875" style="14" customWidth="1"/>
    <col min="53" max="60" width="9.109375" style="14" customWidth="1"/>
    <col min="61" max="16384" width="9.109375" style="16"/>
  </cols>
  <sheetData>
    <row r="1" spans="1:54" x14ac:dyDescent="0.25">
      <c r="A1" s="4" t="s">
        <v>18</v>
      </c>
      <c r="B1" s="5" t="s">
        <v>19</v>
      </c>
      <c r="C1" s="335" t="s">
        <v>497</v>
      </c>
      <c r="D1" s="335"/>
      <c r="E1" s="335"/>
      <c r="F1" s="335"/>
      <c r="G1" s="158" t="s">
        <v>508</v>
      </c>
      <c r="H1" s="158"/>
      <c r="I1" s="158"/>
      <c r="J1" s="158"/>
      <c r="K1" s="158" t="s">
        <v>500</v>
      </c>
      <c r="L1" s="158"/>
      <c r="M1" s="158"/>
      <c r="N1" s="158"/>
      <c r="O1" s="159" t="s">
        <v>20</v>
      </c>
      <c r="P1" s="100" t="s">
        <v>21</v>
      </c>
      <c r="Q1" s="17"/>
      <c r="R1" s="18"/>
      <c r="S1" s="18"/>
      <c r="T1" s="336"/>
      <c r="U1" s="336"/>
      <c r="V1" s="18"/>
      <c r="W1" s="18"/>
      <c r="X1" s="6"/>
      <c r="Y1" s="6"/>
      <c r="AB1" s="6"/>
      <c r="AC1" s="6"/>
      <c r="AD1" s="6"/>
      <c r="AE1" s="9"/>
      <c r="AF1" s="10"/>
      <c r="AG1" s="10"/>
      <c r="AH1" s="10"/>
      <c r="AI1" s="10"/>
      <c r="AJ1" s="6"/>
      <c r="AK1" s="6"/>
      <c r="AL1" s="9"/>
      <c r="AM1" s="10"/>
      <c r="AN1" s="10"/>
      <c r="AO1" s="10"/>
      <c r="AP1" s="10"/>
      <c r="AQ1" s="6"/>
      <c r="AR1" s="11"/>
      <c r="AT1" s="9"/>
      <c r="AU1" s="9"/>
      <c r="AV1" s="13"/>
      <c r="AW1" s="13"/>
      <c r="AX1" s="13"/>
    </row>
    <row r="2" spans="1:54" x14ac:dyDescent="0.25">
      <c r="A2" s="15"/>
      <c r="B2" s="15"/>
      <c r="C2" s="160"/>
      <c r="D2" s="160"/>
      <c r="E2" s="161"/>
      <c r="F2" s="160"/>
      <c r="G2" s="162" t="s">
        <v>3</v>
      </c>
      <c r="H2" s="163"/>
      <c r="I2" s="163"/>
      <c r="J2" s="163"/>
      <c r="K2" s="337" t="str">
        <f>G2</f>
        <v>Januar</v>
      </c>
      <c r="L2" s="338"/>
      <c r="M2" s="338"/>
      <c r="N2" s="160"/>
      <c r="O2" s="159" t="s">
        <v>23</v>
      </c>
      <c r="P2" s="101" t="s">
        <v>24</v>
      </c>
      <c r="Q2" s="17"/>
      <c r="R2" s="18"/>
      <c r="S2" s="18"/>
      <c r="T2" s="339"/>
      <c r="U2" s="339"/>
      <c r="V2" s="14"/>
      <c r="W2" s="14"/>
      <c r="Y2" s="6"/>
      <c r="AB2" s="6"/>
      <c r="AC2" s="6"/>
      <c r="AD2" s="6"/>
      <c r="AE2" s="9"/>
      <c r="AF2" s="10"/>
      <c r="AG2" s="10"/>
      <c r="AH2" s="10"/>
      <c r="AI2" s="10"/>
      <c r="AJ2" s="6"/>
      <c r="AK2" s="6"/>
      <c r="AL2" s="9"/>
      <c r="AM2" s="10"/>
      <c r="AN2" s="10"/>
      <c r="AO2" s="10"/>
      <c r="AP2" s="10"/>
      <c r="AQ2" s="6"/>
      <c r="AR2" s="11"/>
      <c r="AT2" s="9"/>
      <c r="AU2" s="9"/>
      <c r="AV2" s="13"/>
      <c r="AW2" s="13"/>
      <c r="AX2" s="13"/>
    </row>
    <row r="3" spans="1:54" ht="15" customHeight="1" x14ac:dyDescent="0.25">
      <c r="A3" s="15"/>
      <c r="B3" s="15"/>
      <c r="C3" s="164"/>
      <c r="D3" s="164"/>
      <c r="E3" s="160" t="s">
        <v>25</v>
      </c>
      <c r="F3" s="164"/>
      <c r="G3" s="163" t="s">
        <v>26</v>
      </c>
      <c r="H3" s="163"/>
      <c r="I3" s="163" t="s">
        <v>27</v>
      </c>
      <c r="J3" s="163"/>
      <c r="K3" s="338"/>
      <c r="L3" s="338"/>
      <c r="M3" s="165" t="s">
        <v>28</v>
      </c>
      <c r="N3" s="164"/>
      <c r="O3" s="166" t="s">
        <v>509</v>
      </c>
      <c r="P3" s="118" t="s">
        <v>496</v>
      </c>
      <c r="Q3" s="19"/>
      <c r="R3" s="19"/>
      <c r="S3" s="140"/>
      <c r="T3" s="11"/>
      <c r="U3" s="11"/>
      <c r="V3" s="136"/>
      <c r="W3" s="14"/>
      <c r="Y3" s="20"/>
      <c r="AB3" s="20"/>
      <c r="AC3" s="20"/>
      <c r="AD3" s="20"/>
      <c r="AE3" s="11"/>
      <c r="AF3" s="10"/>
      <c r="AG3" s="21"/>
      <c r="AH3" s="21"/>
      <c r="AI3" s="21"/>
      <c r="AJ3" s="20"/>
      <c r="AK3" s="20"/>
      <c r="AL3" s="11"/>
      <c r="AM3" s="10"/>
      <c r="AN3" s="21"/>
      <c r="AO3" s="21"/>
      <c r="AP3" s="21"/>
      <c r="AQ3" s="20"/>
      <c r="AR3" s="11"/>
      <c r="AT3" s="20"/>
      <c r="AU3" s="11"/>
      <c r="AV3" s="11"/>
      <c r="AW3" s="6"/>
      <c r="AX3" s="18"/>
    </row>
    <row r="4" spans="1:54" x14ac:dyDescent="0.25">
      <c r="A4" s="15"/>
      <c r="B4" s="15"/>
      <c r="C4" s="165" t="s">
        <v>29</v>
      </c>
      <c r="D4" s="165" t="s">
        <v>14</v>
      </c>
      <c r="E4" s="164" t="s">
        <v>30</v>
      </c>
      <c r="F4" s="165"/>
      <c r="G4" s="165" t="s">
        <v>14</v>
      </c>
      <c r="H4" s="165" t="s">
        <v>29</v>
      </c>
      <c r="I4" s="165" t="s">
        <v>14</v>
      </c>
      <c r="J4" s="165" t="s">
        <v>29</v>
      </c>
      <c r="K4" s="165" t="s">
        <v>29</v>
      </c>
      <c r="L4" s="165" t="s">
        <v>14</v>
      </c>
      <c r="M4" s="165" t="s">
        <v>32</v>
      </c>
      <c r="N4" s="165"/>
      <c r="O4" s="159" t="s">
        <v>29</v>
      </c>
      <c r="P4" s="119"/>
      <c r="Q4" s="135"/>
      <c r="R4" s="135"/>
      <c r="S4" s="17"/>
      <c r="T4" s="17"/>
      <c r="U4" s="17"/>
      <c r="V4" s="17"/>
      <c r="W4" s="14"/>
      <c r="Y4" s="17"/>
      <c r="AB4" s="17"/>
      <c r="AC4" s="17"/>
      <c r="AD4" s="11"/>
      <c r="AE4" s="11"/>
      <c r="AF4" s="17"/>
      <c r="AG4" s="17"/>
      <c r="AH4" s="17"/>
      <c r="AI4" s="17"/>
      <c r="AJ4" s="17"/>
      <c r="AK4" s="11"/>
      <c r="AL4" s="11"/>
      <c r="AM4" s="17"/>
      <c r="AN4" s="17"/>
      <c r="AO4" s="17"/>
      <c r="AP4" s="17"/>
      <c r="AQ4" s="11"/>
      <c r="AR4" s="11"/>
      <c r="AT4" s="11"/>
      <c r="AU4" s="11"/>
      <c r="AV4" s="11"/>
      <c r="AW4" s="22"/>
      <c r="AX4" s="23"/>
    </row>
    <row r="5" spans="1:54" x14ac:dyDescent="0.25">
      <c r="A5" s="24"/>
      <c r="B5" s="24"/>
      <c r="C5" s="167">
        <v>1</v>
      </c>
      <c r="D5" s="167">
        <v>2</v>
      </c>
      <c r="E5" s="167">
        <v>3</v>
      </c>
      <c r="F5" s="167"/>
      <c r="G5" s="167">
        <v>5</v>
      </c>
      <c r="H5" s="167">
        <v>6</v>
      </c>
      <c r="I5" s="167">
        <v>7</v>
      </c>
      <c r="J5" s="167">
        <v>8</v>
      </c>
      <c r="K5" s="167">
        <v>9</v>
      </c>
      <c r="L5" s="167">
        <v>10</v>
      </c>
      <c r="M5" s="167">
        <v>11</v>
      </c>
      <c r="N5" s="167"/>
      <c r="O5" s="167">
        <v>13</v>
      </c>
      <c r="P5" s="103">
        <v>14</v>
      </c>
      <c r="Q5" s="135"/>
      <c r="R5" s="135"/>
      <c r="S5" s="26"/>
      <c r="T5" s="26"/>
      <c r="U5" s="26"/>
      <c r="V5" s="26"/>
      <c r="W5" s="14"/>
      <c r="X5" s="14"/>
      <c r="Y5" s="26"/>
      <c r="Z5" s="14"/>
      <c r="AA5" s="14"/>
      <c r="AB5" s="26"/>
      <c r="AC5" s="26"/>
      <c r="AD5" s="27"/>
      <c r="AE5" s="26"/>
      <c r="AF5" s="27"/>
      <c r="AG5" s="26"/>
      <c r="AH5" s="27"/>
      <c r="AI5" s="26"/>
      <c r="AJ5" s="26"/>
      <c r="AK5" s="27"/>
      <c r="AL5" s="26"/>
      <c r="AM5" s="27"/>
      <c r="AN5" s="26"/>
      <c r="AO5" s="27"/>
      <c r="AP5" s="26"/>
      <c r="AQ5" s="26"/>
      <c r="AR5" s="26"/>
      <c r="AT5" s="26"/>
      <c r="AU5" s="26"/>
      <c r="AV5" s="26"/>
      <c r="AW5" s="26"/>
      <c r="AX5" s="26"/>
    </row>
    <row r="6" spans="1:54" x14ac:dyDescent="0.25">
      <c r="A6" s="28"/>
      <c r="B6" s="29"/>
      <c r="O6" s="8"/>
      <c r="P6" s="120"/>
      <c r="Q6" s="14"/>
      <c r="R6" s="14"/>
      <c r="S6" s="14"/>
      <c r="T6" s="14"/>
      <c r="U6" s="14"/>
      <c r="V6" s="14"/>
      <c r="W6" s="14"/>
      <c r="AD6" s="31"/>
      <c r="AE6" s="32"/>
      <c r="AH6" s="8"/>
      <c r="AI6" s="8"/>
      <c r="AK6" s="31"/>
      <c r="AL6" s="32"/>
      <c r="AN6" s="8"/>
      <c r="AO6" s="8"/>
      <c r="AP6" s="8"/>
      <c r="AQ6" s="31"/>
      <c r="AR6" s="32"/>
      <c r="AT6" s="31"/>
      <c r="AU6" s="32"/>
      <c r="AV6" s="32"/>
      <c r="AW6" s="31"/>
      <c r="AX6" s="33"/>
    </row>
    <row r="7" spans="1:54" ht="14.4" x14ac:dyDescent="0.3">
      <c r="A7" s="34">
        <v>1</v>
      </c>
      <c r="B7" s="35" t="s">
        <v>33</v>
      </c>
      <c r="C7" s="148">
        <v>161408</v>
      </c>
      <c r="D7" s="132">
        <f t="shared" ref="D7:D25" si="0">C7*1000/P7</f>
        <v>562.00948474571555</v>
      </c>
      <c r="E7" s="149">
        <f t="shared" ref="E7:E25" si="1">D7/D$27</f>
        <v>0.82670302020816766</v>
      </c>
      <c r="F7" s="149"/>
      <c r="G7" s="150">
        <f>IF(D7&lt;D$27*1.2,(D$27*1.2-D7)*0.9,0)</f>
        <v>228.39737405991391</v>
      </c>
      <c r="H7" s="132">
        <f t="shared" ref="H7:H25" si="2">(G7*P7/1000)</f>
        <v>65595.26903525916</v>
      </c>
      <c r="I7" s="150">
        <f t="shared" ref="I7:I25" si="3">G7+G$29</f>
        <v>105.86350365210089</v>
      </c>
      <c r="J7" s="132">
        <f t="shared" ref="J7:J25" si="4">I7*P7/1000</f>
        <v>30403.786521876071</v>
      </c>
      <c r="K7" s="132">
        <f t="shared" ref="K7:K25" si="5">J7+C7</f>
        <v>191811.78652187606</v>
      </c>
      <c r="L7" s="150">
        <f t="shared" ref="L7:L25" si="6">K7*1000/P7</f>
        <v>667.87298839781636</v>
      </c>
      <c r="M7" s="149">
        <f t="shared" ref="M7:M25" si="7">L7/L$27</f>
        <v>0.98242579815845088</v>
      </c>
      <c r="N7" s="149"/>
      <c r="O7" s="151">
        <v>30016.370026907858</v>
      </c>
      <c r="P7" s="121">
        <v>287198</v>
      </c>
      <c r="Q7" s="141"/>
      <c r="R7" s="142"/>
      <c r="S7" s="141"/>
      <c r="T7" s="143"/>
      <c r="U7" s="144"/>
      <c r="V7" s="143"/>
      <c r="W7" s="14"/>
      <c r="Y7" s="112"/>
      <c r="Z7" s="105"/>
      <c r="AB7" s="40"/>
      <c r="AC7" s="41"/>
      <c r="AD7" s="41"/>
      <c r="AE7" s="42"/>
      <c r="AF7" s="41"/>
      <c r="AG7" s="41"/>
      <c r="AH7" s="41"/>
      <c r="AI7" s="41"/>
      <c r="AJ7" s="41"/>
      <c r="AK7" s="40"/>
      <c r="AL7" s="42"/>
      <c r="AM7" s="41"/>
      <c r="AN7" s="41"/>
      <c r="AO7" s="41"/>
      <c r="AP7" s="41"/>
      <c r="AQ7" s="43"/>
      <c r="AT7" s="43"/>
      <c r="AU7" s="45"/>
      <c r="AV7" s="22"/>
      <c r="AW7" s="22"/>
      <c r="AY7" s="47"/>
      <c r="AZ7" s="47"/>
      <c r="BA7" s="47"/>
      <c r="BB7" s="48"/>
    </row>
    <row r="8" spans="1:54" ht="14.4" x14ac:dyDescent="0.3">
      <c r="A8" s="34">
        <v>2</v>
      </c>
      <c r="B8" s="35" t="s">
        <v>34</v>
      </c>
      <c r="C8" s="148">
        <v>450229</v>
      </c>
      <c r="D8" s="132">
        <f t="shared" si="0"/>
        <v>769.75512011475485</v>
      </c>
      <c r="E8" s="149">
        <f t="shared" si="1"/>
        <v>1.1322920696035814</v>
      </c>
      <c r="F8" s="149"/>
      <c r="G8" s="150">
        <f t="shared" ref="G8:G25" si="8">IF(D8&lt;D$27*1.2,(D$27*1.2-D8)*0.9,0)</f>
        <v>41.426302227778557</v>
      </c>
      <c r="H8" s="132">
        <f t="shared" si="2"/>
        <v>24230.202746725452</v>
      </c>
      <c r="I8" s="150">
        <f t="shared" si="3"/>
        <v>-81.107568180034463</v>
      </c>
      <c r="J8" s="132">
        <f t="shared" si="4"/>
        <v>-47439.73552093398</v>
      </c>
      <c r="K8" s="132">
        <f t="shared" si="5"/>
        <v>402789.26447906601</v>
      </c>
      <c r="L8" s="150">
        <f t="shared" si="6"/>
        <v>688.64755193472035</v>
      </c>
      <c r="M8" s="149">
        <f t="shared" si="7"/>
        <v>1.0129847030979924</v>
      </c>
      <c r="N8" s="149"/>
      <c r="O8" s="151">
        <v>-40367.289556915013</v>
      </c>
      <c r="P8" s="121">
        <v>584899</v>
      </c>
      <c r="Q8" s="141"/>
      <c r="R8" s="142"/>
      <c r="S8" s="141"/>
      <c r="T8" s="143"/>
      <c r="U8" s="144"/>
      <c r="V8" s="143"/>
      <c r="W8" s="14"/>
      <c r="Y8" s="112"/>
      <c r="Z8" s="105"/>
      <c r="AB8" s="40"/>
      <c r="AC8" s="41"/>
      <c r="AD8" s="41"/>
      <c r="AE8" s="42"/>
      <c r="AF8" s="41"/>
      <c r="AG8" s="41"/>
      <c r="AH8" s="41"/>
      <c r="AI8" s="41"/>
      <c r="AJ8" s="41"/>
      <c r="AK8" s="40"/>
      <c r="AL8" s="42"/>
      <c r="AM8" s="41"/>
      <c r="AN8" s="41"/>
      <c r="AO8" s="41"/>
      <c r="AP8" s="41"/>
      <c r="AQ8" s="43"/>
      <c r="AT8" s="43"/>
      <c r="AU8" s="45"/>
      <c r="AV8" s="22"/>
      <c r="AW8" s="22"/>
      <c r="AY8" s="47"/>
      <c r="AZ8" s="47"/>
      <c r="BA8" s="47"/>
      <c r="BB8" s="48"/>
    </row>
    <row r="9" spans="1:54" ht="14.4" x14ac:dyDescent="0.3">
      <c r="A9" s="49">
        <v>3</v>
      </c>
      <c r="B9" s="49" t="s">
        <v>35</v>
      </c>
      <c r="C9" s="148">
        <v>529318</v>
      </c>
      <c r="D9" s="132">
        <f t="shared" si="0"/>
        <v>817.25739412916334</v>
      </c>
      <c r="E9" s="149">
        <f t="shared" si="1"/>
        <v>1.2021668216502228</v>
      </c>
      <c r="F9" s="149"/>
      <c r="G9" s="150">
        <f t="shared" si="8"/>
        <v>0</v>
      </c>
      <c r="H9" s="132">
        <f t="shared" si="2"/>
        <v>0</v>
      </c>
      <c r="I9" s="150">
        <f t="shared" si="3"/>
        <v>-122.53387040781303</v>
      </c>
      <c r="J9" s="132">
        <f t="shared" si="4"/>
        <v>-79362.247050250706</v>
      </c>
      <c r="K9" s="132">
        <f t="shared" si="5"/>
        <v>449955.75294974929</v>
      </c>
      <c r="L9" s="150">
        <f t="shared" si="6"/>
        <v>694.72352372135038</v>
      </c>
      <c r="M9" s="149">
        <f t="shared" si="7"/>
        <v>1.0219223177878571</v>
      </c>
      <c r="N9" s="149"/>
      <c r="O9" s="151">
        <v>-76195.11466339996</v>
      </c>
      <c r="P9" s="121">
        <v>647676</v>
      </c>
      <c r="Q9" s="141"/>
      <c r="R9" s="142"/>
      <c r="S9" s="141"/>
      <c r="T9" s="143"/>
      <c r="U9" s="144"/>
      <c r="V9" s="143"/>
      <c r="W9" s="14"/>
      <c r="Y9" s="112"/>
      <c r="Z9" s="105"/>
      <c r="AB9" s="40"/>
      <c r="AC9" s="41"/>
      <c r="AD9" s="41"/>
      <c r="AE9" s="42"/>
      <c r="AF9" s="41"/>
      <c r="AG9" s="41"/>
      <c r="AH9" s="41"/>
      <c r="AI9" s="41"/>
      <c r="AJ9" s="41"/>
      <c r="AK9" s="40"/>
      <c r="AL9" s="42"/>
      <c r="AM9" s="41"/>
      <c r="AN9" s="41"/>
      <c r="AO9" s="41"/>
      <c r="AP9" s="41"/>
      <c r="AQ9" s="43"/>
      <c r="AT9" s="43"/>
      <c r="AU9" s="45"/>
      <c r="AV9" s="22"/>
      <c r="AW9" s="22"/>
      <c r="AY9" s="47"/>
      <c r="AZ9" s="47"/>
      <c r="BA9" s="47"/>
      <c r="BB9" s="48"/>
    </row>
    <row r="10" spans="1:54" ht="14.4" x14ac:dyDescent="0.3">
      <c r="A10" s="49">
        <v>4</v>
      </c>
      <c r="B10" s="49" t="s">
        <v>36</v>
      </c>
      <c r="C10" s="148">
        <v>105524</v>
      </c>
      <c r="D10" s="132">
        <f t="shared" si="0"/>
        <v>540.72445722074474</v>
      </c>
      <c r="E10" s="149">
        <f t="shared" si="1"/>
        <v>0.7953932344879695</v>
      </c>
      <c r="F10" s="149"/>
      <c r="G10" s="150">
        <f t="shared" si="8"/>
        <v>247.55389883238766</v>
      </c>
      <c r="H10" s="132">
        <f t="shared" si="2"/>
        <v>48310.886018836944</v>
      </c>
      <c r="I10" s="150">
        <f t="shared" si="3"/>
        <v>125.02002842457463</v>
      </c>
      <c r="J10" s="132">
        <f t="shared" si="4"/>
        <v>24398.033607141013</v>
      </c>
      <c r="K10" s="132">
        <f t="shared" si="5"/>
        <v>129922.03360714101</v>
      </c>
      <c r="L10" s="150">
        <f t="shared" si="6"/>
        <v>665.7444856453194</v>
      </c>
      <c r="M10" s="149">
        <f t="shared" si="7"/>
        <v>0.97929481958643128</v>
      </c>
      <c r="N10" s="149"/>
      <c r="O10" s="151">
        <v>23865.746784981064</v>
      </c>
      <c r="P10" s="121">
        <v>195153</v>
      </c>
      <c r="Q10" s="141"/>
      <c r="R10" s="142"/>
      <c r="S10" s="141"/>
      <c r="T10" s="143"/>
      <c r="U10" s="144"/>
      <c r="V10" s="143"/>
      <c r="W10" s="14"/>
      <c r="Y10" s="112"/>
      <c r="Z10" s="105"/>
      <c r="AB10" s="40"/>
      <c r="AC10" s="41"/>
      <c r="AD10" s="41"/>
      <c r="AE10" s="42"/>
      <c r="AF10" s="41"/>
      <c r="AG10" s="41"/>
      <c r="AH10" s="41"/>
      <c r="AI10" s="41"/>
      <c r="AJ10" s="41"/>
      <c r="AK10" s="40"/>
      <c r="AL10" s="42"/>
      <c r="AM10" s="41"/>
      <c r="AN10" s="41"/>
      <c r="AO10" s="41"/>
      <c r="AP10" s="41"/>
      <c r="AQ10" s="43"/>
      <c r="AT10" s="43"/>
      <c r="AU10" s="45"/>
      <c r="AV10" s="22"/>
      <c r="AW10" s="22"/>
      <c r="AY10" s="47"/>
      <c r="AZ10" s="47"/>
      <c r="BA10" s="47"/>
      <c r="BB10" s="48"/>
    </row>
    <row r="11" spans="1:54" ht="14.4" x14ac:dyDescent="0.3">
      <c r="A11" s="49">
        <v>5</v>
      </c>
      <c r="B11" s="49" t="s">
        <v>37</v>
      </c>
      <c r="C11" s="148">
        <v>103829</v>
      </c>
      <c r="D11" s="132">
        <f t="shared" si="0"/>
        <v>549.92134825509652</v>
      </c>
      <c r="E11" s="149">
        <f t="shared" si="1"/>
        <v>0.80892164957880042</v>
      </c>
      <c r="F11" s="149"/>
      <c r="G11" s="150">
        <f t="shared" si="8"/>
        <v>239.27669690147107</v>
      </c>
      <c r="H11" s="132">
        <f t="shared" si="2"/>
        <v>45177.115311876049</v>
      </c>
      <c r="I11" s="150">
        <f t="shared" si="3"/>
        <v>116.74282649365804</v>
      </c>
      <c r="J11" s="132">
        <f t="shared" si="4"/>
        <v>22041.862841788094</v>
      </c>
      <c r="K11" s="132">
        <f t="shared" si="5"/>
        <v>125870.8628417881</v>
      </c>
      <c r="L11" s="150">
        <f t="shared" si="6"/>
        <v>666.66417474875459</v>
      </c>
      <c r="M11" s="149">
        <f t="shared" si="7"/>
        <v>0.98064766109551438</v>
      </c>
      <c r="N11" s="149"/>
      <c r="O11" s="151">
        <v>21375.290247309589</v>
      </c>
      <c r="P11" s="121">
        <v>188807</v>
      </c>
      <c r="Q11" s="141"/>
      <c r="R11" s="142"/>
      <c r="S11" s="141"/>
      <c r="T11" s="143"/>
      <c r="U11" s="144"/>
      <c r="V11" s="143"/>
      <c r="W11" s="14"/>
      <c r="Y11" s="112"/>
      <c r="Z11" s="105"/>
      <c r="AB11" s="40"/>
      <c r="AC11" s="41"/>
      <c r="AD11" s="41"/>
      <c r="AE11" s="42"/>
      <c r="AF11" s="41"/>
      <c r="AG11" s="41"/>
      <c r="AH11" s="41"/>
      <c r="AI11" s="41"/>
      <c r="AJ11" s="41"/>
      <c r="AK11" s="40"/>
      <c r="AL11" s="42"/>
      <c r="AM11" s="41"/>
      <c r="AN11" s="41"/>
      <c r="AO11" s="41"/>
      <c r="AP11" s="41"/>
      <c r="AQ11" s="43"/>
      <c r="AT11" s="43"/>
      <c r="AU11" s="45"/>
      <c r="AV11" s="22"/>
      <c r="AW11" s="22"/>
      <c r="AY11" s="47"/>
      <c r="AZ11" s="47"/>
      <c r="BA11" s="47"/>
      <c r="BB11" s="48"/>
    </row>
    <row r="12" spans="1:54" ht="14.4" x14ac:dyDescent="0.3">
      <c r="A12" s="49">
        <v>6</v>
      </c>
      <c r="B12" s="49" t="s">
        <v>38</v>
      </c>
      <c r="C12" s="148">
        <v>180486</v>
      </c>
      <c r="D12" s="132">
        <f t="shared" si="0"/>
        <v>656.94100175804499</v>
      </c>
      <c r="E12" s="149">
        <f t="shared" si="1"/>
        <v>0.96634509735664254</v>
      </c>
      <c r="F12" s="149"/>
      <c r="G12" s="150">
        <f t="shared" si="8"/>
        <v>142.95900874881744</v>
      </c>
      <c r="H12" s="132">
        <f t="shared" si="2"/>
        <v>39276.129186623853</v>
      </c>
      <c r="I12" s="150">
        <f t="shared" si="3"/>
        <v>20.425138341004413</v>
      </c>
      <c r="J12" s="132">
        <f t="shared" si="4"/>
        <v>5611.5412323925293</v>
      </c>
      <c r="K12" s="132">
        <f t="shared" si="5"/>
        <v>186097.54123239254</v>
      </c>
      <c r="L12" s="150">
        <f t="shared" si="6"/>
        <v>677.3661400990494</v>
      </c>
      <c r="M12" s="149">
        <f t="shared" si="7"/>
        <v>0.99639000587329851</v>
      </c>
      <c r="N12" s="149"/>
      <c r="O12" s="151">
        <v>6703.554368249359</v>
      </c>
      <c r="P12" s="121">
        <v>274737</v>
      </c>
      <c r="Q12" s="141"/>
      <c r="R12" s="142"/>
      <c r="S12" s="141"/>
      <c r="T12" s="143"/>
      <c r="U12" s="144"/>
      <c r="V12" s="143"/>
      <c r="W12" s="14"/>
      <c r="Y12" s="112"/>
      <c r="Z12" s="105"/>
      <c r="AB12" s="40"/>
      <c r="AC12" s="41"/>
      <c r="AD12" s="41"/>
      <c r="AE12" s="42"/>
      <c r="AF12" s="41"/>
      <c r="AG12" s="41"/>
      <c r="AH12" s="41"/>
      <c r="AI12" s="41"/>
      <c r="AJ12" s="41"/>
      <c r="AK12" s="40"/>
      <c r="AL12" s="42"/>
      <c r="AM12" s="41"/>
      <c r="AN12" s="41"/>
      <c r="AO12" s="41"/>
      <c r="AP12" s="41"/>
      <c r="AQ12" s="43"/>
      <c r="AT12" s="43"/>
      <c r="AU12" s="45"/>
      <c r="AV12" s="22"/>
      <c r="AW12" s="22"/>
      <c r="AY12" s="47"/>
      <c r="AZ12" s="47"/>
      <c r="BA12" s="47"/>
      <c r="BB12" s="48"/>
    </row>
    <row r="13" spans="1:54" ht="14.4" x14ac:dyDescent="0.3">
      <c r="A13" s="49">
        <v>7</v>
      </c>
      <c r="B13" s="49" t="s">
        <v>39</v>
      </c>
      <c r="C13" s="148">
        <v>146372</v>
      </c>
      <c r="D13" s="132">
        <f t="shared" si="0"/>
        <v>603.19291854513688</v>
      </c>
      <c r="E13" s="149">
        <f t="shared" si="1"/>
        <v>0.88728290369523954</v>
      </c>
      <c r="F13" s="149"/>
      <c r="G13" s="150">
        <f t="shared" si="8"/>
        <v>191.33228364043472</v>
      </c>
      <c r="H13" s="132">
        <f t="shared" si="2"/>
        <v>46429.074612755168</v>
      </c>
      <c r="I13" s="150">
        <f t="shared" si="3"/>
        <v>68.798413232621698</v>
      </c>
      <c r="J13" s="132">
        <f t="shared" si="4"/>
        <v>16694.760551854448</v>
      </c>
      <c r="K13" s="132">
        <f t="shared" si="5"/>
        <v>163066.76055185444</v>
      </c>
      <c r="L13" s="150">
        <f t="shared" si="6"/>
        <v>671.99133177775855</v>
      </c>
      <c r="M13" s="149">
        <f t="shared" si="7"/>
        <v>0.98848378650715818</v>
      </c>
      <c r="N13" s="149"/>
      <c r="O13" s="151">
        <v>16239.748338659283</v>
      </c>
      <c r="P13" s="121">
        <v>242662</v>
      </c>
      <c r="Q13" s="141"/>
      <c r="R13" s="142"/>
      <c r="S13" s="141"/>
      <c r="T13" s="143"/>
      <c r="U13" s="144"/>
      <c r="V13" s="143"/>
      <c r="W13" s="14"/>
      <c r="Y13" s="112"/>
      <c r="Z13" s="105"/>
      <c r="AB13" s="40"/>
      <c r="AC13" s="41"/>
      <c r="AD13" s="41"/>
      <c r="AE13" s="42"/>
      <c r="AF13" s="41"/>
      <c r="AG13" s="41"/>
      <c r="AH13" s="41"/>
      <c r="AI13" s="41"/>
      <c r="AJ13" s="41"/>
      <c r="AK13" s="40"/>
      <c r="AL13" s="42"/>
      <c r="AM13" s="41"/>
      <c r="AN13" s="41"/>
      <c r="AO13" s="41"/>
      <c r="AP13" s="41"/>
      <c r="AQ13" s="43"/>
      <c r="AT13" s="43"/>
      <c r="AU13" s="45"/>
      <c r="AV13" s="22"/>
      <c r="AW13" s="22"/>
      <c r="AY13" s="47"/>
      <c r="AZ13" s="47"/>
      <c r="BA13" s="47"/>
      <c r="BB13" s="48"/>
    </row>
    <row r="14" spans="1:54" ht="14.4" x14ac:dyDescent="0.3">
      <c r="A14" s="49">
        <v>8</v>
      </c>
      <c r="B14" s="49" t="s">
        <v>40</v>
      </c>
      <c r="C14" s="148">
        <v>101416</v>
      </c>
      <c r="D14" s="132">
        <f t="shared" si="0"/>
        <v>589.78907026920149</v>
      </c>
      <c r="E14" s="149">
        <f t="shared" si="1"/>
        <v>0.86756615130423409</v>
      </c>
      <c r="F14" s="149"/>
      <c r="G14" s="150">
        <f t="shared" si="8"/>
        <v>203.39574708877657</v>
      </c>
      <c r="H14" s="132">
        <f t="shared" si="2"/>
        <v>34974.508899156397</v>
      </c>
      <c r="I14" s="150">
        <f t="shared" si="3"/>
        <v>80.861876680963547</v>
      </c>
      <c r="J14" s="132">
        <f t="shared" si="4"/>
        <v>13904.442280921725</v>
      </c>
      <c r="K14" s="132">
        <f t="shared" si="5"/>
        <v>115320.44228092172</v>
      </c>
      <c r="L14" s="150">
        <f t="shared" si="6"/>
        <v>670.65094695016501</v>
      </c>
      <c r="M14" s="149">
        <f t="shared" si="7"/>
        <v>0.9865121112680576</v>
      </c>
      <c r="N14" s="149"/>
      <c r="O14" s="151">
        <v>13413.239718432158</v>
      </c>
      <c r="P14" s="121">
        <v>171953</v>
      </c>
      <c r="Q14" s="141"/>
      <c r="R14" s="142"/>
      <c r="S14" s="141"/>
      <c r="T14" s="143"/>
      <c r="U14" s="144"/>
      <c r="V14" s="143"/>
      <c r="W14" s="14"/>
      <c r="Y14" s="112"/>
      <c r="Z14" s="105"/>
      <c r="AB14" s="40"/>
      <c r="AC14" s="41"/>
      <c r="AD14" s="41"/>
      <c r="AE14" s="42"/>
      <c r="AF14" s="41"/>
      <c r="AG14" s="41"/>
      <c r="AH14" s="41"/>
      <c r="AI14" s="41"/>
      <c r="AJ14" s="41"/>
      <c r="AK14" s="40"/>
      <c r="AL14" s="42"/>
      <c r="AM14" s="41"/>
      <c r="AN14" s="41"/>
      <c r="AO14" s="41"/>
      <c r="AP14" s="41"/>
      <c r="AQ14" s="43"/>
      <c r="AT14" s="43"/>
      <c r="AU14" s="45"/>
      <c r="AV14" s="22"/>
      <c r="AW14" s="22"/>
      <c r="AY14" s="47"/>
      <c r="AZ14" s="47"/>
      <c r="BA14" s="47"/>
      <c r="BB14" s="48"/>
    </row>
    <row r="15" spans="1:54" ht="14.4" x14ac:dyDescent="0.3">
      <c r="A15" s="49">
        <v>9</v>
      </c>
      <c r="B15" s="49" t="s">
        <v>41</v>
      </c>
      <c r="C15" s="148">
        <v>67038</v>
      </c>
      <c r="D15" s="132">
        <f t="shared" si="0"/>
        <v>584.1226136432947</v>
      </c>
      <c r="E15" s="149">
        <f t="shared" si="1"/>
        <v>0.85923092399283874</v>
      </c>
      <c r="F15" s="149"/>
      <c r="G15" s="150">
        <f t="shared" si="8"/>
        <v>208.49555805209269</v>
      </c>
      <c r="H15" s="132">
        <f t="shared" si="2"/>
        <v>23928.409710964523</v>
      </c>
      <c r="I15" s="150">
        <f t="shared" si="3"/>
        <v>85.961687644279664</v>
      </c>
      <c r="J15" s="132">
        <f t="shared" si="4"/>
        <v>9865.5650058710453</v>
      </c>
      <c r="K15" s="132">
        <f t="shared" si="5"/>
        <v>76903.565005871045</v>
      </c>
      <c r="L15" s="150">
        <f t="shared" si="6"/>
        <v>670.08430128757436</v>
      </c>
      <c r="M15" s="149">
        <f t="shared" si="7"/>
        <v>0.98567858853691814</v>
      </c>
      <c r="N15" s="149"/>
      <c r="O15" s="151">
        <v>9931.3675926989872</v>
      </c>
      <c r="P15" s="121">
        <v>114767</v>
      </c>
      <c r="Q15" s="141"/>
      <c r="R15" s="142"/>
      <c r="S15" s="141"/>
      <c r="T15" s="143"/>
      <c r="U15" s="144"/>
      <c r="V15" s="143"/>
      <c r="W15" s="14"/>
      <c r="Y15" s="112"/>
      <c r="Z15" s="105"/>
      <c r="AB15" s="40"/>
      <c r="AC15" s="41"/>
      <c r="AD15" s="41"/>
      <c r="AE15" s="42"/>
      <c r="AF15" s="41"/>
      <c r="AG15" s="41"/>
      <c r="AH15" s="41"/>
      <c r="AI15" s="41"/>
      <c r="AJ15" s="41"/>
      <c r="AK15" s="40"/>
      <c r="AL15" s="42"/>
      <c r="AM15" s="41"/>
      <c r="AN15" s="41"/>
      <c r="AO15" s="41"/>
      <c r="AP15" s="41"/>
      <c r="AQ15" s="43"/>
      <c r="AT15" s="43"/>
      <c r="AU15" s="45"/>
      <c r="AV15" s="22"/>
      <c r="AW15" s="22"/>
      <c r="AY15" s="47"/>
      <c r="AZ15" s="47"/>
      <c r="BA15" s="47"/>
      <c r="BB15" s="48"/>
    </row>
    <row r="16" spans="1:54" ht="14.4" x14ac:dyDescent="0.3">
      <c r="A16" s="49">
        <v>10</v>
      </c>
      <c r="B16" s="49" t="s">
        <v>42</v>
      </c>
      <c r="C16" s="148">
        <v>108947</v>
      </c>
      <c r="D16" s="132">
        <f t="shared" si="0"/>
        <v>602.32644283131629</v>
      </c>
      <c r="E16" s="149">
        <f t="shared" si="1"/>
        <v>0.88600833785783806</v>
      </c>
      <c r="F16" s="149"/>
      <c r="G16" s="150">
        <f t="shared" si="8"/>
        <v>192.11211178287326</v>
      </c>
      <c r="H16" s="132">
        <f t="shared" si="2"/>
        <v>34748.662442950765</v>
      </c>
      <c r="I16" s="150">
        <f t="shared" si="3"/>
        <v>69.57824137506023</v>
      </c>
      <c r="J16" s="132">
        <f t="shared" si="4"/>
        <v>12585.103565196769</v>
      </c>
      <c r="K16" s="132">
        <f t="shared" si="5"/>
        <v>121532.10356519677</v>
      </c>
      <c r="L16" s="150">
        <f t="shared" si="6"/>
        <v>671.90468420637649</v>
      </c>
      <c r="M16" s="149">
        <f t="shared" si="7"/>
        <v>0.98835632992341804</v>
      </c>
      <c r="N16" s="149"/>
      <c r="O16" s="151">
        <v>11394.130762215533</v>
      </c>
      <c r="P16" s="121">
        <v>180877</v>
      </c>
      <c r="Q16" s="141"/>
      <c r="R16" s="142"/>
      <c r="S16" s="141"/>
      <c r="T16" s="143"/>
      <c r="U16" s="144"/>
      <c r="V16" s="143"/>
      <c r="W16" s="14"/>
      <c r="Y16" s="112"/>
      <c r="Z16" s="105"/>
      <c r="AB16" s="40"/>
      <c r="AC16" s="41"/>
      <c r="AD16" s="41"/>
      <c r="AE16" s="42"/>
      <c r="AF16" s="41"/>
      <c r="AG16" s="41"/>
      <c r="AH16" s="41"/>
      <c r="AI16" s="41"/>
      <c r="AJ16" s="41"/>
      <c r="AK16" s="40"/>
      <c r="AL16" s="42"/>
      <c r="AM16" s="41"/>
      <c r="AN16" s="41"/>
      <c r="AO16" s="41"/>
      <c r="AP16" s="41"/>
      <c r="AQ16" s="43"/>
      <c r="AT16" s="43"/>
      <c r="AU16" s="45"/>
      <c r="AV16" s="22"/>
      <c r="AW16" s="22"/>
      <c r="AY16" s="47"/>
      <c r="AZ16" s="47"/>
      <c r="BA16" s="47"/>
      <c r="BB16" s="48"/>
    </row>
    <row r="17" spans="1:54" ht="14.4" x14ac:dyDescent="0.3">
      <c r="A17" s="49">
        <v>11</v>
      </c>
      <c r="B17" s="49" t="s">
        <v>43</v>
      </c>
      <c r="C17" s="148">
        <v>366735</v>
      </c>
      <c r="D17" s="132">
        <f t="shared" si="0"/>
        <v>786.47528854690734</v>
      </c>
      <c r="E17" s="149">
        <f t="shared" si="1"/>
        <v>1.1568870526357697</v>
      </c>
      <c r="F17" s="149"/>
      <c r="G17" s="150">
        <f t="shared" si="8"/>
        <v>26.378150638841316</v>
      </c>
      <c r="H17" s="132">
        <f t="shared" si="2"/>
        <v>12300.184399192984</v>
      </c>
      <c r="I17" s="150">
        <f t="shared" si="3"/>
        <v>-96.155719768971707</v>
      </c>
      <c r="J17" s="132">
        <f t="shared" si="4"/>
        <v>-44837.604439711038</v>
      </c>
      <c r="K17" s="132">
        <f t="shared" si="5"/>
        <v>321897.39556028898</v>
      </c>
      <c r="L17" s="150">
        <f t="shared" si="6"/>
        <v>690.31956877793573</v>
      </c>
      <c r="M17" s="149">
        <f t="shared" si="7"/>
        <v>1.0154442014012113</v>
      </c>
      <c r="N17" s="149"/>
      <c r="O17" s="151">
        <v>-53398.451334151476</v>
      </c>
      <c r="P17" s="121">
        <v>466302</v>
      </c>
      <c r="Q17" s="141"/>
      <c r="R17" s="142"/>
      <c r="S17" s="141"/>
      <c r="T17" s="143"/>
      <c r="U17" s="144"/>
      <c r="V17" s="143"/>
      <c r="W17" s="14"/>
      <c r="Y17" s="112"/>
      <c r="Z17" s="105"/>
      <c r="AB17" s="40"/>
      <c r="AC17" s="41"/>
      <c r="AD17" s="41"/>
      <c r="AE17" s="42"/>
      <c r="AF17" s="41"/>
      <c r="AG17" s="41"/>
      <c r="AH17" s="41"/>
      <c r="AI17" s="41"/>
      <c r="AJ17" s="41"/>
      <c r="AK17" s="40"/>
      <c r="AL17" s="42"/>
      <c r="AM17" s="41"/>
      <c r="AN17" s="41"/>
      <c r="AO17" s="41"/>
      <c r="AP17" s="41"/>
      <c r="AQ17" s="43"/>
      <c r="AT17" s="43"/>
      <c r="AU17" s="45"/>
      <c r="AV17" s="22"/>
      <c r="AW17" s="22"/>
      <c r="AY17" s="47"/>
      <c r="AZ17" s="47"/>
      <c r="BA17" s="47"/>
      <c r="BB17" s="48"/>
    </row>
    <row r="18" spans="1:54" ht="14.4" x14ac:dyDescent="0.3">
      <c r="A18" s="49">
        <v>12</v>
      </c>
      <c r="B18" s="49" t="s">
        <v>44</v>
      </c>
      <c r="C18" s="148">
        <v>362489</v>
      </c>
      <c r="D18" s="132">
        <f t="shared" si="0"/>
        <v>708.87657742047145</v>
      </c>
      <c r="E18" s="149">
        <f t="shared" si="1"/>
        <v>1.0427411341171327</v>
      </c>
      <c r="F18" s="149"/>
      <c r="G18" s="150">
        <f t="shared" si="8"/>
        <v>96.216990652633612</v>
      </c>
      <c r="H18" s="132">
        <f t="shared" si="2"/>
        <v>49201.231689158769</v>
      </c>
      <c r="I18" s="150">
        <f t="shared" si="3"/>
        <v>-26.316879755179414</v>
      </c>
      <c r="J18" s="132">
        <f t="shared" si="4"/>
        <v>-13457.32068096928</v>
      </c>
      <c r="K18" s="132">
        <f t="shared" si="5"/>
        <v>349031.67931903072</v>
      </c>
      <c r="L18" s="150">
        <f t="shared" si="6"/>
        <v>682.55969766529199</v>
      </c>
      <c r="M18" s="149">
        <f t="shared" si="7"/>
        <v>1.0040296095493475</v>
      </c>
      <c r="N18" s="149"/>
      <c r="O18" s="151">
        <v>-16521.29880048889</v>
      </c>
      <c r="P18" s="121">
        <v>511357</v>
      </c>
      <c r="Q18" s="141"/>
      <c r="R18" s="142"/>
      <c r="S18" s="141"/>
      <c r="T18" s="143"/>
      <c r="U18" s="144"/>
      <c r="V18" s="143"/>
      <c r="W18" s="14"/>
      <c r="Y18" s="112"/>
      <c r="Z18" s="105"/>
      <c r="AB18" s="40"/>
      <c r="AC18" s="41"/>
      <c r="AD18" s="41"/>
      <c r="AE18" s="42"/>
      <c r="AF18" s="41"/>
      <c r="AG18" s="41"/>
      <c r="AH18" s="41"/>
      <c r="AI18" s="41"/>
      <c r="AJ18" s="41"/>
      <c r="AK18" s="40"/>
      <c r="AL18" s="42"/>
      <c r="AM18" s="41"/>
      <c r="AN18" s="41"/>
      <c r="AO18" s="41"/>
      <c r="AP18" s="41"/>
      <c r="AQ18" s="43"/>
      <c r="AT18" s="43"/>
      <c r="AU18" s="45"/>
      <c r="AV18" s="22"/>
      <c r="AW18" s="22"/>
      <c r="AY18" s="47"/>
      <c r="AZ18" s="47"/>
      <c r="BA18" s="47"/>
      <c r="BB18" s="48"/>
    </row>
    <row r="19" spans="1:54" ht="14.4" x14ac:dyDescent="0.3">
      <c r="A19" s="49">
        <v>14</v>
      </c>
      <c r="B19" s="49" t="s">
        <v>45</v>
      </c>
      <c r="C19" s="148">
        <v>68179</v>
      </c>
      <c r="D19" s="132">
        <f t="shared" si="0"/>
        <v>624.5213886598882</v>
      </c>
      <c r="E19" s="149">
        <f t="shared" si="1"/>
        <v>0.91865659246538978</v>
      </c>
      <c r="F19" s="149"/>
      <c r="G19" s="150">
        <f t="shared" si="8"/>
        <v>172.13666053715855</v>
      </c>
      <c r="H19" s="132">
        <f t="shared" si="2"/>
        <v>18792.1592308416</v>
      </c>
      <c r="I19" s="150">
        <f t="shared" si="3"/>
        <v>49.602790129345522</v>
      </c>
      <c r="J19" s="132">
        <f t="shared" si="4"/>
        <v>5415.1365984206504</v>
      </c>
      <c r="K19" s="132">
        <f t="shared" si="5"/>
        <v>73594.13659842065</v>
      </c>
      <c r="L19" s="150">
        <f t="shared" si="6"/>
        <v>674.12417878923372</v>
      </c>
      <c r="M19" s="149">
        <f t="shared" si="7"/>
        <v>0.99162115538417328</v>
      </c>
      <c r="N19" s="149"/>
      <c r="O19" s="151">
        <v>4707.3963598024093</v>
      </c>
      <c r="P19" s="121">
        <v>109170</v>
      </c>
      <c r="Q19" s="141"/>
      <c r="R19" s="142"/>
      <c r="S19" s="141"/>
      <c r="T19" s="143"/>
      <c r="U19" s="144"/>
      <c r="V19" s="143"/>
      <c r="W19" s="14"/>
      <c r="Y19" s="112"/>
      <c r="Z19" s="105"/>
      <c r="AB19" s="40"/>
      <c r="AC19" s="41"/>
      <c r="AD19" s="41"/>
      <c r="AE19" s="42"/>
      <c r="AF19" s="41"/>
      <c r="AG19" s="41"/>
      <c r="AH19" s="41"/>
      <c r="AI19" s="41"/>
      <c r="AJ19" s="41"/>
      <c r="AK19" s="40"/>
      <c r="AL19" s="42"/>
      <c r="AM19" s="41"/>
      <c r="AN19" s="41"/>
      <c r="AO19" s="41"/>
      <c r="AP19" s="41"/>
      <c r="AQ19" s="43"/>
      <c r="AT19" s="43"/>
      <c r="AU19" s="45"/>
      <c r="AV19" s="22"/>
      <c r="AW19" s="22"/>
      <c r="AY19" s="47"/>
      <c r="AZ19" s="47"/>
      <c r="BA19" s="47"/>
      <c r="BB19" s="48"/>
    </row>
    <row r="20" spans="1:54" ht="14.4" x14ac:dyDescent="0.3">
      <c r="A20" s="49">
        <v>15</v>
      </c>
      <c r="B20" s="49" t="s">
        <v>46</v>
      </c>
      <c r="C20" s="148">
        <v>176584</v>
      </c>
      <c r="D20" s="132">
        <f t="shared" si="0"/>
        <v>669.59149701007516</v>
      </c>
      <c r="E20" s="149">
        <f t="shared" si="1"/>
        <v>0.98495368478415601</v>
      </c>
      <c r="F20" s="149"/>
      <c r="G20" s="150">
        <f t="shared" si="8"/>
        <v>131.57356302199028</v>
      </c>
      <c r="H20" s="132">
        <f t="shared" si="2"/>
        <v>34698.448466596252</v>
      </c>
      <c r="I20" s="150">
        <f t="shared" si="3"/>
        <v>9.0396926141772553</v>
      </c>
      <c r="J20" s="132">
        <f t="shared" si="4"/>
        <v>2383.9386965182116</v>
      </c>
      <c r="K20" s="132">
        <f t="shared" si="5"/>
        <v>178967.93869651822</v>
      </c>
      <c r="L20" s="150">
        <f t="shared" si="6"/>
        <v>678.63118962425233</v>
      </c>
      <c r="M20" s="149">
        <f t="shared" si="7"/>
        <v>0.99825086461604973</v>
      </c>
      <c r="N20" s="149"/>
      <c r="O20" s="151">
        <v>3695.731271317622</v>
      </c>
      <c r="P20" s="121">
        <v>263719</v>
      </c>
      <c r="Q20" s="141"/>
      <c r="R20" s="142"/>
      <c r="S20" s="141"/>
      <c r="T20" s="143"/>
      <c r="U20" s="144"/>
      <c r="V20" s="143"/>
      <c r="W20" s="14"/>
      <c r="Y20" s="112"/>
      <c r="Z20" s="105"/>
      <c r="AB20" s="40"/>
      <c r="AC20" s="41"/>
      <c r="AD20" s="41"/>
      <c r="AE20" s="42"/>
      <c r="AF20" s="41"/>
      <c r="AG20" s="41"/>
      <c r="AH20" s="41"/>
      <c r="AI20" s="41"/>
      <c r="AJ20" s="41"/>
      <c r="AK20" s="40"/>
      <c r="AL20" s="42"/>
      <c r="AM20" s="41"/>
      <c r="AN20" s="41"/>
      <c r="AO20" s="41"/>
      <c r="AP20" s="41"/>
      <c r="AQ20" s="43"/>
      <c r="AT20" s="43"/>
      <c r="AU20" s="45"/>
      <c r="AV20" s="22"/>
      <c r="AW20" s="22"/>
      <c r="AY20" s="47"/>
      <c r="AZ20" s="47"/>
      <c r="BA20" s="47"/>
      <c r="BB20" s="48"/>
    </row>
    <row r="21" spans="1:54" ht="14.4" x14ac:dyDescent="0.3">
      <c r="A21" s="49">
        <v>16</v>
      </c>
      <c r="B21" s="49" t="s">
        <v>47</v>
      </c>
      <c r="C21" s="148">
        <v>204782</v>
      </c>
      <c r="D21" s="132">
        <f t="shared" si="0"/>
        <v>660.48695842888333</v>
      </c>
      <c r="E21" s="149">
        <f t="shared" si="1"/>
        <v>0.97156111802689105</v>
      </c>
      <c r="F21" s="149"/>
      <c r="G21" s="150">
        <f t="shared" si="8"/>
        <v>139.76764774506293</v>
      </c>
      <c r="H21" s="132">
        <f t="shared" si="2"/>
        <v>43334.539880413526</v>
      </c>
      <c r="I21" s="150">
        <f t="shared" si="3"/>
        <v>17.233777337249904</v>
      </c>
      <c r="J21" s="132">
        <f t="shared" si="4"/>
        <v>5343.2809620823209</v>
      </c>
      <c r="K21" s="132">
        <f t="shared" si="5"/>
        <v>210125.28096208232</v>
      </c>
      <c r="L21" s="150">
        <f t="shared" si="6"/>
        <v>677.72073576613332</v>
      </c>
      <c r="M21" s="149">
        <f t="shared" si="7"/>
        <v>0.99691160794032352</v>
      </c>
      <c r="N21" s="149"/>
      <c r="O21" s="151">
        <v>5571.446131165224</v>
      </c>
      <c r="P21" s="121">
        <v>310047</v>
      </c>
      <c r="Q21" s="141"/>
      <c r="R21" s="142"/>
      <c r="S21" s="141"/>
      <c r="T21" s="143"/>
      <c r="U21" s="144"/>
      <c r="V21" s="143"/>
      <c r="W21" s="14"/>
      <c r="Y21" s="112"/>
      <c r="Z21" s="105"/>
      <c r="AB21" s="40"/>
      <c r="AC21" s="41"/>
      <c r="AD21" s="41"/>
      <c r="AE21" s="42"/>
      <c r="AF21" s="41"/>
      <c r="AG21" s="41"/>
      <c r="AH21" s="41"/>
      <c r="AI21" s="41"/>
      <c r="AJ21" s="41"/>
      <c r="AK21" s="40"/>
      <c r="AL21" s="42"/>
      <c r="AM21" s="41"/>
      <c r="AN21" s="41"/>
      <c r="AO21" s="41"/>
      <c r="AP21" s="41"/>
      <c r="AQ21" s="43"/>
      <c r="AT21" s="43"/>
      <c r="AU21" s="45"/>
      <c r="AV21" s="22"/>
      <c r="AW21" s="22"/>
      <c r="AY21" s="47"/>
      <c r="AZ21" s="47"/>
      <c r="BA21" s="47"/>
      <c r="BB21" s="48"/>
    </row>
    <row r="22" spans="1:54" ht="14.4" x14ac:dyDescent="0.3">
      <c r="A22" s="49">
        <v>17</v>
      </c>
      <c r="B22" s="49" t="s">
        <v>48</v>
      </c>
      <c r="C22" s="148">
        <v>75035</v>
      </c>
      <c r="D22" s="132">
        <f t="shared" si="0"/>
        <v>552.79288040195081</v>
      </c>
      <c r="E22" s="149">
        <f t="shared" si="1"/>
        <v>0.81314560729279406</v>
      </c>
      <c r="F22" s="149"/>
      <c r="G22" s="150">
        <f t="shared" si="8"/>
        <v>236.6923179693022</v>
      </c>
      <c r="H22" s="132">
        <f t="shared" si="2"/>
        <v>32128.141856517141</v>
      </c>
      <c r="I22" s="150">
        <f t="shared" si="3"/>
        <v>114.15844756148917</v>
      </c>
      <c r="J22" s="132">
        <f t="shared" si="4"/>
        <v>15495.639355101415</v>
      </c>
      <c r="K22" s="132">
        <f t="shared" si="5"/>
        <v>90530.639355101419</v>
      </c>
      <c r="L22" s="150">
        <f t="shared" si="6"/>
        <v>666.95132796344001</v>
      </c>
      <c r="M22" s="149">
        <f t="shared" si="7"/>
        <v>0.98107005686691373</v>
      </c>
      <c r="N22" s="149"/>
      <c r="O22" s="151">
        <v>15561.215214577329</v>
      </c>
      <c r="P22" s="121">
        <v>135738</v>
      </c>
      <c r="Q22" s="141"/>
      <c r="R22" s="142"/>
      <c r="S22" s="141"/>
      <c r="T22" s="143"/>
      <c r="U22" s="144"/>
      <c r="V22" s="143"/>
      <c r="W22" s="14"/>
      <c r="Y22" s="112"/>
      <c r="Z22" s="105"/>
      <c r="AB22" s="40"/>
      <c r="AC22" s="41"/>
      <c r="AD22" s="41"/>
      <c r="AE22" s="42"/>
      <c r="AF22" s="41"/>
      <c r="AG22" s="41"/>
      <c r="AH22" s="41"/>
      <c r="AI22" s="41"/>
      <c r="AJ22" s="41"/>
      <c r="AK22" s="40"/>
      <c r="AL22" s="42"/>
      <c r="AM22" s="41"/>
      <c r="AN22" s="41"/>
      <c r="AO22" s="41"/>
      <c r="AP22" s="41"/>
      <c r="AQ22" s="43"/>
      <c r="AT22" s="43"/>
      <c r="AU22" s="45"/>
      <c r="AV22" s="22"/>
      <c r="AW22" s="22"/>
      <c r="AY22" s="47"/>
      <c r="AZ22" s="47"/>
      <c r="BA22" s="47"/>
      <c r="BB22" s="48"/>
    </row>
    <row r="23" spans="1:54" ht="14.4" x14ac:dyDescent="0.3">
      <c r="A23" s="49">
        <v>18</v>
      </c>
      <c r="B23" s="49" t="s">
        <v>49</v>
      </c>
      <c r="C23" s="148">
        <v>148643</v>
      </c>
      <c r="D23" s="132">
        <f t="shared" si="0"/>
        <v>615.03545981910111</v>
      </c>
      <c r="E23" s="149">
        <f t="shared" si="1"/>
        <v>0.90470300941205994</v>
      </c>
      <c r="F23" s="149"/>
      <c r="G23" s="150">
        <f t="shared" si="8"/>
        <v>180.67399649386692</v>
      </c>
      <c r="H23" s="132">
        <f t="shared" si="2"/>
        <v>43665.652820630741</v>
      </c>
      <c r="I23" s="150">
        <f t="shared" si="3"/>
        <v>58.140126086053897</v>
      </c>
      <c r="J23" s="132">
        <f t="shared" si="4"/>
        <v>14051.421952729677</v>
      </c>
      <c r="K23" s="132">
        <f t="shared" si="5"/>
        <v>162694.42195272967</v>
      </c>
      <c r="L23" s="150">
        <f t="shared" si="6"/>
        <v>673.175585905155</v>
      </c>
      <c r="M23" s="149">
        <f t="shared" si="7"/>
        <v>0.99022579707884029</v>
      </c>
      <c r="N23" s="149"/>
      <c r="O23" s="151">
        <v>14982.724062406525</v>
      </c>
      <c r="P23" s="121">
        <v>241682</v>
      </c>
      <c r="Q23" s="141"/>
      <c r="R23" s="142"/>
      <c r="S23" s="141"/>
      <c r="T23" s="143"/>
      <c r="U23" s="144"/>
      <c r="V23" s="143"/>
      <c r="W23" s="14"/>
      <c r="Y23" s="112"/>
      <c r="Z23" s="105"/>
      <c r="AB23" s="40"/>
      <c r="AC23" s="41"/>
      <c r="AD23" s="41"/>
      <c r="AE23" s="42"/>
      <c r="AF23" s="41"/>
      <c r="AG23" s="41"/>
      <c r="AH23" s="41"/>
      <c r="AI23" s="41"/>
      <c r="AJ23" s="41"/>
      <c r="AK23" s="40"/>
      <c r="AL23" s="42"/>
      <c r="AM23" s="41"/>
      <c r="AN23" s="41"/>
      <c r="AO23" s="41"/>
      <c r="AP23" s="41"/>
      <c r="AQ23" s="43"/>
      <c r="AT23" s="43"/>
      <c r="AU23" s="45"/>
      <c r="AV23" s="22"/>
      <c r="AW23" s="22"/>
      <c r="AY23" s="47"/>
      <c r="AZ23" s="47"/>
      <c r="BA23" s="47"/>
      <c r="BB23" s="48"/>
    </row>
    <row r="24" spans="1:54" ht="14.4" x14ac:dyDescent="0.3">
      <c r="A24" s="49">
        <v>19</v>
      </c>
      <c r="B24" s="49" t="s">
        <v>50</v>
      </c>
      <c r="C24" s="148">
        <v>106098</v>
      </c>
      <c r="D24" s="132">
        <f t="shared" si="0"/>
        <v>649.10402378665424</v>
      </c>
      <c r="E24" s="149">
        <f t="shared" si="1"/>
        <v>0.95481708308979252</v>
      </c>
      <c r="F24" s="149"/>
      <c r="G24" s="150">
        <f t="shared" si="8"/>
        <v>150.01228892306912</v>
      </c>
      <c r="H24" s="132">
        <f t="shared" si="2"/>
        <v>24519.958661342414</v>
      </c>
      <c r="I24" s="150">
        <f t="shared" si="3"/>
        <v>27.478418515256095</v>
      </c>
      <c r="J24" s="132">
        <f t="shared" si="4"/>
        <v>4491.4299415741543</v>
      </c>
      <c r="K24" s="132">
        <f t="shared" si="5"/>
        <v>110589.42994157416</v>
      </c>
      <c r="L24" s="150">
        <f t="shared" si="6"/>
        <v>676.58244230191042</v>
      </c>
      <c r="M24" s="149">
        <f t="shared" si="7"/>
        <v>0.99523720444661368</v>
      </c>
      <c r="N24" s="149"/>
      <c r="O24" s="151">
        <v>6702.4901904830167</v>
      </c>
      <c r="P24" s="121">
        <v>163453</v>
      </c>
      <c r="Q24" s="141"/>
      <c r="R24" s="142"/>
      <c r="S24" s="141"/>
      <c r="T24" s="143"/>
      <c r="U24" s="144"/>
      <c r="V24" s="143"/>
      <c r="W24" s="14"/>
      <c r="Y24" s="112"/>
      <c r="Z24" s="105"/>
      <c r="AB24" s="40"/>
      <c r="AC24" s="41"/>
      <c r="AD24" s="41"/>
      <c r="AE24" s="42"/>
      <c r="AF24" s="41"/>
      <c r="AG24" s="41"/>
      <c r="AH24" s="41"/>
      <c r="AI24" s="41"/>
      <c r="AJ24" s="41"/>
      <c r="AK24" s="40"/>
      <c r="AL24" s="42"/>
      <c r="AM24" s="41"/>
      <c r="AN24" s="41"/>
      <c r="AO24" s="41"/>
      <c r="AP24" s="41"/>
      <c r="AQ24" s="43"/>
      <c r="AT24" s="43"/>
      <c r="AU24" s="45"/>
      <c r="AV24" s="22"/>
      <c r="AW24" s="22"/>
      <c r="AY24" s="47"/>
      <c r="AZ24" s="47"/>
      <c r="BA24" s="47"/>
      <c r="BB24" s="48"/>
    </row>
    <row r="25" spans="1:54" ht="14.4" x14ac:dyDescent="0.3">
      <c r="A25" s="49">
        <v>20</v>
      </c>
      <c r="B25" s="49" t="s">
        <v>51</v>
      </c>
      <c r="C25" s="148">
        <v>48705</v>
      </c>
      <c r="D25" s="132">
        <f t="shared" si="0"/>
        <v>644.20342569935849</v>
      </c>
      <c r="E25" s="149">
        <f t="shared" si="1"/>
        <v>0.94760841606626922</v>
      </c>
      <c r="F25" s="149"/>
      <c r="G25" s="150">
        <f t="shared" si="8"/>
        <v>154.42282720163527</v>
      </c>
      <c r="H25" s="132">
        <f t="shared" si="2"/>
        <v>11675.137850579635</v>
      </c>
      <c r="I25" s="150">
        <f t="shared" si="3"/>
        <v>31.888956793822246</v>
      </c>
      <c r="J25" s="132">
        <f t="shared" si="4"/>
        <v>2410.9645783969308</v>
      </c>
      <c r="K25" s="132">
        <f t="shared" si="5"/>
        <v>51115.964578396932</v>
      </c>
      <c r="L25" s="150">
        <f t="shared" si="6"/>
        <v>676.09238249318071</v>
      </c>
      <c r="M25" s="149">
        <f t="shared" si="7"/>
        <v>0.99451633774426118</v>
      </c>
      <c r="N25" s="149"/>
      <c r="O25" s="151">
        <v>2321.7032857491859</v>
      </c>
      <c r="P25" s="121">
        <v>75605</v>
      </c>
      <c r="Q25" s="141"/>
      <c r="R25" s="142"/>
      <c r="S25" s="141"/>
      <c r="T25" s="143"/>
      <c r="U25" s="144"/>
      <c r="V25" s="143"/>
      <c r="W25" s="14"/>
      <c r="Y25" s="112"/>
      <c r="Z25" s="105"/>
      <c r="AB25" s="40"/>
      <c r="AC25" s="41"/>
      <c r="AD25" s="41"/>
      <c r="AE25" s="42"/>
      <c r="AF25" s="41"/>
      <c r="AG25" s="41"/>
      <c r="AH25" s="41"/>
      <c r="AI25" s="41"/>
      <c r="AJ25" s="41"/>
      <c r="AK25" s="40"/>
      <c r="AL25" s="42"/>
      <c r="AM25" s="41"/>
      <c r="AN25" s="41"/>
      <c r="AO25" s="41"/>
      <c r="AP25" s="41"/>
      <c r="AQ25" s="43"/>
      <c r="AT25" s="43"/>
      <c r="AU25" s="45"/>
      <c r="AV25" s="22"/>
      <c r="AW25" s="22"/>
      <c r="AY25" s="47"/>
      <c r="AZ25" s="47"/>
      <c r="BA25" s="50"/>
      <c r="BB25" s="48"/>
    </row>
    <row r="26" spans="1:54" x14ac:dyDescent="0.25">
      <c r="A26" s="51"/>
      <c r="C26" s="36"/>
      <c r="D26" s="132"/>
      <c r="E26" s="149"/>
      <c r="F26" s="149"/>
      <c r="G26" s="152"/>
      <c r="H26" s="132"/>
      <c r="I26" s="152"/>
      <c r="J26" s="152"/>
      <c r="K26" s="132"/>
      <c r="L26" s="150"/>
      <c r="M26" s="149"/>
      <c r="N26" s="149"/>
      <c r="O26" s="153"/>
      <c r="P26" s="122"/>
      <c r="Q26" s="145"/>
      <c r="R26" s="146"/>
      <c r="S26" s="14"/>
      <c r="T26" s="147"/>
      <c r="U26" s="144"/>
      <c r="V26" s="147"/>
      <c r="W26" s="65"/>
      <c r="X26" s="7"/>
      <c r="Y26" s="55"/>
      <c r="Z26" s="105"/>
      <c r="AA26" s="7"/>
      <c r="AB26" s="57"/>
      <c r="AC26" s="56"/>
      <c r="AD26" s="43"/>
      <c r="AE26" s="42"/>
      <c r="AF26" s="56"/>
      <c r="AG26" s="56"/>
      <c r="AH26" s="58"/>
      <c r="AI26" s="58"/>
      <c r="AJ26" s="56"/>
      <c r="AK26" s="43"/>
      <c r="AL26" s="42"/>
      <c r="AO26" s="43"/>
      <c r="AQ26" s="43"/>
      <c r="AT26" s="43"/>
      <c r="AU26" s="45"/>
      <c r="AV26" s="22"/>
      <c r="AW26" s="22"/>
      <c r="AY26" s="47"/>
      <c r="AZ26" s="47"/>
      <c r="BA26" s="50"/>
      <c r="BB26" s="48"/>
    </row>
    <row r="27" spans="1:54" ht="13.8" x14ac:dyDescent="0.25">
      <c r="A27" s="59" t="s">
        <v>52</v>
      </c>
      <c r="B27" s="60"/>
      <c r="C27" s="116">
        <f>SUM(C7:C25)</f>
        <v>3511817</v>
      </c>
      <c r="D27" s="133">
        <f>C27*1000/P27</f>
        <v>679.8202873435722</v>
      </c>
      <c r="E27" s="154">
        <f>D27/D$27</f>
        <v>1</v>
      </c>
      <c r="F27" s="154"/>
      <c r="G27" s="155"/>
      <c r="H27" s="133">
        <f>SUM(H7:H25)</f>
        <v>632985.71282042132</v>
      </c>
      <c r="I27" s="155"/>
      <c r="J27" s="155">
        <f>SUM(J7:J25)</f>
        <v>6.3664629124104977E-11</v>
      </c>
      <c r="K27" s="133">
        <f>J27+C27</f>
        <v>3511817</v>
      </c>
      <c r="L27" s="156">
        <f>K27*1000/P27</f>
        <v>679.8202873435722</v>
      </c>
      <c r="M27" s="154">
        <f>L27/L$27</f>
        <v>1</v>
      </c>
      <c r="N27" s="154"/>
      <c r="O27" s="157">
        <f>SUM(O7:O25)</f>
        <v>-1.9736035028472543E-10</v>
      </c>
      <c r="P27" s="123">
        <f>SUM(P7:P26)</f>
        <v>5165802</v>
      </c>
      <c r="Q27" s="141"/>
      <c r="R27" s="141"/>
      <c r="S27" s="65"/>
      <c r="T27" s="147"/>
      <c r="U27" s="144"/>
      <c r="V27" s="147"/>
      <c r="W27" s="65"/>
      <c r="X27" s="65"/>
      <c r="Y27" s="113"/>
      <c r="Z27" s="105"/>
      <c r="AA27" s="65"/>
      <c r="AB27" s="65"/>
      <c r="AC27" s="47"/>
      <c r="AD27" s="47"/>
      <c r="AE27" s="42"/>
      <c r="AF27" s="47"/>
      <c r="AG27" s="47"/>
      <c r="AH27" s="47"/>
      <c r="AI27" s="47"/>
      <c r="AJ27" s="47"/>
      <c r="AK27" s="47"/>
      <c r="AL27" s="42"/>
      <c r="AM27" s="47"/>
      <c r="AN27" s="47"/>
      <c r="AO27" s="47"/>
      <c r="AP27" s="47"/>
      <c r="AT27" s="66"/>
      <c r="AU27" s="45"/>
      <c r="AV27" s="22"/>
      <c r="AW27" s="22"/>
    </row>
    <row r="28" spans="1:54" x14ac:dyDescent="0.25">
      <c r="C28" s="53"/>
      <c r="D28" s="53"/>
      <c r="E28" s="53"/>
      <c r="F28" s="53"/>
      <c r="G28" s="53"/>
      <c r="H28" s="54"/>
      <c r="I28" s="53"/>
      <c r="J28" s="53"/>
      <c r="K28" s="53"/>
      <c r="L28" s="53"/>
      <c r="M28" s="53"/>
      <c r="N28" s="53"/>
      <c r="O28" s="53"/>
      <c r="Q28" s="14"/>
      <c r="R28" s="14"/>
      <c r="S28" s="14"/>
      <c r="T28" s="14"/>
      <c r="U28" s="14"/>
      <c r="V28" s="65"/>
      <c r="W28" s="65"/>
      <c r="X28" s="7"/>
      <c r="Y28" s="56"/>
      <c r="AA28" s="56"/>
      <c r="AC28" s="56"/>
      <c r="AD28" s="56"/>
      <c r="AE28" s="56"/>
      <c r="AF28" s="56"/>
      <c r="AG28" s="56"/>
      <c r="AH28" s="58"/>
      <c r="AI28" s="58"/>
      <c r="AJ28" s="56"/>
      <c r="AK28" s="56"/>
      <c r="AL28" s="58"/>
      <c r="AM28" s="56"/>
      <c r="AT28" s="67"/>
      <c r="AW28" s="22"/>
    </row>
    <row r="29" spans="1:54" x14ac:dyDescent="0.25">
      <c r="A29" s="115" t="s">
        <v>489</v>
      </c>
      <c r="B29" s="115"/>
      <c r="C29" s="168"/>
      <c r="D29" s="168"/>
      <c r="E29" s="168"/>
      <c r="F29" s="168"/>
      <c r="G29" s="169">
        <f>-H27*1000/P27</f>
        <v>-122.53387040781303</v>
      </c>
      <c r="H29" s="54"/>
      <c r="I29" s="53"/>
      <c r="J29" s="53"/>
      <c r="K29" s="53"/>
      <c r="L29" s="53"/>
      <c r="M29" s="53"/>
      <c r="N29" s="53"/>
      <c r="O29" s="53"/>
      <c r="Q29" s="14"/>
      <c r="R29" s="14"/>
      <c r="S29" s="14"/>
      <c r="T29" s="14"/>
      <c r="U29" s="14"/>
      <c r="V29" s="65"/>
      <c r="W29" s="65"/>
      <c r="X29" s="7"/>
      <c r="Y29" s="56"/>
      <c r="AA29" s="56"/>
      <c r="AC29" s="56"/>
      <c r="AD29" s="56"/>
      <c r="AE29" s="56"/>
      <c r="AF29" s="56"/>
      <c r="AG29" s="56"/>
      <c r="AH29" s="58"/>
      <c r="AI29" s="58"/>
      <c r="AJ29" s="56"/>
      <c r="AK29" s="56"/>
      <c r="AL29" s="58"/>
      <c r="AM29" s="56"/>
      <c r="AT29" s="67"/>
      <c r="AW29" s="22"/>
    </row>
    <row r="30" spans="1:54" x14ac:dyDescent="0.25">
      <c r="A30" s="115" t="s">
        <v>53</v>
      </c>
      <c r="B30" s="115"/>
      <c r="C30" s="170"/>
      <c r="D30" s="170"/>
      <c r="E30" s="170"/>
      <c r="F30" s="170"/>
      <c r="G30" s="170"/>
      <c r="H30" s="70"/>
      <c r="I30" s="53"/>
      <c r="J30" s="53"/>
      <c r="K30" s="53"/>
      <c r="L30" s="53"/>
      <c r="M30" s="53"/>
      <c r="N30" s="53"/>
      <c r="O30" s="53"/>
      <c r="Q30" s="14"/>
      <c r="R30" s="14"/>
      <c r="S30" s="14"/>
      <c r="T30" s="14"/>
      <c r="U30" s="14"/>
      <c r="V30" s="65"/>
      <c r="W30" s="65"/>
      <c r="X30" s="7"/>
      <c r="Y30" s="56"/>
      <c r="AA30" s="56"/>
      <c r="AC30" s="56"/>
      <c r="AD30" s="56"/>
      <c r="AE30" s="56"/>
      <c r="AF30" s="56"/>
      <c r="AG30" s="56"/>
      <c r="AH30" s="58"/>
      <c r="AI30" s="58"/>
      <c r="AJ30" s="56"/>
      <c r="AK30" s="56"/>
      <c r="AL30" s="58"/>
      <c r="AM30" s="56"/>
      <c r="AT30" s="67"/>
      <c r="AW30" s="22"/>
    </row>
    <row r="31" spans="1:54" x14ac:dyDescent="0.25">
      <c r="A31" s="14"/>
      <c r="B31" s="14"/>
      <c r="C31" s="14"/>
      <c r="D31" s="14"/>
      <c r="E31" s="14"/>
      <c r="F31" s="14"/>
      <c r="G31" s="14"/>
      <c r="I31" s="53"/>
      <c r="J31" s="53"/>
      <c r="K31" s="53"/>
      <c r="L31" s="53"/>
      <c r="M31" s="53"/>
      <c r="N31" s="53"/>
      <c r="O31" s="53"/>
      <c r="Q31" s="14"/>
      <c r="R31" s="14"/>
      <c r="S31" s="14"/>
      <c r="T31" s="65"/>
      <c r="U31" s="14"/>
      <c r="V31" s="65"/>
      <c r="W31" s="65"/>
      <c r="X31" s="7"/>
      <c r="Y31" s="41"/>
      <c r="AB31" s="41"/>
      <c r="AC31" s="41"/>
      <c r="AD31" s="41"/>
      <c r="AE31" s="41"/>
      <c r="AF31" s="41"/>
      <c r="AG31" s="68"/>
      <c r="AH31" s="69"/>
      <c r="AI31" s="69"/>
      <c r="AJ31" s="41"/>
      <c r="AK31" s="41"/>
      <c r="AL31" s="69"/>
      <c r="AM31" s="41"/>
      <c r="AN31" s="68"/>
      <c r="AT31" s="67"/>
      <c r="AW31" s="22"/>
    </row>
    <row r="32" spans="1:54" ht="21.75" customHeight="1" x14ac:dyDescent="0.25">
      <c r="B32" s="171" t="s">
        <v>510</v>
      </c>
      <c r="C32" s="172"/>
      <c r="D32" s="172"/>
      <c r="E32" s="172"/>
      <c r="F32" s="172"/>
      <c r="G32" s="172"/>
      <c r="Q32" s="14"/>
      <c r="R32" s="14"/>
      <c r="S32" s="14"/>
      <c r="T32" s="14"/>
      <c r="U32" s="14"/>
      <c r="V32" s="14"/>
      <c r="W32" s="14"/>
      <c r="AG32" s="72"/>
    </row>
    <row r="33" spans="2:33" ht="13.8" x14ac:dyDescent="0.25">
      <c r="B33" s="173" t="str">
        <f>C1</f>
        <v>Skatt januar 2015</v>
      </c>
      <c r="C33" s="172"/>
      <c r="D33" s="172"/>
      <c r="E33" s="172"/>
      <c r="F33" s="172"/>
      <c r="G33" s="172"/>
      <c r="AG33" s="56"/>
    </row>
  </sheetData>
  <sheetProtection sheet="1" objects="1" scenarios="1"/>
  <mergeCells count="5">
    <mergeCell ref="C1:F1"/>
    <mergeCell ref="T1:U1"/>
    <mergeCell ref="K2:M2"/>
    <mergeCell ref="T2:U2"/>
    <mergeCell ref="K3:L3"/>
  </mergeCells>
  <printOptions gridLines="1"/>
  <pageMargins left="0.19685039370078741" right="0.19685039370078741" top="0.74803149606299213" bottom="0.55118110236220474" header="0.39370078740157483" footer="0.51181102362204722"/>
  <pageSetup paperSize="9" pageOrder="overThenDown" orientation="landscape" horizontalDpi="4294967292" verticalDpi="4294967292" r:id="rId1"/>
  <headerFooter alignWithMargins="0">
    <oddHeader xml:space="preserve">&amp;CInntektsutjevnende tilskudd januar - mars </oddHeader>
    <oddFooter>&amp;LKS&amp;C&amp;P&amp;R&amp;F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opLeftCell="A10" workbookViewId="0">
      <selection activeCell="F18" sqref="F18"/>
    </sheetView>
  </sheetViews>
  <sheetFormatPr baseColWidth="10" defaultColWidth="11.5546875" defaultRowHeight="13.2" x14ac:dyDescent="0.25"/>
  <cols>
    <col min="1" max="1" width="16" style="191" customWidth="1"/>
    <col min="2" max="3" width="12.44140625" style="191" bestFit="1" customWidth="1"/>
    <col min="4" max="4" width="13.109375" style="191" customWidth="1"/>
    <col min="5" max="5" width="11.5546875" style="191" customWidth="1"/>
    <col min="6" max="6" width="14" style="191" bestFit="1" customWidth="1"/>
    <col min="7" max="7" width="13" style="191" bestFit="1" customWidth="1"/>
    <col min="8" max="8" width="12" style="191" bestFit="1" customWidth="1"/>
    <col min="9" max="9" width="9.33203125" style="191" customWidth="1"/>
    <col min="10" max="12" width="13.33203125" style="191" bestFit="1" customWidth="1"/>
    <col min="13" max="13" width="9.109375" style="191" customWidth="1"/>
    <col min="14" max="14" width="15.6640625" style="191" bestFit="1" customWidth="1"/>
    <col min="15" max="16384" width="11.5546875" style="191"/>
  </cols>
  <sheetData>
    <row r="1" spans="1:14" x14ac:dyDescent="0.25">
      <c r="A1" s="233" t="s">
        <v>0</v>
      </c>
      <c r="B1" s="222" t="s">
        <v>1</v>
      </c>
      <c r="C1" s="222"/>
      <c r="D1" s="222"/>
      <c r="E1" s="222"/>
      <c r="F1" s="222" t="s">
        <v>2</v>
      </c>
      <c r="G1" s="222"/>
      <c r="H1" s="222"/>
      <c r="I1" s="222"/>
      <c r="J1" s="222" t="s">
        <v>493</v>
      </c>
      <c r="K1" s="222"/>
      <c r="L1" s="222"/>
    </row>
    <row r="2" spans="1:14" x14ac:dyDescent="0.25">
      <c r="A2" s="223"/>
      <c r="B2" s="228">
        <v>2014</v>
      </c>
      <c r="C2" s="228">
        <v>2015</v>
      </c>
      <c r="D2" s="228">
        <v>2016</v>
      </c>
      <c r="E2" s="228"/>
      <c r="F2" s="228">
        <v>2014</v>
      </c>
      <c r="G2" s="228">
        <v>2015</v>
      </c>
      <c r="H2" s="228">
        <v>2016</v>
      </c>
      <c r="I2" s="228"/>
      <c r="J2" s="228">
        <v>2014</v>
      </c>
      <c r="K2" s="228">
        <v>2015</v>
      </c>
      <c r="L2" s="228">
        <v>2016</v>
      </c>
    </row>
    <row r="3" spans="1:14" ht="13.8" x14ac:dyDescent="0.25">
      <c r="A3" s="219" t="s">
        <v>3</v>
      </c>
      <c r="B3" s="252">
        <v>15970498</v>
      </c>
      <c r="C3" s="252">
        <v>16245300</v>
      </c>
      <c r="D3" s="253">
        <v>16799193</v>
      </c>
      <c r="E3" s="254"/>
      <c r="F3" s="252">
        <v>3399726</v>
      </c>
      <c r="G3" s="255">
        <v>3511817</v>
      </c>
      <c r="H3" s="256">
        <v>3604480</v>
      </c>
      <c r="I3" s="254"/>
      <c r="J3" s="254">
        <f t="shared" ref="J3:L14" si="0">B3+F3</f>
        <v>19370224</v>
      </c>
      <c r="K3" s="254">
        <f t="shared" si="0"/>
        <v>19757117</v>
      </c>
      <c r="L3" s="254">
        <f t="shared" si="0"/>
        <v>20403673</v>
      </c>
    </row>
    <row r="4" spans="1:14" ht="13.8" x14ac:dyDescent="0.25">
      <c r="A4" s="219" t="s">
        <v>4</v>
      </c>
      <c r="B4" s="257">
        <v>16935572</v>
      </c>
      <c r="C4" s="252">
        <v>17185685</v>
      </c>
      <c r="D4" s="252">
        <v>17738139</v>
      </c>
      <c r="E4" s="254"/>
      <c r="F4" s="257">
        <v>3585377</v>
      </c>
      <c r="G4" s="252">
        <v>3694843</v>
      </c>
      <c r="H4" s="257">
        <v>3785133</v>
      </c>
      <c r="I4" s="254"/>
      <c r="J4" s="254">
        <f t="shared" si="0"/>
        <v>20520949</v>
      </c>
      <c r="K4" s="254">
        <f t="shared" si="0"/>
        <v>20880528</v>
      </c>
      <c r="L4" s="254">
        <f t="shared" si="0"/>
        <v>21523272</v>
      </c>
    </row>
    <row r="5" spans="1:14" ht="13.8" x14ac:dyDescent="0.25">
      <c r="A5" s="219" t="s">
        <v>5</v>
      </c>
      <c r="B5" s="253">
        <v>38542073</v>
      </c>
      <c r="C5" s="253">
        <v>39798906</v>
      </c>
      <c r="D5" s="253">
        <v>41952502</v>
      </c>
      <c r="E5" s="254"/>
      <c r="F5" s="258">
        <v>8250663</v>
      </c>
      <c r="G5" s="258">
        <v>8547606</v>
      </c>
      <c r="H5" s="258">
        <v>8884916</v>
      </c>
      <c r="I5" s="254"/>
      <c r="J5" s="254">
        <f t="shared" si="0"/>
        <v>46792736</v>
      </c>
      <c r="K5" s="254">
        <f t="shared" si="0"/>
        <v>48346512</v>
      </c>
      <c r="L5" s="259">
        <f t="shared" si="0"/>
        <v>50837418</v>
      </c>
    </row>
    <row r="6" spans="1:14" ht="13.8" x14ac:dyDescent="0.25">
      <c r="A6" s="219" t="s">
        <v>6</v>
      </c>
      <c r="B6" s="260">
        <v>39775522</v>
      </c>
      <c r="C6" s="260">
        <v>41119883</v>
      </c>
      <c r="D6" s="260">
        <v>43319269</v>
      </c>
      <c r="E6" s="254"/>
      <c r="F6" s="258">
        <v>8502847</v>
      </c>
      <c r="G6" s="258">
        <v>8809832</v>
      </c>
      <c r="H6" s="258">
        <v>9156251</v>
      </c>
      <c r="I6" s="254"/>
      <c r="J6" s="254">
        <f t="shared" si="0"/>
        <v>48278369</v>
      </c>
      <c r="K6" s="254">
        <f t="shared" si="0"/>
        <v>49929715</v>
      </c>
      <c r="L6" s="259">
        <f t="shared" si="0"/>
        <v>52475520</v>
      </c>
    </row>
    <row r="7" spans="1:14" ht="13.8" x14ac:dyDescent="0.25">
      <c r="A7" s="219" t="s">
        <v>7</v>
      </c>
      <c r="B7" s="260">
        <v>64456405</v>
      </c>
      <c r="C7" s="260">
        <v>66675246</v>
      </c>
      <c r="D7" s="260">
        <v>72696583</v>
      </c>
      <c r="E7" s="254"/>
      <c r="F7" s="259">
        <v>13818733</v>
      </c>
      <c r="G7" s="258">
        <v>14282030</v>
      </c>
      <c r="H7" s="258">
        <v>15344226</v>
      </c>
      <c r="I7" s="254"/>
      <c r="J7" s="254">
        <f t="shared" si="0"/>
        <v>78275138</v>
      </c>
      <c r="K7" s="254">
        <f t="shared" si="0"/>
        <v>80957276</v>
      </c>
      <c r="L7" s="259">
        <f t="shared" si="0"/>
        <v>88040809</v>
      </c>
    </row>
    <row r="8" spans="1:14" ht="13.8" x14ac:dyDescent="0.25">
      <c r="A8" s="219" t="s">
        <v>8</v>
      </c>
      <c r="B8" s="253">
        <v>65618341</v>
      </c>
      <c r="C8" s="253">
        <v>68308041</v>
      </c>
      <c r="D8" s="253">
        <v>73848961</v>
      </c>
      <c r="E8" s="254"/>
      <c r="F8" s="258">
        <v>14066798</v>
      </c>
      <c r="G8" s="258">
        <v>14631922</v>
      </c>
      <c r="H8" s="258">
        <v>15588497</v>
      </c>
      <c r="I8" s="254"/>
      <c r="J8" s="254">
        <f t="shared" si="0"/>
        <v>79685139</v>
      </c>
      <c r="K8" s="254">
        <f t="shared" si="0"/>
        <v>82939963</v>
      </c>
      <c r="L8" s="259">
        <f t="shared" si="0"/>
        <v>89437458</v>
      </c>
    </row>
    <row r="9" spans="1:14" ht="13.8" x14ac:dyDescent="0.25">
      <c r="A9" s="219" t="s">
        <v>9</v>
      </c>
      <c r="B9" s="253">
        <v>80545240</v>
      </c>
      <c r="C9" s="253">
        <v>83950104</v>
      </c>
      <c r="D9" s="253">
        <v>90334880</v>
      </c>
      <c r="E9" s="254"/>
      <c r="F9" s="258">
        <v>17294278</v>
      </c>
      <c r="G9" s="259">
        <v>17986821</v>
      </c>
      <c r="H9" s="258">
        <v>19066045</v>
      </c>
      <c r="I9" s="254"/>
      <c r="J9" s="254">
        <f t="shared" si="0"/>
        <v>97839518</v>
      </c>
      <c r="K9" s="254">
        <f t="shared" si="0"/>
        <v>101936925</v>
      </c>
      <c r="L9" s="259">
        <f t="shared" si="0"/>
        <v>109400925</v>
      </c>
    </row>
    <row r="10" spans="1:14" ht="13.8" x14ac:dyDescent="0.25">
      <c r="A10" s="219" t="s">
        <v>10</v>
      </c>
      <c r="B10" s="253">
        <v>81939815</v>
      </c>
      <c r="C10" s="253">
        <v>85836899</v>
      </c>
      <c r="D10" s="253">
        <v>92839550</v>
      </c>
      <c r="E10" s="254"/>
      <c r="F10" s="261">
        <v>17589814</v>
      </c>
      <c r="G10" s="177">
        <v>18392231</v>
      </c>
      <c r="H10" s="177">
        <v>19598760</v>
      </c>
      <c r="I10" s="254"/>
      <c r="J10" s="254">
        <f t="shared" si="0"/>
        <v>99529629</v>
      </c>
      <c r="K10" s="254">
        <f t="shared" si="0"/>
        <v>104229130</v>
      </c>
      <c r="L10" s="254">
        <f t="shared" si="0"/>
        <v>112438310</v>
      </c>
    </row>
    <row r="11" spans="1:14" ht="13.8" x14ac:dyDescent="0.25">
      <c r="A11" s="219" t="s">
        <v>11</v>
      </c>
      <c r="B11" s="252">
        <v>104227271</v>
      </c>
      <c r="C11" s="253">
        <v>109672248</v>
      </c>
      <c r="D11" s="253">
        <v>118656792</v>
      </c>
      <c r="E11" s="254"/>
      <c r="F11" s="252">
        <v>22402394</v>
      </c>
      <c r="G11" s="253">
        <v>23502172</v>
      </c>
      <c r="H11" s="253">
        <v>25042940</v>
      </c>
      <c r="I11" s="254"/>
      <c r="J11" s="254">
        <f t="shared" si="0"/>
        <v>126629665</v>
      </c>
      <c r="K11" s="254">
        <f t="shared" si="0"/>
        <v>133174420</v>
      </c>
      <c r="L11" s="254">
        <f t="shared" si="0"/>
        <v>143699732</v>
      </c>
    </row>
    <row r="12" spans="1:14" ht="13.8" x14ac:dyDescent="0.25">
      <c r="A12" s="219" t="s">
        <v>12</v>
      </c>
      <c r="B12" s="252">
        <v>104971560</v>
      </c>
      <c r="C12" s="253">
        <v>110520109</v>
      </c>
      <c r="D12" s="253">
        <v>119776758</v>
      </c>
      <c r="E12" s="254"/>
      <c r="F12" s="252">
        <v>22567306</v>
      </c>
      <c r="G12" s="253">
        <v>23688739</v>
      </c>
      <c r="H12" s="253">
        <v>25283816</v>
      </c>
      <c r="I12" s="254"/>
      <c r="J12" s="254">
        <f t="shared" si="0"/>
        <v>127538866</v>
      </c>
      <c r="K12" s="254">
        <f t="shared" si="0"/>
        <v>134208848</v>
      </c>
      <c r="L12" s="254">
        <f t="shared" si="0"/>
        <v>145060574</v>
      </c>
    </row>
    <row r="13" spans="1:14" ht="13.8" x14ac:dyDescent="0.25">
      <c r="A13" s="219" t="s">
        <v>13</v>
      </c>
      <c r="B13" s="253">
        <v>127940309</v>
      </c>
      <c r="C13" s="253">
        <v>135067849</v>
      </c>
      <c r="D13" s="253">
        <v>148700966</v>
      </c>
      <c r="E13" s="262" t="s">
        <v>14</v>
      </c>
      <c r="F13" s="253">
        <v>27548618</v>
      </c>
      <c r="G13" s="253">
        <v>28960341</v>
      </c>
      <c r="H13" s="253">
        <v>31151685</v>
      </c>
      <c r="I13" s="262" t="s">
        <v>14</v>
      </c>
      <c r="J13" s="254">
        <f t="shared" si="0"/>
        <v>155488927</v>
      </c>
      <c r="K13" s="254">
        <f t="shared" si="0"/>
        <v>164028190</v>
      </c>
      <c r="L13" s="259">
        <f t="shared" si="0"/>
        <v>179852651</v>
      </c>
      <c r="M13" s="224"/>
      <c r="N13" s="224"/>
    </row>
    <row r="14" spans="1:14" ht="13.8" x14ac:dyDescent="0.25">
      <c r="A14" s="221" t="s">
        <v>15</v>
      </c>
      <c r="B14" s="263">
        <v>128883066</v>
      </c>
      <c r="C14" s="263">
        <v>136597674</v>
      </c>
      <c r="D14" s="263">
        <v>149813982</v>
      </c>
      <c r="E14" s="264">
        <f>D14*1000/$N$15</f>
        <v>28733.105676368457</v>
      </c>
      <c r="F14" s="265">
        <v>27748704</v>
      </c>
      <c r="G14" s="263">
        <v>29287667</v>
      </c>
      <c r="H14" s="263">
        <v>31384630</v>
      </c>
      <c r="I14" s="264">
        <f>H14*1000/$N$15</f>
        <v>6019.3172784348244</v>
      </c>
      <c r="J14" s="266">
        <f t="shared" si="0"/>
        <v>156631770</v>
      </c>
      <c r="K14" s="266">
        <f t="shared" si="0"/>
        <v>165885341</v>
      </c>
      <c r="L14" s="265">
        <f t="shared" si="0"/>
        <v>181198612</v>
      </c>
      <c r="N14" s="178" t="s">
        <v>513</v>
      </c>
    </row>
    <row r="15" spans="1:14" x14ac:dyDescent="0.25">
      <c r="A15" s="220" t="s">
        <v>498</v>
      </c>
      <c r="B15" s="234"/>
      <c r="C15" s="234"/>
      <c r="D15" s="225">
        <v>144794000</v>
      </c>
      <c r="E15" s="234">
        <v>27770.313877005785</v>
      </c>
      <c r="F15" s="234"/>
      <c r="G15" s="234"/>
      <c r="H15" s="226">
        <v>30349000</v>
      </c>
      <c r="I15" s="234">
        <v>5820.691850858796</v>
      </c>
      <c r="J15" s="234"/>
      <c r="K15" s="234"/>
      <c r="L15" s="234">
        <v>175143000</v>
      </c>
      <c r="N15" s="235">
        <v>5213985</v>
      </c>
    </row>
    <row r="16" spans="1:14" x14ac:dyDescent="0.25">
      <c r="A16" s="219" t="s">
        <v>548</v>
      </c>
      <c r="B16" s="219"/>
      <c r="C16" s="236"/>
      <c r="D16" s="234">
        <v>145375000</v>
      </c>
      <c r="E16" s="234">
        <v>27881.744960908018</v>
      </c>
      <c r="F16" s="219"/>
      <c r="G16" s="219"/>
      <c r="H16" s="234">
        <v>30475000</v>
      </c>
      <c r="I16" s="234">
        <v>5844.8576280906063</v>
      </c>
      <c r="L16" s="234">
        <v>175850000</v>
      </c>
    </row>
    <row r="17" spans="1:15" x14ac:dyDescent="0.25">
      <c r="A17" s="220" t="s">
        <v>547</v>
      </c>
      <c r="B17" s="236"/>
      <c r="C17" s="236"/>
      <c r="D17" s="237">
        <v>148475000</v>
      </c>
      <c r="E17" s="234">
        <v>28476.299797563668</v>
      </c>
      <c r="H17" s="234">
        <v>31175000</v>
      </c>
      <c r="I17" s="234">
        <v>5979.1119460451073</v>
      </c>
      <c r="K17" s="238"/>
      <c r="L17" s="234">
        <v>179650000</v>
      </c>
      <c r="N17" s="224"/>
    </row>
    <row r="18" spans="1:15" x14ac:dyDescent="0.25">
      <c r="A18" s="239"/>
      <c r="C18" s="240"/>
      <c r="D18" s="241"/>
      <c r="E18" s="234"/>
      <c r="G18" s="240"/>
      <c r="H18" s="241"/>
      <c r="I18" s="234"/>
      <c r="K18" s="240"/>
      <c r="L18" s="242"/>
      <c r="M18" s="224"/>
      <c r="N18" s="346"/>
    </row>
    <row r="19" spans="1:15" x14ac:dyDescent="0.25">
      <c r="A19" s="239"/>
      <c r="C19" s="240"/>
      <c r="D19" s="241"/>
      <c r="E19" s="234"/>
      <c r="G19" s="240"/>
      <c r="H19" s="241"/>
      <c r="I19" s="234"/>
      <c r="K19" s="240"/>
      <c r="L19" s="242"/>
      <c r="M19" s="243"/>
      <c r="N19" s="224"/>
    </row>
    <row r="20" spans="1:15" x14ac:dyDescent="0.25">
      <c r="A20" s="239"/>
      <c r="C20" s="240"/>
      <c r="D20" s="241"/>
      <c r="E20" s="234"/>
      <c r="G20" s="240"/>
      <c r="H20" s="241"/>
      <c r="I20" s="234"/>
      <c r="K20" s="240"/>
      <c r="L20" s="242"/>
      <c r="M20" s="224"/>
    </row>
    <row r="21" spans="1:15" x14ac:dyDescent="0.25">
      <c r="A21" s="244" t="s">
        <v>492</v>
      </c>
      <c r="B21" s="222" t="s">
        <v>1</v>
      </c>
      <c r="C21" s="222"/>
      <c r="D21" s="222"/>
      <c r="E21" s="227"/>
      <c r="F21" s="222" t="s">
        <v>2</v>
      </c>
      <c r="G21" s="222"/>
      <c r="H21" s="222"/>
      <c r="I21" s="227"/>
      <c r="J21" s="222" t="s">
        <v>493</v>
      </c>
      <c r="K21" s="222"/>
      <c r="L21" s="222"/>
    </row>
    <row r="22" spans="1:15" x14ac:dyDescent="0.25">
      <c r="A22" s="228" t="s">
        <v>491</v>
      </c>
      <c r="B22" s="228">
        <v>2014</v>
      </c>
      <c r="C22" s="228">
        <v>2015</v>
      </c>
      <c r="D22" s="228">
        <v>2016</v>
      </c>
      <c r="E22" s="228"/>
      <c r="F22" s="228">
        <v>2014</v>
      </c>
      <c r="G22" s="228">
        <v>2015</v>
      </c>
      <c r="H22" s="228">
        <v>2016</v>
      </c>
      <c r="I22" s="228"/>
      <c r="J22" s="228">
        <v>2014</v>
      </c>
      <c r="K22" s="228">
        <v>2015</v>
      </c>
      <c r="L22" s="228">
        <v>2016</v>
      </c>
    </row>
    <row r="23" spans="1:15" ht="13.8" x14ac:dyDescent="0.25">
      <c r="A23" s="219" t="s">
        <v>3</v>
      </c>
      <c r="B23" s="267">
        <v>3.495082613977453E-2</v>
      </c>
      <c r="C23" s="267">
        <f>(C3-B3)/B3</f>
        <v>1.7206852284756557E-2</v>
      </c>
      <c r="D23" s="267">
        <f>(D3-C3)/C3</f>
        <v>3.4095584569075361E-2</v>
      </c>
      <c r="E23" s="254"/>
      <c r="F23" s="267">
        <v>3.9227266141264379E-2</v>
      </c>
      <c r="G23" s="267">
        <f>(G3-F3)/F3</f>
        <v>3.297059821879763E-2</v>
      </c>
      <c r="H23" s="267">
        <f>(H3-G3)/G3</f>
        <v>2.6386055993236551E-2</v>
      </c>
      <c r="I23" s="254"/>
      <c r="J23" s="267">
        <v>3.5698848564293111E-2</v>
      </c>
      <c r="K23" s="267">
        <f>(K3-J3)/J3</f>
        <v>1.9973594523222862E-2</v>
      </c>
      <c r="L23" s="267">
        <f>(L3-K3)/K3</f>
        <v>3.2725219980222826E-2</v>
      </c>
      <c r="N23" s="229"/>
      <c r="O23" s="229"/>
    </row>
    <row r="24" spans="1:15" ht="13.8" x14ac:dyDescent="0.25">
      <c r="A24" s="219" t="s">
        <v>4</v>
      </c>
      <c r="B24" s="267">
        <v>2.8120498330506477E-2</v>
      </c>
      <c r="C24" s="267">
        <f t="shared" ref="C24:D34" si="1">(C4-B4)/B4</f>
        <v>1.4768500290394679E-2</v>
      </c>
      <c r="D24" s="267">
        <f t="shared" si="1"/>
        <v>3.2146172817667726E-2</v>
      </c>
      <c r="E24" s="254"/>
      <c r="F24" s="267">
        <v>3.1629573148800876E-2</v>
      </c>
      <c r="G24" s="267">
        <f t="shared" ref="G24:H34" si="2">(G4-F4)/F4</f>
        <v>3.0531238416490095E-2</v>
      </c>
      <c r="H24" s="267">
        <f t="shared" si="2"/>
        <v>2.4436762265676783E-2</v>
      </c>
      <c r="I24" s="254"/>
      <c r="J24" s="267">
        <v>2.873187438962601E-2</v>
      </c>
      <c r="K24" s="267">
        <f t="shared" ref="K24:L34" si="3">(K4-J4)/J4</f>
        <v>1.7522532705480629E-2</v>
      </c>
      <c r="L24" s="267">
        <f t="shared" si="3"/>
        <v>3.0781980225787393E-2</v>
      </c>
      <c r="N24" s="229"/>
      <c r="O24" s="229"/>
    </row>
    <row r="25" spans="1:15" ht="13.8" x14ac:dyDescent="0.25">
      <c r="A25" s="219" t="s">
        <v>5</v>
      </c>
      <c r="B25" s="267">
        <v>2.9107874743000542E-2</v>
      </c>
      <c r="C25" s="267">
        <f t="shared" si="1"/>
        <v>3.2609377290110993E-2</v>
      </c>
      <c r="D25" s="267">
        <f t="shared" si="1"/>
        <v>5.4111939659848944E-2</v>
      </c>
      <c r="E25" s="254"/>
      <c r="F25" s="267">
        <v>3.9584577584577584E-2</v>
      </c>
      <c r="G25" s="267">
        <f t="shared" si="2"/>
        <v>3.599019860585749E-2</v>
      </c>
      <c r="H25" s="267">
        <f t="shared" si="2"/>
        <v>3.9462511491521718E-2</v>
      </c>
      <c r="I25" s="254"/>
      <c r="J25" s="267">
        <v>3.0939803223407589E-2</v>
      </c>
      <c r="K25" s="267">
        <f t="shared" si="3"/>
        <v>3.3205495827386543E-2</v>
      </c>
      <c r="L25" s="267">
        <f t="shared" si="3"/>
        <v>5.1521938128649282E-2</v>
      </c>
      <c r="N25" s="229"/>
      <c r="O25" s="229"/>
    </row>
    <row r="26" spans="1:15" ht="13.8" x14ac:dyDescent="0.25">
      <c r="A26" s="219" t="s">
        <v>6</v>
      </c>
      <c r="B26" s="267">
        <v>2.3674612919672131E-2</v>
      </c>
      <c r="C26" s="267">
        <f t="shared" si="1"/>
        <v>3.3798701623576427E-2</v>
      </c>
      <c r="D26" s="267">
        <f t="shared" si="1"/>
        <v>5.3487165807354076E-2</v>
      </c>
      <c r="E26" s="254"/>
      <c r="F26" s="267">
        <v>3.478172929340527E-2</v>
      </c>
      <c r="G26" s="267">
        <f t="shared" si="2"/>
        <v>3.610378970714162E-2</v>
      </c>
      <c r="H26" s="267">
        <f t="shared" si="2"/>
        <v>3.9321862210312294E-2</v>
      </c>
      <c r="I26" s="254"/>
      <c r="J26" s="267">
        <v>2.5613480126495468E-2</v>
      </c>
      <c r="K26" s="267">
        <f t="shared" si="3"/>
        <v>3.4204676632717229E-2</v>
      </c>
      <c r="L26" s="267">
        <f t="shared" si="3"/>
        <v>5.0987773513227544E-2</v>
      </c>
      <c r="N26" s="229"/>
      <c r="O26" s="229"/>
    </row>
    <row r="27" spans="1:15" ht="13.8" x14ac:dyDescent="0.25">
      <c r="A27" s="219" t="s">
        <v>7</v>
      </c>
      <c r="B27" s="267">
        <v>1.5438471598889326E-2</v>
      </c>
      <c r="C27" s="267">
        <f t="shared" si="1"/>
        <v>3.4423902481064528E-2</v>
      </c>
      <c r="D27" s="267">
        <f t="shared" si="1"/>
        <v>9.0308433207730493E-2</v>
      </c>
      <c r="E27" s="254"/>
      <c r="F27" s="267">
        <v>2.795230310323514E-2</v>
      </c>
      <c r="G27" s="267">
        <f t="shared" si="2"/>
        <v>3.3526735048719732E-2</v>
      </c>
      <c r="H27" s="267">
        <f t="shared" si="2"/>
        <v>7.4372900771108863E-2</v>
      </c>
      <c r="I27" s="254"/>
      <c r="J27" s="267">
        <v>1.7625476185155222E-2</v>
      </c>
      <c r="K27" s="267">
        <f t="shared" si="3"/>
        <v>3.4265516082513964E-2</v>
      </c>
      <c r="L27" s="267">
        <f t="shared" si="3"/>
        <v>8.7497175670782204E-2</v>
      </c>
      <c r="N27" s="229"/>
      <c r="O27" s="229"/>
    </row>
    <row r="28" spans="1:15" ht="13.8" x14ac:dyDescent="0.25">
      <c r="A28" s="219" t="s">
        <v>8</v>
      </c>
      <c r="B28" s="267">
        <v>2.2719838969142165E-2</v>
      </c>
      <c r="C28" s="267">
        <f t="shared" si="1"/>
        <v>4.0990064043222307E-2</v>
      </c>
      <c r="D28" s="267">
        <f t="shared" si="1"/>
        <v>8.1116657993456437E-2</v>
      </c>
      <c r="E28" s="254"/>
      <c r="F28" s="267">
        <v>3.5118977843779486E-2</v>
      </c>
      <c r="G28" s="267">
        <f t="shared" si="2"/>
        <v>4.0174316855904238E-2</v>
      </c>
      <c r="H28" s="267">
        <f t="shared" si="2"/>
        <v>6.5375895251491914E-2</v>
      </c>
      <c r="I28" s="254"/>
      <c r="J28" s="267">
        <v>2.4887019859725322E-2</v>
      </c>
      <c r="K28" s="267">
        <f t="shared" si="3"/>
        <v>4.0846060392766587E-2</v>
      </c>
      <c r="L28" s="267">
        <f t="shared" si="3"/>
        <v>7.8339738347845661E-2</v>
      </c>
      <c r="N28" s="229"/>
      <c r="O28" s="229"/>
    </row>
    <row r="29" spans="1:15" ht="13.8" x14ac:dyDescent="0.25">
      <c r="A29" s="219" t="s">
        <v>9</v>
      </c>
      <c r="B29" s="267">
        <v>2.0710495773368857E-2</v>
      </c>
      <c r="C29" s="267">
        <f t="shared" si="1"/>
        <v>4.2272690478046875E-2</v>
      </c>
      <c r="D29" s="267">
        <f t="shared" si="1"/>
        <v>7.605441441740203E-2</v>
      </c>
      <c r="E29" s="254"/>
      <c r="F29" s="267">
        <v>3.3659374486548092E-2</v>
      </c>
      <c r="G29" s="267">
        <f t="shared" si="2"/>
        <v>4.0044632103173085E-2</v>
      </c>
      <c r="H29" s="267">
        <f t="shared" si="2"/>
        <v>6.0000819488891341E-2</v>
      </c>
      <c r="I29" s="254"/>
      <c r="J29" s="267">
        <v>2.2975704186423227E-2</v>
      </c>
      <c r="K29" s="267">
        <f t="shared" si="3"/>
        <v>4.1878855126821046E-2</v>
      </c>
      <c r="L29" s="267">
        <f t="shared" si="3"/>
        <v>7.322174962605553E-2</v>
      </c>
      <c r="N29" s="229"/>
      <c r="O29" s="229"/>
    </row>
    <row r="30" spans="1:15" ht="13.8" x14ac:dyDescent="0.25">
      <c r="A30" s="219" t="s">
        <v>10</v>
      </c>
      <c r="B30" s="267">
        <v>1.9981182711307305E-2</v>
      </c>
      <c r="C30" s="267">
        <f t="shared" si="1"/>
        <v>4.756032217060778E-2</v>
      </c>
      <c r="D30" s="267">
        <f t="shared" si="1"/>
        <v>8.1580894482220292E-2</v>
      </c>
      <c r="E30" s="254"/>
      <c r="F30" s="267">
        <v>3.2757609402127422E-2</v>
      </c>
      <c r="G30" s="267">
        <f t="shared" si="2"/>
        <v>4.5618276577569269E-2</v>
      </c>
      <c r="H30" s="267">
        <f t="shared" si="2"/>
        <v>6.5599926403708181E-2</v>
      </c>
      <c r="I30" s="254"/>
      <c r="J30" s="267">
        <v>2.221610581476648E-2</v>
      </c>
      <c r="K30" s="267">
        <f t="shared" si="3"/>
        <v>4.7217105571648418E-2</v>
      </c>
      <c r="L30" s="267">
        <f t="shared" si="3"/>
        <v>7.8760899184325911E-2</v>
      </c>
      <c r="N30" s="229"/>
      <c r="O30" s="229"/>
    </row>
    <row r="31" spans="1:15" ht="13.8" x14ac:dyDescent="0.25">
      <c r="A31" s="219" t="s">
        <v>11</v>
      </c>
      <c r="B31" s="267">
        <v>1.9885080023347105E-2</v>
      </c>
      <c r="C31" s="267">
        <f t="shared" si="1"/>
        <v>5.2241385078575071E-2</v>
      </c>
      <c r="D31" s="267">
        <f t="shared" si="1"/>
        <v>8.1921763835824724E-2</v>
      </c>
      <c r="E31" s="254"/>
      <c r="F31" s="267">
        <v>3.3331861915305641E-2</v>
      </c>
      <c r="G31" s="267">
        <f t="shared" si="2"/>
        <v>4.9091985436913572E-2</v>
      </c>
      <c r="H31" s="267">
        <f t="shared" si="2"/>
        <v>6.555853646207678E-2</v>
      </c>
      <c r="I31" s="254"/>
      <c r="J31" s="267">
        <v>2.2238447375287063E-2</v>
      </c>
      <c r="K31" s="267">
        <f t="shared" si="3"/>
        <v>5.1684216332721092E-2</v>
      </c>
      <c r="L31" s="267">
        <f t="shared" si="3"/>
        <v>7.9034036716660747E-2</v>
      </c>
      <c r="N31" s="229"/>
      <c r="O31" s="229"/>
    </row>
    <row r="32" spans="1:15" ht="13.8" x14ac:dyDescent="0.25">
      <c r="A32" s="219" t="s">
        <v>12</v>
      </c>
      <c r="B32" s="267">
        <v>1.7728317560798693E-2</v>
      </c>
      <c r="C32" s="267">
        <f t="shared" si="1"/>
        <v>5.2857640679056309E-2</v>
      </c>
      <c r="D32" s="267">
        <f t="shared" si="1"/>
        <v>8.3755337230078192E-2</v>
      </c>
      <c r="E32" s="254"/>
      <c r="F32" s="267">
        <v>3.1218438869686227E-2</v>
      </c>
      <c r="G32" s="267">
        <f t="shared" si="2"/>
        <v>4.9692816679137511E-2</v>
      </c>
      <c r="H32" s="267">
        <f t="shared" si="2"/>
        <v>6.7334820988149691E-2</v>
      </c>
      <c r="I32" s="254"/>
      <c r="J32" s="267">
        <v>2.0089560404675702E-2</v>
      </c>
      <c r="K32" s="267">
        <f t="shared" si="3"/>
        <v>5.2297642351626365E-2</v>
      </c>
      <c r="L32" s="267">
        <f t="shared" si="3"/>
        <v>8.0857008771880678E-2</v>
      </c>
      <c r="N32" s="229"/>
      <c r="O32" s="229"/>
    </row>
    <row r="33" spans="1:15" ht="13.8" x14ac:dyDescent="0.25">
      <c r="A33" s="219" t="s">
        <v>13</v>
      </c>
      <c r="B33" s="267">
        <v>1.8717799520085864E-2</v>
      </c>
      <c r="C33" s="267">
        <f t="shared" si="1"/>
        <v>5.5709885771809416E-2</v>
      </c>
      <c r="D33" s="267">
        <f t="shared" si="1"/>
        <v>0.10093532325372265</v>
      </c>
      <c r="E33" s="254"/>
      <c r="F33" s="267">
        <v>2.878501900341544E-2</v>
      </c>
      <c r="G33" s="267">
        <f t="shared" si="2"/>
        <v>5.1244784765609661E-2</v>
      </c>
      <c r="H33" s="267">
        <f t="shared" si="2"/>
        <v>7.5667064831867831E-2</v>
      </c>
      <c r="I33" s="254"/>
      <c r="J33" s="267">
        <v>2.0487064004984741E-2</v>
      </c>
      <c r="K33" s="267">
        <f t="shared" si="3"/>
        <v>5.4918785310030471E-2</v>
      </c>
      <c r="L33" s="267">
        <f t="shared" si="3"/>
        <v>9.6474032908611618E-2</v>
      </c>
      <c r="N33" s="229"/>
      <c r="O33" s="229"/>
    </row>
    <row r="34" spans="1:15" ht="13.8" x14ac:dyDescent="0.25">
      <c r="A34" s="221" t="s">
        <v>15</v>
      </c>
      <c r="B34" s="268">
        <v>1.9476900716188426E-2</v>
      </c>
      <c r="C34" s="268">
        <f t="shared" si="1"/>
        <v>5.9857421455197228E-2</v>
      </c>
      <c r="D34" s="268">
        <f t="shared" si="1"/>
        <v>9.6753536227856998E-2</v>
      </c>
      <c r="E34" s="266"/>
      <c r="F34" s="268">
        <v>2.9492306736254942E-2</v>
      </c>
      <c r="G34" s="268">
        <f t="shared" si="2"/>
        <v>5.5460716291470764E-2</v>
      </c>
      <c r="H34" s="268">
        <f t="shared" si="2"/>
        <v>7.1598840563162638E-2</v>
      </c>
      <c r="I34" s="266"/>
      <c r="J34" s="268">
        <v>2.1236990573586405E-2</v>
      </c>
      <c r="K34" s="268">
        <f t="shared" si="3"/>
        <v>5.9078506231526336E-2</v>
      </c>
      <c r="L34" s="268">
        <f t="shared" si="3"/>
        <v>9.2312382201390542E-2</v>
      </c>
      <c r="N34" s="229"/>
      <c r="O34" s="229"/>
    </row>
    <row r="35" spans="1:15" x14ac:dyDescent="0.25">
      <c r="A35" s="234" t="s">
        <v>498</v>
      </c>
      <c r="D35" s="232">
        <v>6.0003408257156707E-2</v>
      </c>
      <c r="H35" s="232">
        <v>3.6238222730407305E-2</v>
      </c>
      <c r="L35" s="232">
        <v>5.5807577355493999E-2</v>
      </c>
      <c r="O35" s="229"/>
    </row>
    <row r="36" spans="1:15" x14ac:dyDescent="0.25">
      <c r="A36" s="234" t="s">
        <v>548</v>
      </c>
      <c r="D36" s="232">
        <v>6.4256774972610439E-2</v>
      </c>
      <c r="H36" s="232">
        <v>4.0540374895685613E-2</v>
      </c>
      <c r="L36" s="232">
        <v>6.0069557321523664E-2</v>
      </c>
    </row>
    <row r="37" spans="1:15" x14ac:dyDescent="0.25">
      <c r="A37" s="234" t="s">
        <v>547</v>
      </c>
      <c r="D37" s="232">
        <v>8.6951158480194912E-2</v>
      </c>
      <c r="H37" s="232">
        <v>6.4441220258342868E-2</v>
      </c>
      <c r="L37" s="232">
        <v>8.2976946106407323E-2</v>
      </c>
    </row>
    <row r="38" spans="1:15" x14ac:dyDescent="0.25">
      <c r="A38" s="239"/>
      <c r="D38" s="232"/>
      <c r="G38" s="220"/>
      <c r="H38" s="232"/>
      <c r="L38" s="232"/>
    </row>
    <row r="39" spans="1:15" x14ac:dyDescent="0.25">
      <c r="A39" s="241"/>
      <c r="B39" s="3"/>
      <c r="C39" s="3"/>
      <c r="D39" s="230"/>
      <c r="E39" s="3"/>
      <c r="F39" s="3"/>
      <c r="G39" s="3"/>
      <c r="H39" s="230"/>
      <c r="I39" s="3"/>
      <c r="J39" s="3"/>
      <c r="K39" s="3"/>
      <c r="L39" s="230"/>
    </row>
    <row r="40" spans="1:15" x14ac:dyDescent="0.25">
      <c r="A40" s="219" t="s">
        <v>16</v>
      </c>
      <c r="B40" s="231" t="s">
        <v>1</v>
      </c>
      <c r="C40" s="231"/>
      <c r="D40" s="231"/>
      <c r="E40" s="231"/>
      <c r="F40" s="231" t="s">
        <v>2</v>
      </c>
      <c r="G40" s="231"/>
      <c r="H40" s="231"/>
      <c r="I40" s="231"/>
      <c r="J40" s="231" t="s">
        <v>493</v>
      </c>
      <c r="K40" s="231"/>
      <c r="L40" s="231"/>
      <c r="M40" s="231"/>
    </row>
    <row r="41" spans="1:15" x14ac:dyDescent="0.25">
      <c r="A41" s="245"/>
      <c r="B41" s="228">
        <v>2014</v>
      </c>
      <c r="C41" s="228">
        <v>2015</v>
      </c>
      <c r="D41" s="228">
        <v>2016</v>
      </c>
      <c r="E41" s="228" t="s">
        <v>514</v>
      </c>
      <c r="F41" s="228">
        <v>2014</v>
      </c>
      <c r="G41" s="228">
        <v>2015</v>
      </c>
      <c r="H41" s="228">
        <v>2016</v>
      </c>
      <c r="I41" s="228" t="s">
        <v>514</v>
      </c>
      <c r="J41" s="228">
        <v>2014</v>
      </c>
      <c r="K41" s="228">
        <v>2015</v>
      </c>
      <c r="L41" s="228">
        <v>2016</v>
      </c>
      <c r="M41" s="228" t="s">
        <v>514</v>
      </c>
    </row>
    <row r="42" spans="1:15" x14ac:dyDescent="0.25">
      <c r="A42" s="227" t="s">
        <v>3</v>
      </c>
      <c r="B42" s="269">
        <f>B3</f>
        <v>15970498</v>
      </c>
      <c r="C42" s="269">
        <f>C3</f>
        <v>16245300</v>
      </c>
      <c r="D42" s="269">
        <f>D3</f>
        <v>16799193</v>
      </c>
      <c r="E42" s="270">
        <f t="shared" ref="E42:E50" si="4">(D42-C42)/C42</f>
        <v>3.4095584569075361E-2</v>
      </c>
      <c r="F42" s="269">
        <f>F3</f>
        <v>3399726</v>
      </c>
      <c r="G42" s="269">
        <f>G3</f>
        <v>3511817</v>
      </c>
      <c r="H42" s="269">
        <f>H3</f>
        <v>3604480</v>
      </c>
      <c r="I42" s="270">
        <f t="shared" ref="I42:I49" si="5">(H42-G42)/G42</f>
        <v>2.6386055993236551E-2</v>
      </c>
      <c r="J42" s="269">
        <f t="shared" ref="J42:L53" si="6">B42+F42</f>
        <v>19370224</v>
      </c>
      <c r="K42" s="269">
        <f t="shared" si="6"/>
        <v>19757117</v>
      </c>
      <c r="L42" s="269">
        <f t="shared" si="6"/>
        <v>20403673</v>
      </c>
      <c r="M42" s="270">
        <f t="shared" ref="M42:M50" si="7">(L42-K42)/K42</f>
        <v>3.2725219980222826E-2</v>
      </c>
    </row>
    <row r="43" spans="1:15" x14ac:dyDescent="0.25">
      <c r="A43" s="246" t="s">
        <v>4</v>
      </c>
      <c r="B43" s="269">
        <f t="shared" ref="B43:D53" si="8">B4-B3</f>
        <v>965074</v>
      </c>
      <c r="C43" s="269">
        <f t="shared" si="8"/>
        <v>940385</v>
      </c>
      <c r="D43" s="269">
        <f t="shared" si="8"/>
        <v>938946</v>
      </c>
      <c r="E43" s="270">
        <f t="shared" si="4"/>
        <v>-1.5302243230166368E-3</v>
      </c>
      <c r="F43" s="269">
        <f t="shared" ref="F43:H53" si="9">F4-F3</f>
        <v>185651</v>
      </c>
      <c r="G43" s="269">
        <f t="shared" si="9"/>
        <v>183026</v>
      </c>
      <c r="H43" s="269">
        <f t="shared" si="9"/>
        <v>180653</v>
      </c>
      <c r="I43" s="270">
        <f t="shared" si="5"/>
        <v>-1.2965371040180083E-2</v>
      </c>
      <c r="J43" s="269">
        <f t="shared" si="6"/>
        <v>1150725</v>
      </c>
      <c r="K43" s="269">
        <f t="shared" si="6"/>
        <v>1123411</v>
      </c>
      <c r="L43" s="269">
        <f t="shared" ref="L43:L53" si="10">L4-L3</f>
        <v>1119599</v>
      </c>
      <c r="M43" s="270">
        <f t="shared" si="7"/>
        <v>-3.3932372034811836E-3</v>
      </c>
    </row>
    <row r="44" spans="1:15" x14ac:dyDescent="0.25">
      <c r="A44" s="246" t="s">
        <v>5</v>
      </c>
      <c r="B44" s="269">
        <f t="shared" si="8"/>
        <v>21606501</v>
      </c>
      <c r="C44" s="269">
        <f t="shared" si="8"/>
        <v>22613221</v>
      </c>
      <c r="D44" s="269">
        <f t="shared" si="8"/>
        <v>24214363</v>
      </c>
      <c r="E44" s="270">
        <f t="shared" si="4"/>
        <v>7.0805569892055623E-2</v>
      </c>
      <c r="F44" s="269">
        <f t="shared" si="9"/>
        <v>4665286</v>
      </c>
      <c r="G44" s="269">
        <f t="shared" si="9"/>
        <v>4852763</v>
      </c>
      <c r="H44" s="269">
        <f t="shared" si="9"/>
        <v>5099783</v>
      </c>
      <c r="I44" s="270">
        <f t="shared" si="5"/>
        <v>5.0902959818973234E-2</v>
      </c>
      <c r="J44" s="269">
        <f t="shared" si="6"/>
        <v>26271787</v>
      </c>
      <c r="K44" s="269">
        <f t="shared" si="6"/>
        <v>27465984</v>
      </c>
      <c r="L44" s="269">
        <f t="shared" si="10"/>
        <v>29314146</v>
      </c>
      <c r="M44" s="270">
        <f t="shared" si="7"/>
        <v>6.7289123885020827E-2</v>
      </c>
    </row>
    <row r="45" spans="1:15" x14ac:dyDescent="0.25">
      <c r="A45" s="246" t="s">
        <v>6</v>
      </c>
      <c r="B45" s="269">
        <f t="shared" si="8"/>
        <v>1233449</v>
      </c>
      <c r="C45" s="269">
        <f t="shared" si="8"/>
        <v>1320977</v>
      </c>
      <c r="D45" s="269">
        <f t="shared" si="8"/>
        <v>1366767</v>
      </c>
      <c r="E45" s="270">
        <f t="shared" si="4"/>
        <v>3.4663737521546549E-2</v>
      </c>
      <c r="F45" s="269">
        <f t="shared" si="9"/>
        <v>252184</v>
      </c>
      <c r="G45" s="269">
        <f t="shared" si="9"/>
        <v>262226</v>
      </c>
      <c r="H45" s="269">
        <f t="shared" si="9"/>
        <v>271335</v>
      </c>
      <c r="I45" s="270">
        <f t="shared" si="5"/>
        <v>3.4737211413055913E-2</v>
      </c>
      <c r="J45" s="269">
        <f t="shared" si="6"/>
        <v>1485633</v>
      </c>
      <c r="K45" s="269">
        <f t="shared" si="6"/>
        <v>1583203</v>
      </c>
      <c r="L45" s="269">
        <f t="shared" si="10"/>
        <v>1638102</v>
      </c>
      <c r="M45" s="270">
        <f t="shared" si="7"/>
        <v>3.4675907006239882E-2</v>
      </c>
    </row>
    <row r="46" spans="1:15" x14ac:dyDescent="0.25">
      <c r="A46" s="246" t="s">
        <v>7</v>
      </c>
      <c r="B46" s="269">
        <f t="shared" si="8"/>
        <v>24680883</v>
      </c>
      <c r="C46" s="269">
        <f t="shared" si="8"/>
        <v>25555363</v>
      </c>
      <c r="D46" s="269">
        <f t="shared" si="8"/>
        <v>29377314</v>
      </c>
      <c r="E46" s="270">
        <f t="shared" si="4"/>
        <v>0.14955573121774871</v>
      </c>
      <c r="F46" s="269">
        <f t="shared" si="9"/>
        <v>5315886</v>
      </c>
      <c r="G46" s="269">
        <f t="shared" si="9"/>
        <v>5472198</v>
      </c>
      <c r="H46" s="269">
        <f t="shared" si="9"/>
        <v>6187975</v>
      </c>
      <c r="I46" s="270">
        <f t="shared" si="5"/>
        <v>0.13080246730838321</v>
      </c>
      <c r="J46" s="269">
        <f t="shared" si="6"/>
        <v>29996769</v>
      </c>
      <c r="K46" s="269">
        <f t="shared" si="6"/>
        <v>31027561</v>
      </c>
      <c r="L46" s="269">
        <f t="shared" si="10"/>
        <v>35565289</v>
      </c>
      <c r="M46" s="270">
        <f t="shared" si="7"/>
        <v>0.14624829840798637</v>
      </c>
    </row>
    <row r="47" spans="1:15" x14ac:dyDescent="0.25">
      <c r="A47" s="246" t="s">
        <v>8</v>
      </c>
      <c r="B47" s="269">
        <f t="shared" si="8"/>
        <v>1161936</v>
      </c>
      <c r="C47" s="269">
        <f t="shared" si="8"/>
        <v>1632795</v>
      </c>
      <c r="D47" s="269">
        <f t="shared" si="8"/>
        <v>1152378</v>
      </c>
      <c r="E47" s="270">
        <f t="shared" si="4"/>
        <v>-0.29422983289390281</v>
      </c>
      <c r="F47" s="269">
        <f t="shared" si="9"/>
        <v>248065</v>
      </c>
      <c r="G47" s="269">
        <f t="shared" si="9"/>
        <v>349892</v>
      </c>
      <c r="H47" s="269">
        <f t="shared" si="9"/>
        <v>244271</v>
      </c>
      <c r="I47" s="270">
        <f t="shared" si="5"/>
        <v>-0.30186743337944277</v>
      </c>
      <c r="J47" s="269">
        <f t="shared" si="6"/>
        <v>1410001</v>
      </c>
      <c r="K47" s="269">
        <f t="shared" si="6"/>
        <v>1982687</v>
      </c>
      <c r="L47" s="269">
        <f t="shared" si="10"/>
        <v>1396649</v>
      </c>
      <c r="M47" s="270">
        <f t="shared" si="7"/>
        <v>-0.29557766808376712</v>
      </c>
    </row>
    <row r="48" spans="1:15" x14ac:dyDescent="0.25">
      <c r="A48" s="246" t="s">
        <v>9</v>
      </c>
      <c r="B48" s="269">
        <f t="shared" si="8"/>
        <v>14926899</v>
      </c>
      <c r="C48" s="269">
        <f t="shared" si="8"/>
        <v>15642063</v>
      </c>
      <c r="D48" s="269">
        <f t="shared" si="8"/>
        <v>16485919</v>
      </c>
      <c r="E48" s="270">
        <f t="shared" si="4"/>
        <v>5.3947871198319557E-2</v>
      </c>
      <c r="F48" s="269">
        <f t="shared" si="9"/>
        <v>3227480</v>
      </c>
      <c r="G48" s="269">
        <f t="shared" si="9"/>
        <v>3354899</v>
      </c>
      <c r="H48" s="269">
        <f t="shared" si="9"/>
        <v>3477548</v>
      </c>
      <c r="I48" s="270">
        <f t="shared" si="5"/>
        <v>3.6558179545792588E-2</v>
      </c>
      <c r="J48" s="269">
        <f t="shared" si="6"/>
        <v>18154379</v>
      </c>
      <c r="K48" s="269">
        <f t="shared" si="6"/>
        <v>18996962</v>
      </c>
      <c r="L48" s="269">
        <f t="shared" si="10"/>
        <v>19963467</v>
      </c>
      <c r="M48" s="270">
        <f t="shared" si="7"/>
        <v>5.0876819146135052E-2</v>
      </c>
    </row>
    <row r="49" spans="1:13" x14ac:dyDescent="0.25">
      <c r="A49" s="246" t="s">
        <v>10</v>
      </c>
      <c r="B49" s="269">
        <f t="shared" si="8"/>
        <v>1394575</v>
      </c>
      <c r="C49" s="269">
        <f t="shared" si="8"/>
        <v>1886795</v>
      </c>
      <c r="D49" s="269">
        <f t="shared" si="8"/>
        <v>2504670</v>
      </c>
      <c r="E49" s="270">
        <f t="shared" si="4"/>
        <v>0.32747330791103429</v>
      </c>
      <c r="F49" s="269">
        <f t="shared" si="9"/>
        <v>295536</v>
      </c>
      <c r="G49" s="269">
        <f t="shared" si="9"/>
        <v>405410</v>
      </c>
      <c r="H49" s="269">
        <f t="shared" si="9"/>
        <v>532715</v>
      </c>
      <c r="I49" s="270">
        <f t="shared" si="5"/>
        <v>0.31401544115833352</v>
      </c>
      <c r="J49" s="269">
        <f t="shared" si="6"/>
        <v>1690111</v>
      </c>
      <c r="K49" s="269">
        <f t="shared" si="6"/>
        <v>2292205</v>
      </c>
      <c r="L49" s="269">
        <f t="shared" si="10"/>
        <v>3037385</v>
      </c>
      <c r="M49" s="270">
        <f t="shared" si="7"/>
        <v>0.32509308722387398</v>
      </c>
    </row>
    <row r="50" spans="1:13" x14ac:dyDescent="0.25">
      <c r="A50" s="246" t="s">
        <v>11</v>
      </c>
      <c r="B50" s="269">
        <f t="shared" si="8"/>
        <v>22287456</v>
      </c>
      <c r="C50" s="269">
        <f t="shared" si="8"/>
        <v>23835349</v>
      </c>
      <c r="D50" s="269">
        <f>D11-D10</f>
        <v>25817242</v>
      </c>
      <c r="E50" s="270">
        <f t="shared" si="4"/>
        <v>8.3149317427657549E-2</v>
      </c>
      <c r="F50" s="269">
        <f t="shared" si="9"/>
        <v>4812580</v>
      </c>
      <c r="G50" s="269">
        <f t="shared" si="9"/>
        <v>5109941</v>
      </c>
      <c r="H50" s="269">
        <f>H11-H10</f>
        <v>5444180</v>
      </c>
      <c r="I50" s="270">
        <f>(H50-G50)/G50</f>
        <v>6.5409561480259754E-2</v>
      </c>
      <c r="J50" s="269">
        <f t="shared" si="6"/>
        <v>27100036</v>
      </c>
      <c r="K50" s="269">
        <f t="shared" si="6"/>
        <v>28945290</v>
      </c>
      <c r="L50" s="269">
        <f t="shared" si="10"/>
        <v>31261422</v>
      </c>
      <c r="M50" s="270">
        <f t="shared" si="7"/>
        <v>8.0017577989372368E-2</v>
      </c>
    </row>
    <row r="51" spans="1:13" x14ac:dyDescent="0.25">
      <c r="A51" s="246" t="s">
        <v>12</v>
      </c>
      <c r="B51" s="269">
        <f t="shared" si="8"/>
        <v>744289</v>
      </c>
      <c r="C51" s="269">
        <f t="shared" si="8"/>
        <v>847861</v>
      </c>
      <c r="D51" s="269">
        <f>D12-D11</f>
        <v>1119966</v>
      </c>
      <c r="E51" s="270">
        <f t="shared" ref="E51" si="11">(D51-C51)/C51</f>
        <v>0.32093114319446231</v>
      </c>
      <c r="F51" s="269">
        <f t="shared" si="9"/>
        <v>164912</v>
      </c>
      <c r="G51" s="269">
        <f t="shared" si="9"/>
        <v>186567</v>
      </c>
      <c r="H51" s="269">
        <f>H12-H11</f>
        <v>240876</v>
      </c>
      <c r="I51" s="270">
        <f>(H51-G51)/G51</f>
        <v>0.29109649616491662</v>
      </c>
      <c r="J51" s="269">
        <f t="shared" si="6"/>
        <v>909201</v>
      </c>
      <c r="K51" s="269">
        <f t="shared" si="6"/>
        <v>1034428</v>
      </c>
      <c r="L51" s="269">
        <f t="shared" si="10"/>
        <v>1360842</v>
      </c>
      <c r="M51" s="270">
        <f t="shared" ref="M51" si="12">(L51-K51)/K51</f>
        <v>0.31555023645918323</v>
      </c>
    </row>
    <row r="52" spans="1:13" x14ac:dyDescent="0.25">
      <c r="A52" s="246" t="s">
        <v>13</v>
      </c>
      <c r="B52" s="269">
        <f t="shared" si="8"/>
        <v>22968749</v>
      </c>
      <c r="C52" s="269">
        <f t="shared" si="8"/>
        <v>24547740</v>
      </c>
      <c r="D52" s="269">
        <f>D13-D12</f>
        <v>28924208</v>
      </c>
      <c r="E52" s="270">
        <f t="shared" ref="E52:E53" si="13">(D52-C52)/C52</f>
        <v>0.17828394793166297</v>
      </c>
      <c r="F52" s="269">
        <f t="shared" si="9"/>
        <v>4981312</v>
      </c>
      <c r="G52" s="269">
        <f t="shared" si="9"/>
        <v>5271602</v>
      </c>
      <c r="H52" s="269">
        <f>H13-H12</f>
        <v>5867869</v>
      </c>
      <c r="I52" s="270">
        <f>(H52-G52)/G52</f>
        <v>0.11310925976581691</v>
      </c>
      <c r="J52" s="269">
        <f t="shared" si="6"/>
        <v>27950061</v>
      </c>
      <c r="K52" s="269">
        <f t="shared" si="6"/>
        <v>29819342</v>
      </c>
      <c r="L52" s="269">
        <f t="shared" si="10"/>
        <v>34792077</v>
      </c>
      <c r="M52" s="270">
        <f t="shared" ref="M52" si="14">(L52-K52)/K52</f>
        <v>0.16676206336142493</v>
      </c>
    </row>
    <row r="53" spans="1:13" x14ac:dyDescent="0.25">
      <c r="A53" s="246" t="s">
        <v>15</v>
      </c>
      <c r="B53" s="269">
        <f t="shared" si="8"/>
        <v>942757</v>
      </c>
      <c r="C53" s="269">
        <f t="shared" si="8"/>
        <v>1529825</v>
      </c>
      <c r="D53" s="347">
        <f>D14-D13</f>
        <v>1113016</v>
      </c>
      <c r="E53" s="350">
        <f t="shared" si="13"/>
        <v>-0.27245534619972872</v>
      </c>
      <c r="F53" s="269">
        <f t="shared" si="9"/>
        <v>200086</v>
      </c>
      <c r="G53" s="269">
        <f t="shared" si="9"/>
        <v>327326</v>
      </c>
      <c r="H53" s="347">
        <f>H14-H13</f>
        <v>232945</v>
      </c>
      <c r="I53" s="350">
        <f>(H53-G53)/G53</f>
        <v>-0.28833945363338082</v>
      </c>
      <c r="J53" s="269">
        <f t="shared" si="6"/>
        <v>1142843</v>
      </c>
      <c r="K53" s="269">
        <f t="shared" si="6"/>
        <v>1857151</v>
      </c>
      <c r="L53" s="347">
        <f t="shared" si="10"/>
        <v>1345961</v>
      </c>
      <c r="M53" s="350">
        <f t="shared" ref="M53:M54" si="15">(L53-K53)/K53</f>
        <v>-0.27525494695907871</v>
      </c>
    </row>
    <row r="54" spans="1:13" x14ac:dyDescent="0.25">
      <c r="A54" s="247" t="s">
        <v>17</v>
      </c>
      <c r="B54" s="247">
        <v>128883066</v>
      </c>
      <c r="C54" s="247">
        <v>136597674</v>
      </c>
      <c r="D54" s="247">
        <f>SUM(D42:D53)</f>
        <v>149813982</v>
      </c>
      <c r="E54" s="248">
        <f t="shared" ref="E54" si="16">(D54-C54)/C54</f>
        <v>9.6753536227856998E-2</v>
      </c>
      <c r="F54" s="247">
        <v>27748704</v>
      </c>
      <c r="G54" s="247">
        <v>29287667</v>
      </c>
      <c r="H54" s="247">
        <f>SUM(H42:H53)</f>
        <v>31384630</v>
      </c>
      <c r="I54" s="248">
        <f>(H54-G54)/G54</f>
        <v>7.1598840563162638E-2</v>
      </c>
      <c r="J54" s="247">
        <v>156631770</v>
      </c>
      <c r="K54" s="247">
        <v>165885341</v>
      </c>
      <c r="L54" s="247">
        <f>SUM(L42:L53)</f>
        <v>181198612</v>
      </c>
      <c r="M54" s="350">
        <f t="shared" si="15"/>
        <v>9.2312382201390542E-2</v>
      </c>
    </row>
    <row r="55" spans="1:13" x14ac:dyDescent="0.25">
      <c r="A55" s="224"/>
      <c r="B55" s="224"/>
      <c r="D55" s="224"/>
      <c r="E55" s="229"/>
      <c r="H55" s="224"/>
      <c r="I55" s="229"/>
      <c r="L55" s="224"/>
      <c r="M55" s="229"/>
    </row>
    <row r="56" spans="1:13" x14ac:dyDescent="0.25">
      <c r="A56" s="224"/>
      <c r="D56" s="224"/>
      <c r="H56" s="224"/>
      <c r="L56" s="224"/>
    </row>
    <row r="57" spans="1:13" x14ac:dyDescent="0.25">
      <c r="A57" s="224"/>
      <c r="E57" s="231"/>
      <c r="F57" s="231"/>
      <c r="G57" s="231"/>
      <c r="H57" s="231"/>
      <c r="I57" s="231"/>
      <c r="J57" s="231"/>
      <c r="K57" s="231"/>
      <c r="L57" s="231"/>
    </row>
    <row r="58" spans="1:13" x14ac:dyDescent="0.25">
      <c r="A58" s="224"/>
      <c r="E58" s="232"/>
      <c r="H58" s="224"/>
      <c r="I58" s="232"/>
      <c r="L58" s="232"/>
    </row>
    <row r="59" spans="1:13" x14ac:dyDescent="0.25">
      <c r="A59" s="224"/>
      <c r="E59" s="232"/>
      <c r="I59" s="232"/>
      <c r="L59" s="232"/>
    </row>
    <row r="60" spans="1:13" x14ac:dyDescent="0.25">
      <c r="A60" s="224"/>
      <c r="E60" s="232"/>
      <c r="I60" s="232"/>
      <c r="L60" s="232"/>
    </row>
    <row r="61" spans="1:13" x14ac:dyDescent="0.25">
      <c r="A61" s="224"/>
      <c r="E61" s="232"/>
      <c r="I61" s="232"/>
      <c r="L61" s="232"/>
    </row>
    <row r="62" spans="1:13" x14ac:dyDescent="0.25">
      <c r="A62" s="224"/>
      <c r="E62" s="232"/>
      <c r="I62" s="232"/>
      <c r="L62" s="232"/>
    </row>
    <row r="63" spans="1:13" x14ac:dyDescent="0.25">
      <c r="A63" s="224"/>
      <c r="E63" s="232"/>
      <c r="I63" s="232"/>
      <c r="L63" s="232"/>
    </row>
    <row r="64" spans="1:13" x14ac:dyDescent="0.25">
      <c r="A64" s="224"/>
      <c r="E64" s="232"/>
      <c r="I64" s="232"/>
      <c r="L64" s="232"/>
    </row>
    <row r="65" spans="1:12" x14ac:dyDescent="0.25">
      <c r="A65" s="224"/>
      <c r="E65" s="232"/>
      <c r="I65" s="232"/>
      <c r="L65" s="232"/>
    </row>
    <row r="66" spans="1:12" x14ac:dyDescent="0.25">
      <c r="A66" s="224"/>
      <c r="E66" s="232"/>
      <c r="I66" s="232"/>
      <c r="L66" s="232"/>
    </row>
    <row r="67" spans="1:12" x14ac:dyDescent="0.25">
      <c r="A67" s="224"/>
      <c r="E67" s="232"/>
      <c r="I67" s="232"/>
      <c r="L67" s="232"/>
    </row>
    <row r="68" spans="1:12" x14ac:dyDescent="0.25">
      <c r="A68" s="224"/>
      <c r="D68" s="224"/>
      <c r="E68" s="232"/>
      <c r="I68" s="232"/>
      <c r="L68" s="232"/>
    </row>
    <row r="69" spans="1:12" x14ac:dyDescent="0.25">
      <c r="A69" s="224"/>
      <c r="E69" s="232"/>
      <c r="I69" s="232"/>
      <c r="L69" s="232"/>
    </row>
    <row r="70" spans="1:12" x14ac:dyDescent="0.25">
      <c r="A70" s="224"/>
      <c r="E70" s="232"/>
      <c r="I70" s="232"/>
      <c r="L70" s="232"/>
    </row>
    <row r="74" spans="1:12" x14ac:dyDescent="0.25">
      <c r="D74" s="224"/>
      <c r="H74" s="224"/>
    </row>
    <row r="75" spans="1:12" x14ac:dyDescent="0.25">
      <c r="D75" s="224"/>
      <c r="H75" s="224"/>
    </row>
    <row r="76" spans="1:12" x14ac:dyDescent="0.25">
      <c r="D76" s="224"/>
      <c r="H76" s="224"/>
    </row>
  </sheetData>
  <sheetProtection sheet="1" objects="1" scenarios="1"/>
  <printOptions gridLines="1"/>
  <pageMargins left="0.19685039370078741" right="0.15748031496062992" top="0.59055118110236227" bottom="0.39370078740157483" header="0.19685039370078741" footer="0.23622047244094491"/>
  <pageSetup paperSize="9" scale="90" orientation="landscape" r:id="rId1"/>
  <headerFooter alignWithMargins="0">
    <oddHeader xml:space="preserve">&amp;L&amp;"Arial,Halvfet"FORELØPIGE TALL&amp;CSkatteinngangen i kommunesektoren etter måned </oddHeader>
    <oddFooter>&amp;LKS&amp;R&amp;F</oddFooter>
  </headerFooter>
  <rowBreaks count="2" manualBreakCount="2">
    <brk id="38" max="12" man="1"/>
    <brk id="71" max="16383" man="1"/>
  </rowBreaks>
  <ignoredErrors>
    <ignoredError sqref="E42:E5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4</vt:i4>
      </vt:variant>
      <vt:variant>
        <vt:lpstr>Diagrammer</vt:lpstr>
      </vt:variant>
      <vt:variant>
        <vt:i4>2</vt:i4>
      </vt:variant>
      <vt:variant>
        <vt:lpstr>Navngitte områder</vt:lpstr>
      </vt:variant>
      <vt:variant>
        <vt:i4>5</vt:i4>
      </vt:variant>
    </vt:vector>
  </HeadingPairs>
  <TitlesOfParts>
    <vt:vector size="11" baseType="lpstr">
      <vt:lpstr>kommuner</vt:lpstr>
      <vt:lpstr>fylker</vt:lpstr>
      <vt:lpstr>fylker gml</vt:lpstr>
      <vt:lpstr>tabellalle</vt:lpstr>
      <vt:lpstr>Diagram K</vt:lpstr>
      <vt:lpstr>Diagram FK</vt:lpstr>
      <vt:lpstr>'fylker gml'!Utskriftsområde</vt:lpstr>
      <vt:lpstr>kommuner!Utskriftsområde</vt:lpstr>
      <vt:lpstr>tabellalle!Utskriftsområde</vt:lpstr>
      <vt:lpstr>'fylker gml'!Utskriftstitler</vt:lpstr>
      <vt:lpstr>kommuner!Utskriftstitler</vt:lpstr>
    </vt:vector>
  </TitlesOfParts>
  <Company>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Børre Stolp;Ingunn Monsen;Martin Fjordholm</dc:creator>
  <cp:lastModifiedBy>Martin Fjordholm</cp:lastModifiedBy>
  <cp:lastPrinted>2013-04-12T08:36:36Z</cp:lastPrinted>
  <dcterms:created xsi:type="dcterms:W3CDTF">2013-03-20T09:44:44Z</dcterms:created>
  <dcterms:modified xsi:type="dcterms:W3CDTF">2017-01-17T15:37:56Z</dcterms:modified>
</cp:coreProperties>
</file>