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L:\UTKO\Kommuneøkonomi\Skatt oppdatering\2023\Nett2023\"/>
    </mc:Choice>
  </mc:AlternateContent>
  <xr:revisionPtr revIDLastSave="0" documentId="13_ncr:1_{9C866D84-260E-4F13-85FA-A74E7D8A7A8E}" xr6:coauthVersionLast="47" xr6:coauthVersionMax="47" xr10:uidLastSave="{00000000-0000-0000-0000-000000000000}"/>
  <bookViews>
    <workbookView xWindow="2340" yWindow="2340" windowWidth="21495" windowHeight="17025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D36" i="4"/>
  <c r="H36" i="4"/>
  <c r="H37" i="4"/>
  <c r="K3" i="3" l="1"/>
  <c r="D3" i="4" l="1"/>
  <c r="D24" i="4" l="1"/>
  <c r="H24" i="4"/>
  <c r="Q19" i="3" l="1"/>
  <c r="X364" i="1" l="1"/>
  <c r="U364" i="1"/>
  <c r="I43" i="4" l="1"/>
  <c r="H44" i="4"/>
  <c r="H46" i="4"/>
  <c r="H47" i="4"/>
  <c r="H48" i="4"/>
  <c r="H49" i="4"/>
  <c r="H50" i="4"/>
  <c r="H51" i="4"/>
  <c r="H52" i="4"/>
  <c r="H53" i="4"/>
  <c r="H54" i="4"/>
  <c r="H55" i="4"/>
  <c r="D44" i="4"/>
  <c r="D46" i="4"/>
  <c r="L46" i="4" s="1"/>
  <c r="D47" i="4"/>
  <c r="L47" i="4" s="1"/>
  <c r="D48" i="4"/>
  <c r="D49" i="4"/>
  <c r="D50" i="4"/>
  <c r="D51" i="4"/>
  <c r="D52" i="4"/>
  <c r="D53" i="4"/>
  <c r="L53" i="4" s="1"/>
  <c r="D54" i="4"/>
  <c r="L54" i="4" s="1"/>
  <c r="D55" i="4"/>
  <c r="L55" i="4" s="1"/>
  <c r="C44" i="4"/>
  <c r="L15" i="4"/>
  <c r="L16" i="4"/>
  <c r="L17" i="4"/>
  <c r="L18" i="4"/>
  <c r="D23" i="4"/>
  <c r="D43" i="4" s="1"/>
  <c r="C24" i="4"/>
  <c r="I16" i="4"/>
  <c r="I17" i="4"/>
  <c r="I18" i="4"/>
  <c r="I15" i="4"/>
  <c r="I14" i="4"/>
  <c r="E16" i="4"/>
  <c r="E17" i="4"/>
  <c r="E18" i="4"/>
  <c r="E15" i="4"/>
  <c r="E14" i="4"/>
  <c r="A38" i="4"/>
  <c r="A37" i="4"/>
  <c r="H2" i="4"/>
  <c r="H23" i="4" s="1"/>
  <c r="H43" i="4" s="1"/>
  <c r="L3" i="4"/>
  <c r="L4" i="4"/>
  <c r="L5" i="4"/>
  <c r="L6" i="4"/>
  <c r="L7" i="4"/>
  <c r="L8" i="4"/>
  <c r="L9" i="4"/>
  <c r="L10" i="4"/>
  <c r="L11" i="4"/>
  <c r="L12" i="4"/>
  <c r="L13" i="4"/>
  <c r="L14" i="4"/>
  <c r="G55" i="4"/>
  <c r="C55" i="4"/>
  <c r="G35" i="4"/>
  <c r="C35" i="4"/>
  <c r="G54" i="4"/>
  <c r="C54" i="4"/>
  <c r="G34" i="4"/>
  <c r="C34" i="4"/>
  <c r="L48" i="4" l="1"/>
  <c r="L2" i="4"/>
  <c r="L23" i="4" s="1"/>
  <c r="L43" i="4" s="1"/>
  <c r="L52" i="4"/>
  <c r="L50" i="4"/>
  <c r="L51" i="4"/>
  <c r="L49" i="4"/>
  <c r="E44" i="4"/>
  <c r="L45" i="4"/>
  <c r="D56" i="4"/>
  <c r="H56" i="4"/>
  <c r="L44" i="4"/>
  <c r="K55" i="4"/>
  <c r="E7" i="1"/>
  <c r="L56" i="4" l="1"/>
  <c r="R15" i="1"/>
  <c r="R23" i="1"/>
  <c r="R31" i="1"/>
  <c r="R39" i="1"/>
  <c r="R47" i="1"/>
  <c r="R55" i="1"/>
  <c r="E210" i="1"/>
  <c r="E218" i="1"/>
  <c r="E226" i="1"/>
  <c r="S226" i="1" s="1"/>
  <c r="E234" i="1"/>
  <c r="S234" i="1" s="1"/>
  <c r="E242" i="1"/>
  <c r="S242" i="1" s="1"/>
  <c r="E250" i="1"/>
  <c r="S250" i="1" s="1"/>
  <c r="E257" i="1"/>
  <c r="S257" i="1" s="1"/>
  <c r="E258" i="1"/>
  <c r="S258" i="1" s="1"/>
  <c r="E265" i="1"/>
  <c r="S265" i="1" s="1"/>
  <c r="E266" i="1"/>
  <c r="E273" i="1"/>
  <c r="S273" i="1" s="1"/>
  <c r="E274" i="1"/>
  <c r="E281" i="1"/>
  <c r="E282" i="1"/>
  <c r="E289" i="1"/>
  <c r="E290" i="1"/>
  <c r="E297" i="1"/>
  <c r="E298" i="1"/>
  <c r="E305" i="1"/>
  <c r="S305" i="1" s="1"/>
  <c r="E306" i="1"/>
  <c r="E313" i="1"/>
  <c r="S313" i="1" s="1"/>
  <c r="E314" i="1"/>
  <c r="E321" i="1"/>
  <c r="S321" i="1" s="1"/>
  <c r="E322" i="1"/>
  <c r="E329" i="1"/>
  <c r="E330" i="1"/>
  <c r="E337" i="1"/>
  <c r="E338" i="1"/>
  <c r="E345" i="1"/>
  <c r="E346" i="1"/>
  <c r="E353" i="1"/>
  <c r="E354" i="1"/>
  <c r="R356" i="1"/>
  <c r="R357" i="1"/>
  <c r="R360" i="1"/>
  <c r="E361" i="1"/>
  <c r="E362" i="1"/>
  <c r="T364" i="1"/>
  <c r="Y364" i="1" s="1"/>
  <c r="Y362" i="1"/>
  <c r="Y361" i="1"/>
  <c r="Y360" i="1"/>
  <c r="E360" i="1"/>
  <c r="Y359" i="1"/>
  <c r="Y358" i="1"/>
  <c r="R358" i="1"/>
  <c r="E358" i="1"/>
  <c r="Y357" i="1"/>
  <c r="Y356" i="1"/>
  <c r="E356" i="1"/>
  <c r="Y355" i="1"/>
  <c r="R355" i="1"/>
  <c r="E355" i="1"/>
  <c r="Y354" i="1"/>
  <c r="Y353" i="1"/>
  <c r="R353" i="1"/>
  <c r="Y352" i="1"/>
  <c r="R352" i="1"/>
  <c r="E352" i="1"/>
  <c r="Y351" i="1"/>
  <c r="Y350" i="1"/>
  <c r="R350" i="1"/>
  <c r="E350" i="1"/>
  <c r="Y349" i="1"/>
  <c r="R349" i="1"/>
  <c r="E349" i="1"/>
  <c r="Y348" i="1"/>
  <c r="R348" i="1"/>
  <c r="E348" i="1"/>
  <c r="Y347" i="1"/>
  <c r="R347" i="1"/>
  <c r="E347" i="1"/>
  <c r="Y346" i="1"/>
  <c r="Y345" i="1"/>
  <c r="Y344" i="1"/>
  <c r="R344" i="1"/>
  <c r="E344" i="1"/>
  <c r="Y343" i="1"/>
  <c r="Y342" i="1"/>
  <c r="R342" i="1"/>
  <c r="E342" i="1"/>
  <c r="Y341" i="1"/>
  <c r="R341" i="1"/>
  <c r="E341" i="1"/>
  <c r="Y340" i="1"/>
  <c r="R340" i="1"/>
  <c r="E340" i="1"/>
  <c r="Y339" i="1"/>
  <c r="R339" i="1"/>
  <c r="E339" i="1"/>
  <c r="Y338" i="1"/>
  <c r="Y337" i="1"/>
  <c r="R337" i="1"/>
  <c r="Y336" i="1"/>
  <c r="R336" i="1"/>
  <c r="E336" i="1"/>
  <c r="Y335" i="1"/>
  <c r="Y334" i="1"/>
  <c r="R334" i="1"/>
  <c r="E334" i="1"/>
  <c r="Y333" i="1"/>
  <c r="R333" i="1"/>
  <c r="E333" i="1"/>
  <c r="Y332" i="1"/>
  <c r="R332" i="1"/>
  <c r="E332" i="1"/>
  <c r="Y331" i="1"/>
  <c r="R331" i="1"/>
  <c r="E331" i="1"/>
  <c r="Y330" i="1"/>
  <c r="Y329" i="1"/>
  <c r="Y328" i="1"/>
  <c r="R328" i="1"/>
  <c r="E328" i="1"/>
  <c r="Y327" i="1"/>
  <c r="Y326" i="1"/>
  <c r="R326" i="1"/>
  <c r="E326" i="1"/>
  <c r="S326" i="1" s="1"/>
  <c r="Y325" i="1"/>
  <c r="R325" i="1"/>
  <c r="E325" i="1"/>
  <c r="S325" i="1" s="1"/>
  <c r="Y324" i="1"/>
  <c r="R324" i="1"/>
  <c r="E324" i="1"/>
  <c r="S324" i="1" s="1"/>
  <c r="Y323" i="1"/>
  <c r="R323" i="1"/>
  <c r="E323" i="1"/>
  <c r="S323" i="1" s="1"/>
  <c r="Y322" i="1"/>
  <c r="Y321" i="1"/>
  <c r="R321" i="1"/>
  <c r="Y320" i="1"/>
  <c r="R320" i="1"/>
  <c r="E320" i="1"/>
  <c r="S320" i="1" s="1"/>
  <c r="Y319" i="1"/>
  <c r="Y318" i="1"/>
  <c r="R318" i="1"/>
  <c r="E318" i="1"/>
  <c r="Y317" i="1"/>
  <c r="R317" i="1"/>
  <c r="E317" i="1"/>
  <c r="S317" i="1" s="1"/>
  <c r="Y316" i="1"/>
  <c r="R316" i="1"/>
  <c r="E316" i="1"/>
  <c r="S316" i="1" s="1"/>
  <c r="Y315" i="1"/>
  <c r="R315" i="1"/>
  <c r="E315" i="1"/>
  <c r="S315" i="1" s="1"/>
  <c r="Y314" i="1"/>
  <c r="Y313" i="1"/>
  <c r="Y312" i="1"/>
  <c r="R312" i="1"/>
  <c r="E312" i="1"/>
  <c r="S312" i="1" s="1"/>
  <c r="Y311" i="1"/>
  <c r="Y310" i="1"/>
  <c r="R310" i="1"/>
  <c r="E310" i="1"/>
  <c r="Y309" i="1"/>
  <c r="R309" i="1"/>
  <c r="E309" i="1"/>
  <c r="Y308" i="1"/>
  <c r="R308" i="1"/>
  <c r="E308" i="1"/>
  <c r="Y307" i="1"/>
  <c r="R307" i="1"/>
  <c r="E307" i="1"/>
  <c r="Y306" i="1"/>
  <c r="Y305" i="1"/>
  <c r="R305" i="1"/>
  <c r="Y304" i="1"/>
  <c r="R304" i="1"/>
  <c r="E304" i="1"/>
  <c r="Y303" i="1"/>
  <c r="Y302" i="1"/>
  <c r="R302" i="1"/>
  <c r="E302" i="1"/>
  <c r="Y301" i="1"/>
  <c r="R301" i="1"/>
  <c r="E301" i="1"/>
  <c r="Y300" i="1"/>
  <c r="R300" i="1"/>
  <c r="E300" i="1"/>
  <c r="S300" i="1" s="1"/>
  <c r="Y299" i="1"/>
  <c r="R299" i="1"/>
  <c r="E299" i="1"/>
  <c r="Y298" i="1"/>
  <c r="R298" i="1"/>
  <c r="Y297" i="1"/>
  <c r="Y296" i="1"/>
  <c r="R296" i="1"/>
  <c r="E296" i="1"/>
  <c r="S296" i="1" s="1"/>
  <c r="Y295" i="1"/>
  <c r="Y294" i="1"/>
  <c r="R294" i="1"/>
  <c r="E294" i="1"/>
  <c r="S294" i="1" s="1"/>
  <c r="Y293" i="1"/>
  <c r="R293" i="1"/>
  <c r="E293" i="1"/>
  <c r="Y292" i="1"/>
  <c r="R292" i="1"/>
  <c r="E292" i="1"/>
  <c r="Y291" i="1"/>
  <c r="R291" i="1"/>
  <c r="E291" i="1"/>
  <c r="S291" i="1" s="1"/>
  <c r="Y290" i="1"/>
  <c r="Y289" i="1"/>
  <c r="R289" i="1"/>
  <c r="Y288" i="1"/>
  <c r="R288" i="1"/>
  <c r="E288" i="1"/>
  <c r="S288" i="1" s="1"/>
  <c r="Y287" i="1"/>
  <c r="Y286" i="1"/>
  <c r="R286" i="1"/>
  <c r="E286" i="1"/>
  <c r="S286" i="1" s="1"/>
  <c r="Y285" i="1"/>
  <c r="R285" i="1"/>
  <c r="E285" i="1"/>
  <c r="Y284" i="1"/>
  <c r="R284" i="1"/>
  <c r="E284" i="1"/>
  <c r="S284" i="1" s="1"/>
  <c r="Y283" i="1"/>
  <c r="R283" i="1"/>
  <c r="E283" i="1"/>
  <c r="Y282" i="1"/>
  <c r="R282" i="1"/>
  <c r="Y281" i="1"/>
  <c r="Y280" i="1"/>
  <c r="R280" i="1"/>
  <c r="E280" i="1"/>
  <c r="Y279" i="1"/>
  <c r="Y278" i="1"/>
  <c r="R278" i="1"/>
  <c r="E278" i="1"/>
  <c r="Y277" i="1"/>
  <c r="R277" i="1"/>
  <c r="E277" i="1"/>
  <c r="S277" i="1" s="1"/>
  <c r="Y276" i="1"/>
  <c r="R276" i="1"/>
  <c r="E276" i="1"/>
  <c r="S276" i="1" s="1"/>
  <c r="Y275" i="1"/>
  <c r="R275" i="1"/>
  <c r="E275" i="1"/>
  <c r="Y274" i="1"/>
  <c r="Y273" i="1"/>
  <c r="R273" i="1"/>
  <c r="Y272" i="1"/>
  <c r="R272" i="1"/>
  <c r="E272" i="1"/>
  <c r="Y271" i="1"/>
  <c r="Y270" i="1"/>
  <c r="R270" i="1"/>
  <c r="E270" i="1"/>
  <c r="S270" i="1" s="1"/>
  <c r="Y269" i="1"/>
  <c r="R269" i="1"/>
  <c r="E269" i="1"/>
  <c r="S269" i="1" s="1"/>
  <c r="Y268" i="1"/>
  <c r="R268" i="1"/>
  <c r="E268" i="1"/>
  <c r="Y267" i="1"/>
  <c r="R267" i="1"/>
  <c r="E267" i="1"/>
  <c r="Y266" i="1"/>
  <c r="R266" i="1"/>
  <c r="Y265" i="1"/>
  <c r="Y264" i="1"/>
  <c r="R264" i="1"/>
  <c r="E264" i="1"/>
  <c r="Y263" i="1"/>
  <c r="Y262" i="1"/>
  <c r="R262" i="1"/>
  <c r="E262" i="1"/>
  <c r="S262" i="1" s="1"/>
  <c r="Y261" i="1"/>
  <c r="R261" i="1"/>
  <c r="E261" i="1"/>
  <c r="Y260" i="1"/>
  <c r="R260" i="1"/>
  <c r="E260" i="1"/>
  <c r="Y259" i="1"/>
  <c r="R259" i="1"/>
  <c r="E259" i="1"/>
  <c r="Y258" i="1"/>
  <c r="Y257" i="1"/>
  <c r="R257" i="1"/>
  <c r="Y256" i="1"/>
  <c r="R256" i="1"/>
  <c r="E256" i="1"/>
  <c r="Y255" i="1"/>
  <c r="Y254" i="1"/>
  <c r="R254" i="1"/>
  <c r="E254" i="1"/>
  <c r="S254" i="1" s="1"/>
  <c r="Y253" i="1"/>
  <c r="R253" i="1"/>
  <c r="E253" i="1"/>
  <c r="S253" i="1" s="1"/>
  <c r="Y252" i="1"/>
  <c r="R252" i="1"/>
  <c r="E252" i="1"/>
  <c r="S252" i="1" s="1"/>
  <c r="Y251" i="1"/>
  <c r="R251" i="1"/>
  <c r="E251" i="1"/>
  <c r="Y250" i="1"/>
  <c r="R250" i="1"/>
  <c r="Y249" i="1"/>
  <c r="R249" i="1"/>
  <c r="E249" i="1"/>
  <c r="S249" i="1" s="1"/>
  <c r="Y248" i="1"/>
  <c r="R248" i="1"/>
  <c r="E248" i="1"/>
  <c r="Y247" i="1"/>
  <c r="Y246" i="1"/>
  <c r="R246" i="1"/>
  <c r="E246" i="1"/>
  <c r="S246" i="1" s="1"/>
  <c r="Y245" i="1"/>
  <c r="R245" i="1"/>
  <c r="E245" i="1"/>
  <c r="S245" i="1" s="1"/>
  <c r="Y244" i="1"/>
  <c r="R244" i="1"/>
  <c r="E244" i="1"/>
  <c r="S244" i="1" s="1"/>
  <c r="Y243" i="1"/>
  <c r="R243" i="1"/>
  <c r="E243" i="1"/>
  <c r="Y242" i="1"/>
  <c r="R242" i="1"/>
  <c r="Y241" i="1"/>
  <c r="R241" i="1"/>
  <c r="E241" i="1"/>
  <c r="Y240" i="1"/>
  <c r="R240" i="1"/>
  <c r="E240" i="1"/>
  <c r="S240" i="1" s="1"/>
  <c r="Y239" i="1"/>
  <c r="Y238" i="1"/>
  <c r="R238" i="1"/>
  <c r="E238" i="1"/>
  <c r="Y237" i="1"/>
  <c r="R237" i="1"/>
  <c r="E237" i="1"/>
  <c r="Y236" i="1"/>
  <c r="R236" i="1"/>
  <c r="E236" i="1"/>
  <c r="S236" i="1" s="1"/>
  <c r="Y235" i="1"/>
  <c r="R235" i="1"/>
  <c r="E235" i="1"/>
  <c r="Y234" i="1"/>
  <c r="R234" i="1"/>
  <c r="Y233" i="1"/>
  <c r="R233" i="1"/>
  <c r="E233" i="1"/>
  <c r="Y232" i="1"/>
  <c r="R232" i="1"/>
  <c r="E232" i="1"/>
  <c r="Y231" i="1"/>
  <c r="Y230" i="1"/>
  <c r="R230" i="1"/>
  <c r="E230" i="1"/>
  <c r="Y229" i="1"/>
  <c r="R229" i="1"/>
  <c r="E229" i="1"/>
  <c r="Y228" i="1"/>
  <c r="R228" i="1"/>
  <c r="E228" i="1"/>
  <c r="S228" i="1" s="1"/>
  <c r="Y227" i="1"/>
  <c r="R227" i="1"/>
  <c r="E227" i="1"/>
  <c r="S227" i="1" s="1"/>
  <c r="Y226" i="1"/>
  <c r="R226" i="1"/>
  <c r="Y225" i="1"/>
  <c r="R225" i="1"/>
  <c r="E225" i="1"/>
  <c r="Y224" i="1"/>
  <c r="R224" i="1"/>
  <c r="E224" i="1"/>
  <c r="Y223" i="1"/>
  <c r="Y222" i="1"/>
  <c r="R222" i="1"/>
  <c r="E222" i="1"/>
  <c r="Y221" i="1"/>
  <c r="R221" i="1"/>
  <c r="E221" i="1"/>
  <c r="Y220" i="1"/>
  <c r="R220" i="1"/>
  <c r="E220" i="1"/>
  <c r="S220" i="1" s="1"/>
  <c r="Y219" i="1"/>
  <c r="R219" i="1"/>
  <c r="E219" i="1"/>
  <c r="Y218" i="1"/>
  <c r="R218" i="1"/>
  <c r="Y217" i="1"/>
  <c r="R217" i="1"/>
  <c r="E217" i="1"/>
  <c r="Y216" i="1"/>
  <c r="R216" i="1"/>
  <c r="E216" i="1"/>
  <c r="Y215" i="1"/>
  <c r="Y214" i="1"/>
  <c r="R214" i="1"/>
  <c r="E214" i="1"/>
  <c r="Y213" i="1"/>
  <c r="R213" i="1"/>
  <c r="E213" i="1"/>
  <c r="Y212" i="1"/>
  <c r="R212" i="1"/>
  <c r="E212" i="1"/>
  <c r="S212" i="1" s="1"/>
  <c r="Y211" i="1"/>
  <c r="R211" i="1"/>
  <c r="E211" i="1"/>
  <c r="S211" i="1" s="1"/>
  <c r="Y210" i="1"/>
  <c r="R210" i="1"/>
  <c r="Y209" i="1"/>
  <c r="R209" i="1"/>
  <c r="E209" i="1"/>
  <c r="Y208" i="1"/>
  <c r="R208" i="1"/>
  <c r="E208" i="1"/>
  <c r="Y207" i="1"/>
  <c r="Y206" i="1"/>
  <c r="R206" i="1"/>
  <c r="E206" i="1"/>
  <c r="Y205" i="1"/>
  <c r="R205" i="1"/>
  <c r="E205" i="1"/>
  <c r="S205" i="1" s="1"/>
  <c r="Y204" i="1"/>
  <c r="R204" i="1"/>
  <c r="E204" i="1"/>
  <c r="Y203" i="1"/>
  <c r="R203" i="1"/>
  <c r="E203" i="1"/>
  <c r="Y202" i="1"/>
  <c r="R202" i="1"/>
  <c r="E202" i="1"/>
  <c r="Y201" i="1"/>
  <c r="R201" i="1"/>
  <c r="E201" i="1"/>
  <c r="Y200" i="1"/>
  <c r="R200" i="1"/>
  <c r="E200" i="1"/>
  <c r="Y199" i="1"/>
  <c r="Y198" i="1"/>
  <c r="R198" i="1"/>
  <c r="E198" i="1"/>
  <c r="S198" i="1" s="1"/>
  <c r="Y197" i="1"/>
  <c r="R197" i="1"/>
  <c r="E197" i="1"/>
  <c r="Y196" i="1"/>
  <c r="R196" i="1"/>
  <c r="E196" i="1"/>
  <c r="S196" i="1" s="1"/>
  <c r="Y195" i="1"/>
  <c r="R195" i="1"/>
  <c r="E195" i="1"/>
  <c r="Y194" i="1"/>
  <c r="R194" i="1"/>
  <c r="E194" i="1"/>
  <c r="Y193" i="1"/>
  <c r="R193" i="1"/>
  <c r="E193" i="1"/>
  <c r="S193" i="1" s="1"/>
  <c r="Y192" i="1"/>
  <c r="R192" i="1"/>
  <c r="E192" i="1"/>
  <c r="S192" i="1" s="1"/>
  <c r="Y191" i="1"/>
  <c r="Y190" i="1"/>
  <c r="R190" i="1"/>
  <c r="E190" i="1"/>
  <c r="Y189" i="1"/>
  <c r="R189" i="1"/>
  <c r="E189" i="1"/>
  <c r="Y188" i="1"/>
  <c r="R188" i="1"/>
  <c r="E188" i="1"/>
  <c r="S188" i="1" s="1"/>
  <c r="Y187" i="1"/>
  <c r="R187" i="1"/>
  <c r="E187" i="1"/>
  <c r="Y186" i="1"/>
  <c r="R186" i="1"/>
  <c r="E186" i="1"/>
  <c r="Y185" i="1"/>
  <c r="R185" i="1"/>
  <c r="E185" i="1"/>
  <c r="S185" i="1" s="1"/>
  <c r="Y184" i="1"/>
  <c r="R184" i="1"/>
  <c r="E184" i="1"/>
  <c r="S184" i="1" s="1"/>
  <c r="Y183" i="1"/>
  <c r="Y182" i="1"/>
  <c r="R182" i="1"/>
  <c r="E182" i="1"/>
  <c r="Y181" i="1"/>
  <c r="R181" i="1"/>
  <c r="E181" i="1"/>
  <c r="Y180" i="1"/>
  <c r="R180" i="1"/>
  <c r="E180" i="1"/>
  <c r="S180" i="1" s="1"/>
  <c r="Y179" i="1"/>
  <c r="R179" i="1"/>
  <c r="E179" i="1"/>
  <c r="Y178" i="1"/>
  <c r="R178" i="1"/>
  <c r="E178" i="1"/>
  <c r="Y177" i="1"/>
  <c r="R177" i="1"/>
  <c r="E177" i="1"/>
  <c r="S177" i="1" s="1"/>
  <c r="Y176" i="1"/>
  <c r="R176" i="1"/>
  <c r="E176" i="1"/>
  <c r="Y175" i="1"/>
  <c r="Y174" i="1"/>
  <c r="R174" i="1"/>
  <c r="E174" i="1"/>
  <c r="S174" i="1" s="1"/>
  <c r="Y173" i="1"/>
  <c r="R173" i="1"/>
  <c r="E173" i="1"/>
  <c r="S173" i="1" s="1"/>
  <c r="Y172" i="1"/>
  <c r="R172" i="1"/>
  <c r="E172" i="1"/>
  <c r="Y171" i="1"/>
  <c r="R171" i="1"/>
  <c r="E171" i="1"/>
  <c r="Y170" i="1"/>
  <c r="R170" i="1"/>
  <c r="E170" i="1"/>
  <c r="Y169" i="1"/>
  <c r="R169" i="1"/>
  <c r="E169" i="1"/>
  <c r="S169" i="1" s="1"/>
  <c r="Y168" i="1"/>
  <c r="R168" i="1"/>
  <c r="E168" i="1"/>
  <c r="S168" i="1" s="1"/>
  <c r="Y167" i="1"/>
  <c r="Y166" i="1"/>
  <c r="R166" i="1"/>
  <c r="E166" i="1"/>
  <c r="S166" i="1" s="1"/>
  <c r="Y165" i="1"/>
  <c r="R165" i="1"/>
  <c r="E165" i="1"/>
  <c r="Y164" i="1"/>
  <c r="R164" i="1"/>
  <c r="E164" i="1"/>
  <c r="S164" i="1" s="1"/>
  <c r="Y163" i="1"/>
  <c r="R163" i="1"/>
  <c r="E163" i="1"/>
  <c r="Y162" i="1"/>
  <c r="R162" i="1"/>
  <c r="E162" i="1"/>
  <c r="Y161" i="1"/>
  <c r="R161" i="1"/>
  <c r="E161" i="1"/>
  <c r="S161" i="1" s="1"/>
  <c r="Y160" i="1"/>
  <c r="R160" i="1"/>
  <c r="E160" i="1"/>
  <c r="S160" i="1" s="1"/>
  <c r="Y159" i="1"/>
  <c r="Y158" i="1"/>
  <c r="R158" i="1"/>
  <c r="E158" i="1"/>
  <c r="S158" i="1" s="1"/>
  <c r="Y157" i="1"/>
  <c r="R157" i="1"/>
  <c r="E157" i="1"/>
  <c r="Y156" i="1"/>
  <c r="R156" i="1"/>
  <c r="E156" i="1"/>
  <c r="S156" i="1" s="1"/>
  <c r="Y155" i="1"/>
  <c r="R155" i="1"/>
  <c r="E155" i="1"/>
  <c r="Y154" i="1"/>
  <c r="R154" i="1"/>
  <c r="E154" i="1"/>
  <c r="S154" i="1" s="1"/>
  <c r="Y153" i="1"/>
  <c r="R153" i="1"/>
  <c r="E153" i="1"/>
  <c r="Y152" i="1"/>
  <c r="R152" i="1"/>
  <c r="E152" i="1"/>
  <c r="Y151" i="1"/>
  <c r="Y150" i="1"/>
  <c r="R150" i="1"/>
  <c r="E150" i="1"/>
  <c r="S150" i="1" s="1"/>
  <c r="Y149" i="1"/>
  <c r="R149" i="1"/>
  <c r="E149" i="1"/>
  <c r="Y148" i="1"/>
  <c r="R148" i="1"/>
  <c r="E148" i="1"/>
  <c r="S148" i="1" s="1"/>
  <c r="Y147" i="1"/>
  <c r="R147" i="1"/>
  <c r="E147" i="1"/>
  <c r="Y146" i="1"/>
  <c r="R146" i="1"/>
  <c r="E146" i="1"/>
  <c r="Y145" i="1"/>
  <c r="R145" i="1"/>
  <c r="E145" i="1"/>
  <c r="Y144" i="1"/>
  <c r="R144" i="1"/>
  <c r="E144" i="1"/>
  <c r="Y143" i="1"/>
  <c r="Y142" i="1"/>
  <c r="R142" i="1"/>
  <c r="E142" i="1"/>
  <c r="Y141" i="1"/>
  <c r="R141" i="1"/>
  <c r="E141" i="1"/>
  <c r="Y140" i="1"/>
  <c r="R140" i="1"/>
  <c r="E140" i="1"/>
  <c r="Y139" i="1"/>
  <c r="R139" i="1"/>
  <c r="E139" i="1"/>
  <c r="Y138" i="1"/>
  <c r="R138" i="1"/>
  <c r="E138" i="1"/>
  <c r="S138" i="1" s="1"/>
  <c r="Y137" i="1"/>
  <c r="R137" i="1"/>
  <c r="E137" i="1"/>
  <c r="Y136" i="1"/>
  <c r="R136" i="1"/>
  <c r="E136" i="1"/>
  <c r="S136" i="1" s="1"/>
  <c r="Y135" i="1"/>
  <c r="Y134" i="1"/>
  <c r="R134" i="1"/>
  <c r="E134" i="1"/>
  <c r="S134" i="1" s="1"/>
  <c r="Y133" i="1"/>
  <c r="R133" i="1"/>
  <c r="E133" i="1"/>
  <c r="Y132" i="1"/>
  <c r="R132" i="1"/>
  <c r="E132" i="1"/>
  <c r="Y131" i="1"/>
  <c r="R131" i="1"/>
  <c r="E131" i="1"/>
  <c r="S131" i="1" s="1"/>
  <c r="Y130" i="1"/>
  <c r="R130" i="1"/>
  <c r="E130" i="1"/>
  <c r="Y129" i="1"/>
  <c r="R129" i="1"/>
  <c r="E129" i="1"/>
  <c r="Y128" i="1"/>
  <c r="R128" i="1"/>
  <c r="E128" i="1"/>
  <c r="S128" i="1" s="1"/>
  <c r="Y127" i="1"/>
  <c r="Y126" i="1"/>
  <c r="R126" i="1"/>
  <c r="E126" i="1"/>
  <c r="S126" i="1" s="1"/>
  <c r="Y125" i="1"/>
  <c r="R125" i="1"/>
  <c r="E125" i="1"/>
  <c r="Y124" i="1"/>
  <c r="R124" i="1"/>
  <c r="E124" i="1"/>
  <c r="S124" i="1" s="1"/>
  <c r="Y123" i="1"/>
  <c r="R123" i="1"/>
  <c r="E123" i="1"/>
  <c r="Y122" i="1"/>
  <c r="R122" i="1"/>
  <c r="E122" i="1"/>
  <c r="Y121" i="1"/>
  <c r="R121" i="1"/>
  <c r="E121" i="1"/>
  <c r="Y120" i="1"/>
  <c r="R120" i="1"/>
  <c r="E120" i="1"/>
  <c r="S120" i="1" s="1"/>
  <c r="Y119" i="1"/>
  <c r="Y118" i="1"/>
  <c r="R118" i="1"/>
  <c r="E118" i="1"/>
  <c r="S118" i="1" s="1"/>
  <c r="Y117" i="1"/>
  <c r="R117" i="1"/>
  <c r="E117" i="1"/>
  <c r="Y116" i="1"/>
  <c r="R116" i="1"/>
  <c r="E116" i="1"/>
  <c r="S116" i="1" s="1"/>
  <c r="Y115" i="1"/>
  <c r="R115" i="1"/>
  <c r="E115" i="1"/>
  <c r="Y114" i="1"/>
  <c r="R114" i="1"/>
  <c r="E114" i="1"/>
  <c r="Y113" i="1"/>
  <c r="R113" i="1"/>
  <c r="E113" i="1"/>
  <c r="Y112" i="1"/>
  <c r="R112" i="1"/>
  <c r="E112" i="1"/>
  <c r="S112" i="1" s="1"/>
  <c r="Y111" i="1"/>
  <c r="Y110" i="1"/>
  <c r="R110" i="1"/>
  <c r="E110" i="1"/>
  <c r="S110" i="1" s="1"/>
  <c r="Y109" i="1"/>
  <c r="R109" i="1"/>
  <c r="E109" i="1"/>
  <c r="Y108" i="1"/>
  <c r="R108" i="1"/>
  <c r="E108" i="1"/>
  <c r="Y107" i="1"/>
  <c r="R107" i="1"/>
  <c r="E107" i="1"/>
  <c r="Y106" i="1"/>
  <c r="R106" i="1"/>
  <c r="E106" i="1"/>
  <c r="Y105" i="1"/>
  <c r="R105" i="1"/>
  <c r="E105" i="1"/>
  <c r="Y104" i="1"/>
  <c r="R104" i="1"/>
  <c r="E104" i="1"/>
  <c r="S104" i="1" s="1"/>
  <c r="Y103" i="1"/>
  <c r="Y102" i="1"/>
  <c r="R102" i="1"/>
  <c r="E102" i="1"/>
  <c r="Y101" i="1"/>
  <c r="R101" i="1"/>
  <c r="E101" i="1"/>
  <c r="Y100" i="1"/>
  <c r="R100" i="1"/>
  <c r="E100" i="1"/>
  <c r="S100" i="1" s="1"/>
  <c r="Y99" i="1"/>
  <c r="R99" i="1"/>
  <c r="E99" i="1"/>
  <c r="S99" i="1" s="1"/>
  <c r="Y98" i="1"/>
  <c r="R98" i="1"/>
  <c r="E98" i="1"/>
  <c r="Y97" i="1"/>
  <c r="R97" i="1"/>
  <c r="E97" i="1"/>
  <c r="Y96" i="1"/>
  <c r="R96" i="1"/>
  <c r="E96" i="1"/>
  <c r="Y95" i="1"/>
  <c r="Y94" i="1"/>
  <c r="R94" i="1"/>
  <c r="E94" i="1"/>
  <c r="Y93" i="1"/>
  <c r="R93" i="1"/>
  <c r="E93" i="1"/>
  <c r="Y92" i="1"/>
  <c r="R92" i="1"/>
  <c r="E92" i="1"/>
  <c r="S92" i="1" s="1"/>
  <c r="Y91" i="1"/>
  <c r="R91" i="1"/>
  <c r="E91" i="1"/>
  <c r="Y90" i="1"/>
  <c r="R90" i="1"/>
  <c r="E90" i="1"/>
  <c r="Y89" i="1"/>
  <c r="R89" i="1"/>
  <c r="E89" i="1"/>
  <c r="Y88" i="1"/>
  <c r="R88" i="1"/>
  <c r="E88" i="1"/>
  <c r="Y87" i="1"/>
  <c r="Y86" i="1"/>
  <c r="R86" i="1"/>
  <c r="E86" i="1"/>
  <c r="Y85" i="1"/>
  <c r="R85" i="1"/>
  <c r="E85" i="1"/>
  <c r="Y84" i="1"/>
  <c r="R84" i="1"/>
  <c r="E84" i="1"/>
  <c r="S84" i="1" s="1"/>
  <c r="Y83" i="1"/>
  <c r="R83" i="1"/>
  <c r="E83" i="1"/>
  <c r="Y82" i="1"/>
  <c r="R82" i="1"/>
  <c r="E82" i="1"/>
  <c r="S82" i="1" s="1"/>
  <c r="Y81" i="1"/>
  <c r="R81" i="1"/>
  <c r="E81" i="1"/>
  <c r="Y80" i="1"/>
  <c r="R80" i="1"/>
  <c r="E80" i="1"/>
  <c r="S80" i="1" s="1"/>
  <c r="Y79" i="1"/>
  <c r="Y78" i="1"/>
  <c r="R78" i="1"/>
  <c r="E78" i="1"/>
  <c r="S78" i="1" s="1"/>
  <c r="Y77" i="1"/>
  <c r="R77" i="1"/>
  <c r="E77" i="1"/>
  <c r="Y76" i="1"/>
  <c r="R76" i="1"/>
  <c r="E76" i="1"/>
  <c r="Y75" i="1"/>
  <c r="R75" i="1"/>
  <c r="E75" i="1"/>
  <c r="S75" i="1" s="1"/>
  <c r="Y74" i="1"/>
  <c r="R74" i="1"/>
  <c r="E74" i="1"/>
  <c r="Y73" i="1"/>
  <c r="R73" i="1"/>
  <c r="E73" i="1"/>
  <c r="Y72" i="1"/>
  <c r="R72" i="1"/>
  <c r="E72" i="1"/>
  <c r="S72" i="1" s="1"/>
  <c r="Y71" i="1"/>
  <c r="Y70" i="1"/>
  <c r="R70" i="1"/>
  <c r="E70" i="1"/>
  <c r="S70" i="1" s="1"/>
  <c r="Y69" i="1"/>
  <c r="R69" i="1"/>
  <c r="E69" i="1"/>
  <c r="Y68" i="1"/>
  <c r="R68" i="1"/>
  <c r="E68" i="1"/>
  <c r="Y67" i="1"/>
  <c r="R67" i="1"/>
  <c r="E67" i="1"/>
  <c r="S67" i="1" s="1"/>
  <c r="Y66" i="1"/>
  <c r="R66" i="1"/>
  <c r="E66" i="1"/>
  <c r="Y65" i="1"/>
  <c r="R65" i="1"/>
  <c r="E65" i="1"/>
  <c r="Y64" i="1"/>
  <c r="R64" i="1"/>
  <c r="E64" i="1"/>
  <c r="S64" i="1" s="1"/>
  <c r="Y63" i="1"/>
  <c r="Y62" i="1"/>
  <c r="R62" i="1"/>
  <c r="E62" i="1"/>
  <c r="S62" i="1" s="1"/>
  <c r="Y61" i="1"/>
  <c r="R61" i="1"/>
  <c r="E61" i="1"/>
  <c r="Y60" i="1"/>
  <c r="R60" i="1"/>
  <c r="E60" i="1"/>
  <c r="Y59" i="1"/>
  <c r="R59" i="1"/>
  <c r="E59" i="1"/>
  <c r="S59" i="1" s="1"/>
  <c r="Y58" i="1"/>
  <c r="R58" i="1"/>
  <c r="E58" i="1"/>
  <c r="Y57" i="1"/>
  <c r="R57" i="1"/>
  <c r="E57" i="1"/>
  <c r="Y56" i="1"/>
  <c r="R56" i="1"/>
  <c r="E56" i="1"/>
  <c r="S56" i="1" s="1"/>
  <c r="Y55" i="1"/>
  <c r="Y54" i="1"/>
  <c r="R54" i="1"/>
  <c r="E54" i="1"/>
  <c r="Y53" i="1"/>
  <c r="R53" i="1"/>
  <c r="E53" i="1"/>
  <c r="Y52" i="1"/>
  <c r="R52" i="1"/>
  <c r="E52" i="1"/>
  <c r="S52" i="1" s="1"/>
  <c r="Y51" i="1"/>
  <c r="R51" i="1"/>
  <c r="E51" i="1"/>
  <c r="Y50" i="1"/>
  <c r="R50" i="1"/>
  <c r="E50" i="1"/>
  <c r="Y49" i="1"/>
  <c r="R49" i="1"/>
  <c r="E49" i="1"/>
  <c r="Y48" i="1"/>
  <c r="R48" i="1"/>
  <c r="E48" i="1"/>
  <c r="S48" i="1" s="1"/>
  <c r="Y47" i="1"/>
  <c r="Y46" i="1"/>
  <c r="R46" i="1"/>
  <c r="E46" i="1"/>
  <c r="Y45" i="1"/>
  <c r="R45" i="1"/>
  <c r="E45" i="1"/>
  <c r="Y44" i="1"/>
  <c r="R44" i="1"/>
  <c r="E44" i="1"/>
  <c r="S44" i="1" s="1"/>
  <c r="Y43" i="1"/>
  <c r="R43" i="1"/>
  <c r="E43" i="1"/>
  <c r="S43" i="1" s="1"/>
  <c r="Y42" i="1"/>
  <c r="R42" i="1"/>
  <c r="E42" i="1"/>
  <c r="Y41" i="1"/>
  <c r="R41" i="1"/>
  <c r="E41" i="1"/>
  <c r="Y40" i="1"/>
  <c r="R40" i="1"/>
  <c r="E40" i="1"/>
  <c r="S40" i="1" s="1"/>
  <c r="Y39" i="1"/>
  <c r="E39" i="1"/>
  <c r="Y38" i="1"/>
  <c r="R38" i="1"/>
  <c r="E38" i="1"/>
  <c r="Y37" i="1"/>
  <c r="R37" i="1"/>
  <c r="E37" i="1"/>
  <c r="Y36" i="1"/>
  <c r="R36" i="1"/>
  <c r="E36" i="1"/>
  <c r="S36" i="1" s="1"/>
  <c r="Y35" i="1"/>
  <c r="R35" i="1"/>
  <c r="E35" i="1"/>
  <c r="S35" i="1" s="1"/>
  <c r="Y34" i="1"/>
  <c r="R34" i="1"/>
  <c r="E34" i="1"/>
  <c r="Y33" i="1"/>
  <c r="R33" i="1"/>
  <c r="E33" i="1"/>
  <c r="Y32" i="1"/>
  <c r="R32" i="1"/>
  <c r="E32" i="1"/>
  <c r="S32" i="1" s="1"/>
  <c r="Y31" i="1"/>
  <c r="E31" i="1"/>
  <c r="S31" i="1" s="1"/>
  <c r="Y30" i="1"/>
  <c r="R30" i="1"/>
  <c r="E30" i="1"/>
  <c r="Y29" i="1"/>
  <c r="R29" i="1"/>
  <c r="E29" i="1"/>
  <c r="Y28" i="1"/>
  <c r="R28" i="1"/>
  <c r="E28" i="1"/>
  <c r="S28" i="1" s="1"/>
  <c r="Y27" i="1"/>
  <c r="R27" i="1"/>
  <c r="E27" i="1"/>
  <c r="S27" i="1" s="1"/>
  <c r="Y26" i="1"/>
  <c r="R26" i="1"/>
  <c r="E26" i="1"/>
  <c r="Y25" i="1"/>
  <c r="R25" i="1"/>
  <c r="E25" i="1"/>
  <c r="Y24" i="1"/>
  <c r="R24" i="1"/>
  <c r="E24" i="1"/>
  <c r="Y23" i="1"/>
  <c r="E23" i="1"/>
  <c r="Y22" i="1"/>
  <c r="R22" i="1"/>
  <c r="E22" i="1"/>
  <c r="S22" i="1" s="1"/>
  <c r="Y21" i="1"/>
  <c r="R21" i="1"/>
  <c r="E21" i="1"/>
  <c r="Y20" i="1"/>
  <c r="R20" i="1"/>
  <c r="E20" i="1"/>
  <c r="S20" i="1" s="1"/>
  <c r="Y19" i="1"/>
  <c r="R19" i="1"/>
  <c r="E19" i="1"/>
  <c r="S19" i="1" s="1"/>
  <c r="Y18" i="1"/>
  <c r="R18" i="1"/>
  <c r="E18" i="1"/>
  <c r="Y17" i="1"/>
  <c r="R17" i="1"/>
  <c r="E17" i="1"/>
  <c r="Y16" i="1"/>
  <c r="R16" i="1"/>
  <c r="E16" i="1"/>
  <c r="Y15" i="1"/>
  <c r="E15" i="1"/>
  <c r="S15" i="1" s="1"/>
  <c r="Y14" i="1"/>
  <c r="R14" i="1"/>
  <c r="E14" i="1"/>
  <c r="Y13" i="1"/>
  <c r="R13" i="1"/>
  <c r="E13" i="1"/>
  <c r="Y12" i="1"/>
  <c r="R12" i="1"/>
  <c r="E12" i="1"/>
  <c r="S12" i="1" s="1"/>
  <c r="Y11" i="1"/>
  <c r="R11" i="1"/>
  <c r="E11" i="1"/>
  <c r="S11" i="1" s="1"/>
  <c r="Y10" i="1"/>
  <c r="R10" i="1"/>
  <c r="E10" i="1"/>
  <c r="Y9" i="1"/>
  <c r="R9" i="1"/>
  <c r="E9" i="1"/>
  <c r="Y8" i="1"/>
  <c r="R8" i="1"/>
  <c r="E8" i="1"/>
  <c r="Y7" i="1"/>
  <c r="R7" i="1"/>
  <c r="U2" i="1"/>
  <c r="V2" i="1" s="1"/>
  <c r="N2" i="1"/>
  <c r="Q2" i="1" s="1"/>
  <c r="M2" i="1"/>
  <c r="B21" i="3"/>
  <c r="G53" i="4"/>
  <c r="C53" i="4"/>
  <c r="G33" i="4"/>
  <c r="C33" i="4"/>
  <c r="G52" i="4"/>
  <c r="C52" i="4"/>
  <c r="G32" i="4"/>
  <c r="C32" i="4"/>
  <c r="S332" i="1" l="1"/>
  <c r="S349" i="1"/>
  <c r="S354" i="1"/>
  <c r="S333" i="1"/>
  <c r="I340" i="1"/>
  <c r="S350" i="1"/>
  <c r="S358" i="1"/>
  <c r="S346" i="1"/>
  <c r="S362" i="1"/>
  <c r="S344" i="1"/>
  <c r="S348" i="1"/>
  <c r="S338" i="1"/>
  <c r="S336" i="1"/>
  <c r="S334" i="1"/>
  <c r="S341" i="1"/>
  <c r="I341" i="1"/>
  <c r="S352" i="1"/>
  <c r="S360" i="1"/>
  <c r="S330" i="1"/>
  <c r="R359" i="1"/>
  <c r="E359" i="1"/>
  <c r="R319" i="1"/>
  <c r="E319" i="1"/>
  <c r="S319" i="1" s="1"/>
  <c r="R287" i="1"/>
  <c r="E287" i="1"/>
  <c r="S287" i="1" s="1"/>
  <c r="R255" i="1"/>
  <c r="E255" i="1"/>
  <c r="S255" i="1" s="1"/>
  <c r="R223" i="1"/>
  <c r="E223" i="1"/>
  <c r="S223" i="1" s="1"/>
  <c r="R191" i="1"/>
  <c r="E191" i="1"/>
  <c r="S191" i="1" s="1"/>
  <c r="R159" i="1"/>
  <c r="E159" i="1"/>
  <c r="S159" i="1" s="1"/>
  <c r="R127" i="1"/>
  <c r="E127" i="1"/>
  <c r="S127" i="1" s="1"/>
  <c r="R95" i="1"/>
  <c r="E95" i="1"/>
  <c r="S95" i="1" s="1"/>
  <c r="E357" i="1"/>
  <c r="R335" i="1"/>
  <c r="E335" i="1"/>
  <c r="R303" i="1"/>
  <c r="E303" i="1"/>
  <c r="S303" i="1" s="1"/>
  <c r="R279" i="1"/>
  <c r="E279" i="1"/>
  <c r="S279" i="1" s="1"/>
  <c r="R247" i="1"/>
  <c r="E247" i="1"/>
  <c r="S247" i="1" s="1"/>
  <c r="R215" i="1"/>
  <c r="E215" i="1"/>
  <c r="S215" i="1" s="1"/>
  <c r="R175" i="1"/>
  <c r="E175" i="1"/>
  <c r="S175" i="1" s="1"/>
  <c r="R143" i="1"/>
  <c r="E143" i="1"/>
  <c r="S143" i="1" s="1"/>
  <c r="R111" i="1"/>
  <c r="E111" i="1"/>
  <c r="S111" i="1" s="1"/>
  <c r="R79" i="1"/>
  <c r="E79" i="1"/>
  <c r="S79" i="1" s="1"/>
  <c r="R343" i="1"/>
  <c r="E343" i="1"/>
  <c r="R311" i="1"/>
  <c r="E311" i="1"/>
  <c r="S311" i="1" s="1"/>
  <c r="R271" i="1"/>
  <c r="E271" i="1"/>
  <c r="S271" i="1" s="1"/>
  <c r="R239" i="1"/>
  <c r="E239" i="1"/>
  <c r="S239" i="1" s="1"/>
  <c r="R199" i="1"/>
  <c r="E199" i="1"/>
  <c r="S199" i="1" s="1"/>
  <c r="R167" i="1"/>
  <c r="E167" i="1"/>
  <c r="S167" i="1" s="1"/>
  <c r="R135" i="1"/>
  <c r="E135" i="1"/>
  <c r="S135" i="1" s="1"/>
  <c r="R103" i="1"/>
  <c r="E103" i="1"/>
  <c r="R71" i="1"/>
  <c r="E71" i="1"/>
  <c r="S71" i="1" s="1"/>
  <c r="R290" i="1"/>
  <c r="R306" i="1"/>
  <c r="R322" i="1"/>
  <c r="R338" i="1"/>
  <c r="R354" i="1"/>
  <c r="E55" i="1"/>
  <c r="S55" i="1" s="1"/>
  <c r="R361" i="1"/>
  <c r="R351" i="1"/>
  <c r="E351" i="1"/>
  <c r="R327" i="1"/>
  <c r="E327" i="1"/>
  <c r="S327" i="1" s="1"/>
  <c r="R295" i="1"/>
  <c r="E295" i="1"/>
  <c r="S295" i="1" s="1"/>
  <c r="R263" i="1"/>
  <c r="E263" i="1"/>
  <c r="S263" i="1" s="1"/>
  <c r="R231" i="1"/>
  <c r="E231" i="1"/>
  <c r="S231" i="1" s="1"/>
  <c r="R207" i="1"/>
  <c r="E207" i="1"/>
  <c r="S207" i="1" s="1"/>
  <c r="R183" i="1"/>
  <c r="E183" i="1"/>
  <c r="S183" i="1" s="1"/>
  <c r="R151" i="1"/>
  <c r="E151" i="1"/>
  <c r="S151" i="1" s="1"/>
  <c r="R119" i="1"/>
  <c r="E119" i="1"/>
  <c r="S119" i="1" s="1"/>
  <c r="R87" i="1"/>
  <c r="E87" i="1"/>
  <c r="S87" i="1" s="1"/>
  <c r="R63" i="1"/>
  <c r="E63" i="1"/>
  <c r="S63" i="1" s="1"/>
  <c r="R258" i="1"/>
  <c r="R274" i="1"/>
  <c r="E47" i="1"/>
  <c r="S47" i="1" s="1"/>
  <c r="R265" i="1"/>
  <c r="R281" i="1"/>
  <c r="R297" i="1"/>
  <c r="R313" i="1"/>
  <c r="R329" i="1"/>
  <c r="R345" i="1"/>
  <c r="R362" i="1"/>
  <c r="R314" i="1"/>
  <c r="R330" i="1"/>
  <c r="R346" i="1"/>
  <c r="D364" i="1"/>
  <c r="E364" i="1" s="1"/>
  <c r="I358" i="1" s="1"/>
  <c r="S214" i="1"/>
  <c r="S232" i="1"/>
  <c r="S103" i="1"/>
  <c r="S285" i="1"/>
  <c r="S30" i="1"/>
  <c r="S77" i="1"/>
  <c r="S93" i="1"/>
  <c r="S145" i="1"/>
  <c r="S165" i="1"/>
  <c r="S182" i="1"/>
  <c r="S200" i="1"/>
  <c r="S123" i="1"/>
  <c r="S172" i="1"/>
  <c r="S275" i="1"/>
  <c r="S117" i="1"/>
  <c r="S342" i="1"/>
  <c r="S29" i="1"/>
  <c r="S132" i="1"/>
  <c r="S309" i="1"/>
  <c r="S69" i="1"/>
  <c r="S224" i="1"/>
  <c r="S259" i="1"/>
  <c r="S7" i="1"/>
  <c r="S21" i="1"/>
  <c r="S267" i="1"/>
  <c r="S39" i="1"/>
  <c r="S101" i="1"/>
  <c r="S14" i="1"/>
  <c r="S38" i="1"/>
  <c r="S91" i="1"/>
  <c r="S107" i="1"/>
  <c r="S190" i="1"/>
  <c r="S210" i="1"/>
  <c r="S53" i="1"/>
  <c r="S23" i="1"/>
  <c r="S51" i="1"/>
  <c r="S37" i="1"/>
  <c r="S45" i="1"/>
  <c r="S60" i="1"/>
  <c r="S76" i="1"/>
  <c r="S197" i="1"/>
  <c r="S46" i="1"/>
  <c r="S54" i="1"/>
  <c r="S13" i="1"/>
  <c r="S61" i="1"/>
  <c r="S108" i="1"/>
  <c r="S142" i="1"/>
  <c r="S68" i="1"/>
  <c r="S83" i="1"/>
  <c r="S189" i="1"/>
  <c r="S125" i="1"/>
  <c r="S153" i="1"/>
  <c r="S261" i="1"/>
  <c r="S266" i="1"/>
  <c r="S292" i="1"/>
  <c r="S85" i="1"/>
  <c r="S140" i="1"/>
  <c r="S208" i="1"/>
  <c r="S243" i="1"/>
  <c r="S260" i="1"/>
  <c r="S274" i="1"/>
  <c r="S304" i="1"/>
  <c r="S308" i="1"/>
  <c r="S109" i="1"/>
  <c r="S216" i="1"/>
  <c r="S251" i="1"/>
  <c r="S202" i="1"/>
  <c r="S268" i="1"/>
  <c r="S340" i="1"/>
  <c r="S218" i="1"/>
  <c r="S102" i="1"/>
  <c r="S115" i="1"/>
  <c r="S133" i="1"/>
  <c r="S310" i="1"/>
  <c r="S318" i="1"/>
  <c r="S328" i="1"/>
  <c r="S356" i="1"/>
  <c r="S73" i="1"/>
  <c r="S33" i="1"/>
  <c r="S58" i="1"/>
  <c r="S10" i="1"/>
  <c r="S18" i="1"/>
  <c r="S9" i="1"/>
  <c r="S17" i="1"/>
  <c r="S26" i="1"/>
  <c r="S57" i="1"/>
  <c r="S149" i="1"/>
  <c r="S96" i="1"/>
  <c r="S122" i="1"/>
  <c r="S25" i="1"/>
  <c r="S42" i="1"/>
  <c r="S86" i="1"/>
  <c r="S50" i="1"/>
  <c r="S8" i="1"/>
  <c r="S16" i="1"/>
  <c r="S49" i="1"/>
  <c r="S74" i="1"/>
  <c r="S209" i="1"/>
  <c r="S90" i="1"/>
  <c r="S65" i="1"/>
  <c r="S230" i="1"/>
  <c r="S94" i="1"/>
  <c r="S24" i="1"/>
  <c r="S34" i="1"/>
  <c r="S66" i="1"/>
  <c r="S41" i="1"/>
  <c r="S114" i="1"/>
  <c r="S137" i="1"/>
  <c r="S181" i="1"/>
  <c r="S106" i="1"/>
  <c r="S129" i="1"/>
  <c r="S88" i="1"/>
  <c r="S113" i="1"/>
  <c r="S121" i="1"/>
  <c r="S157" i="1"/>
  <c r="S81" i="1"/>
  <c r="S98" i="1"/>
  <c r="S89" i="1"/>
  <c r="S97" i="1"/>
  <c r="S105" i="1"/>
  <c r="S130" i="1"/>
  <c r="S171" i="1"/>
  <c r="S139" i="1"/>
  <c r="S146" i="1"/>
  <c r="S152" i="1"/>
  <c r="S307" i="1"/>
  <c r="S163" i="1"/>
  <c r="S141" i="1"/>
  <c r="S147" i="1"/>
  <c r="S170" i="1"/>
  <c r="S144" i="1"/>
  <c r="S155" i="1"/>
  <c r="S162" i="1"/>
  <c r="S213" i="1"/>
  <c r="S219" i="1"/>
  <c r="S235" i="1"/>
  <c r="S264" i="1"/>
  <c r="S178" i="1"/>
  <c r="S186" i="1"/>
  <c r="S187" i="1"/>
  <c r="S206" i="1"/>
  <c r="S229" i="1"/>
  <c r="S241" i="1"/>
  <c r="S179" i="1"/>
  <c r="S225" i="1"/>
  <c r="S176" i="1"/>
  <c r="S194" i="1"/>
  <c r="S195" i="1"/>
  <c r="S221" i="1"/>
  <c r="S222" i="1"/>
  <c r="S203" i="1"/>
  <c r="S233" i="1"/>
  <c r="S290" i="1"/>
  <c r="S204" i="1"/>
  <c r="S280" i="1"/>
  <c r="S237" i="1"/>
  <c r="S238" i="1"/>
  <c r="S201" i="1"/>
  <c r="S217" i="1"/>
  <c r="S248" i="1"/>
  <c r="S256" i="1"/>
  <c r="S299" i="1"/>
  <c r="S278" i="1"/>
  <c r="S297" i="1"/>
  <c r="S272" i="1"/>
  <c r="S289" i="1"/>
  <c r="S298" i="1"/>
  <c r="S306" i="1"/>
  <c r="S281" i="1"/>
  <c r="S282" i="1"/>
  <c r="S283" i="1"/>
  <c r="S361" i="1"/>
  <c r="S302" i="1"/>
  <c r="S314" i="1"/>
  <c r="S322" i="1"/>
  <c r="S337" i="1"/>
  <c r="S293" i="1"/>
  <c r="S301" i="1"/>
  <c r="S331" i="1"/>
  <c r="S335" i="1"/>
  <c r="S329" i="1"/>
  <c r="S345" i="1"/>
  <c r="S353" i="1"/>
  <c r="S339" i="1"/>
  <c r="S347" i="1"/>
  <c r="S355" i="1"/>
  <c r="K52" i="4"/>
  <c r="C51" i="4"/>
  <c r="G31" i="4"/>
  <c r="C31" i="4"/>
  <c r="I345" i="1" l="1"/>
  <c r="I362" i="1"/>
  <c r="I330" i="1"/>
  <c r="I329" i="1"/>
  <c r="I356" i="1"/>
  <c r="I361" i="1"/>
  <c r="I349" i="1"/>
  <c r="I355" i="1"/>
  <c r="I350" i="1"/>
  <c r="I337" i="1"/>
  <c r="I360" i="1"/>
  <c r="I334" i="1"/>
  <c r="I348" i="1"/>
  <c r="I347" i="1"/>
  <c r="I333" i="1"/>
  <c r="I335" i="1"/>
  <c r="J335" i="1" s="1"/>
  <c r="I346" i="1"/>
  <c r="I339" i="1"/>
  <c r="J339" i="1" s="1"/>
  <c r="I352" i="1"/>
  <c r="I336" i="1"/>
  <c r="I344" i="1"/>
  <c r="I354" i="1"/>
  <c r="I332" i="1"/>
  <c r="S357" i="1"/>
  <c r="I357" i="1"/>
  <c r="S351" i="1"/>
  <c r="I351" i="1"/>
  <c r="S343" i="1"/>
  <c r="I343" i="1"/>
  <c r="I8" i="1"/>
  <c r="I16" i="1"/>
  <c r="I24" i="1"/>
  <c r="J24" i="1" s="1"/>
  <c r="I32" i="1"/>
  <c r="I40" i="1"/>
  <c r="I48" i="1"/>
  <c r="I56" i="1"/>
  <c r="I64" i="1"/>
  <c r="I72" i="1"/>
  <c r="I80" i="1"/>
  <c r="I88" i="1"/>
  <c r="J88" i="1" s="1"/>
  <c r="I96" i="1"/>
  <c r="I104" i="1"/>
  <c r="J104" i="1" s="1"/>
  <c r="I112" i="1"/>
  <c r="I120" i="1"/>
  <c r="I128" i="1"/>
  <c r="I136" i="1"/>
  <c r="I144" i="1"/>
  <c r="I152" i="1"/>
  <c r="J152" i="1" s="1"/>
  <c r="I160" i="1"/>
  <c r="I168" i="1"/>
  <c r="J168" i="1" s="1"/>
  <c r="I176" i="1"/>
  <c r="I184" i="1"/>
  <c r="I192" i="1"/>
  <c r="I200" i="1"/>
  <c r="I208" i="1"/>
  <c r="I216" i="1"/>
  <c r="J216" i="1" s="1"/>
  <c r="I224" i="1"/>
  <c r="I232" i="1"/>
  <c r="J232" i="1" s="1"/>
  <c r="I240" i="1"/>
  <c r="I248" i="1"/>
  <c r="I256" i="1"/>
  <c r="I264" i="1"/>
  <c r="I272" i="1"/>
  <c r="I280" i="1"/>
  <c r="J280" i="1" s="1"/>
  <c r="I288" i="1"/>
  <c r="I296" i="1"/>
  <c r="J296" i="1" s="1"/>
  <c r="I304" i="1"/>
  <c r="I312" i="1"/>
  <c r="I320" i="1"/>
  <c r="I11" i="1"/>
  <c r="I35" i="1"/>
  <c r="I59" i="1"/>
  <c r="J59" i="1" s="1"/>
  <c r="I75" i="1"/>
  <c r="I99" i="1"/>
  <c r="J99" i="1" s="1"/>
  <c r="I115" i="1"/>
  <c r="I139" i="1"/>
  <c r="I163" i="1"/>
  <c r="I195" i="1"/>
  <c r="I211" i="1"/>
  <c r="I227" i="1"/>
  <c r="J227" i="1" s="1"/>
  <c r="I251" i="1"/>
  <c r="I259" i="1"/>
  <c r="J259" i="1" s="1"/>
  <c r="I283" i="1"/>
  <c r="I315" i="1"/>
  <c r="I7" i="1"/>
  <c r="I229" i="1"/>
  <c r="I269" i="1"/>
  <c r="I301" i="1"/>
  <c r="J301" i="1" s="1"/>
  <c r="I30" i="1"/>
  <c r="I54" i="1"/>
  <c r="J54" i="1" s="1"/>
  <c r="I78" i="1"/>
  <c r="I110" i="1"/>
  <c r="I126" i="1"/>
  <c r="I142" i="1"/>
  <c r="I166" i="1"/>
  <c r="I182" i="1"/>
  <c r="J182" i="1" s="1"/>
  <c r="I198" i="1"/>
  <c r="I222" i="1"/>
  <c r="J222" i="1" s="1"/>
  <c r="I246" i="1"/>
  <c r="I270" i="1"/>
  <c r="I294" i="1"/>
  <c r="I318" i="1"/>
  <c r="I39" i="1"/>
  <c r="I63" i="1"/>
  <c r="J63" i="1" s="1"/>
  <c r="I9" i="1"/>
  <c r="I17" i="1"/>
  <c r="J17" i="1" s="1"/>
  <c r="I25" i="1"/>
  <c r="I33" i="1"/>
  <c r="I41" i="1"/>
  <c r="I49" i="1"/>
  <c r="I57" i="1"/>
  <c r="I65" i="1"/>
  <c r="J65" i="1" s="1"/>
  <c r="I73" i="1"/>
  <c r="I81" i="1"/>
  <c r="J81" i="1" s="1"/>
  <c r="I89" i="1"/>
  <c r="I97" i="1"/>
  <c r="I105" i="1"/>
  <c r="I113" i="1"/>
  <c r="I121" i="1"/>
  <c r="I129" i="1"/>
  <c r="J129" i="1" s="1"/>
  <c r="I137" i="1"/>
  <c r="I145" i="1"/>
  <c r="J145" i="1" s="1"/>
  <c r="I153" i="1"/>
  <c r="I161" i="1"/>
  <c r="I169" i="1"/>
  <c r="I177" i="1"/>
  <c r="I185" i="1"/>
  <c r="I193" i="1"/>
  <c r="J193" i="1" s="1"/>
  <c r="I201" i="1"/>
  <c r="I209" i="1"/>
  <c r="J209" i="1" s="1"/>
  <c r="I217" i="1"/>
  <c r="I225" i="1"/>
  <c r="I233" i="1"/>
  <c r="I241" i="1"/>
  <c r="I249" i="1"/>
  <c r="I257" i="1"/>
  <c r="J257" i="1" s="1"/>
  <c r="I265" i="1"/>
  <c r="I273" i="1"/>
  <c r="J273" i="1" s="1"/>
  <c r="I281" i="1"/>
  <c r="I289" i="1"/>
  <c r="I297" i="1"/>
  <c r="I305" i="1"/>
  <c r="I313" i="1"/>
  <c r="I321" i="1"/>
  <c r="J321" i="1" s="1"/>
  <c r="I27" i="1"/>
  <c r="I51" i="1"/>
  <c r="J51" i="1" s="1"/>
  <c r="I83" i="1"/>
  <c r="I107" i="1"/>
  <c r="I131" i="1"/>
  <c r="I147" i="1"/>
  <c r="I171" i="1"/>
  <c r="I179" i="1"/>
  <c r="J179" i="1" s="1"/>
  <c r="I203" i="1"/>
  <c r="I235" i="1"/>
  <c r="J235" i="1" s="1"/>
  <c r="I267" i="1"/>
  <c r="I299" i="1"/>
  <c r="I125" i="1"/>
  <c r="I157" i="1"/>
  <c r="I181" i="1"/>
  <c r="I213" i="1"/>
  <c r="J213" i="1" s="1"/>
  <c r="I245" i="1"/>
  <c r="I277" i="1"/>
  <c r="J277" i="1" s="1"/>
  <c r="I309" i="1"/>
  <c r="I22" i="1"/>
  <c r="I46" i="1"/>
  <c r="I70" i="1"/>
  <c r="I94" i="1"/>
  <c r="I118" i="1"/>
  <c r="J118" i="1" s="1"/>
  <c r="I150" i="1"/>
  <c r="I190" i="1"/>
  <c r="J190" i="1" s="1"/>
  <c r="I214" i="1"/>
  <c r="I230" i="1"/>
  <c r="I254" i="1"/>
  <c r="I278" i="1"/>
  <c r="I302" i="1"/>
  <c r="I326" i="1"/>
  <c r="J326" i="1" s="1"/>
  <c r="I31" i="1"/>
  <c r="I47" i="1"/>
  <c r="J47" i="1" s="1"/>
  <c r="I79" i="1"/>
  <c r="I10" i="1"/>
  <c r="I18" i="1"/>
  <c r="I26" i="1"/>
  <c r="I34" i="1"/>
  <c r="I42" i="1"/>
  <c r="J42" i="1" s="1"/>
  <c r="I50" i="1"/>
  <c r="I58" i="1"/>
  <c r="J58" i="1" s="1"/>
  <c r="I66" i="1"/>
  <c r="I74" i="1"/>
  <c r="I82" i="1"/>
  <c r="I90" i="1"/>
  <c r="I98" i="1"/>
  <c r="I106" i="1"/>
  <c r="J106" i="1" s="1"/>
  <c r="I114" i="1"/>
  <c r="I122" i="1"/>
  <c r="J122" i="1" s="1"/>
  <c r="I130" i="1"/>
  <c r="I138" i="1"/>
  <c r="I146" i="1"/>
  <c r="I154" i="1"/>
  <c r="I162" i="1"/>
  <c r="I170" i="1"/>
  <c r="J170" i="1" s="1"/>
  <c r="I178" i="1"/>
  <c r="I186" i="1"/>
  <c r="I194" i="1"/>
  <c r="I202" i="1"/>
  <c r="I210" i="1"/>
  <c r="I218" i="1"/>
  <c r="I226" i="1"/>
  <c r="I234" i="1"/>
  <c r="J234" i="1" s="1"/>
  <c r="I242" i="1"/>
  <c r="I250" i="1"/>
  <c r="J250" i="1" s="1"/>
  <c r="I258" i="1"/>
  <c r="I266" i="1"/>
  <c r="I274" i="1"/>
  <c r="I282" i="1"/>
  <c r="I290" i="1"/>
  <c r="I298" i="1"/>
  <c r="J298" i="1" s="1"/>
  <c r="I306" i="1"/>
  <c r="I314" i="1"/>
  <c r="J314" i="1" s="1"/>
  <c r="I322" i="1"/>
  <c r="I19" i="1"/>
  <c r="I43" i="1"/>
  <c r="J43" i="1" s="1"/>
  <c r="I67" i="1"/>
  <c r="I91" i="1"/>
  <c r="I123" i="1"/>
  <c r="J123" i="1" s="1"/>
  <c r="I155" i="1"/>
  <c r="I187" i="1"/>
  <c r="J187" i="1" s="1"/>
  <c r="I219" i="1"/>
  <c r="I243" i="1"/>
  <c r="I275" i="1"/>
  <c r="I291" i="1"/>
  <c r="I307" i="1"/>
  <c r="I323" i="1"/>
  <c r="J323" i="1" s="1"/>
  <c r="I109" i="1"/>
  <c r="I141" i="1"/>
  <c r="J141" i="1" s="1"/>
  <c r="I173" i="1"/>
  <c r="I197" i="1"/>
  <c r="I221" i="1"/>
  <c r="I253" i="1"/>
  <c r="I285" i="1"/>
  <c r="I317" i="1"/>
  <c r="J317" i="1" s="1"/>
  <c r="I14" i="1"/>
  <c r="I38" i="1"/>
  <c r="J38" i="1" s="1"/>
  <c r="I62" i="1"/>
  <c r="I86" i="1"/>
  <c r="I102" i="1"/>
  <c r="I134" i="1"/>
  <c r="I158" i="1"/>
  <c r="I174" i="1"/>
  <c r="J174" i="1" s="1"/>
  <c r="I206" i="1"/>
  <c r="I238" i="1"/>
  <c r="J238" i="1" s="1"/>
  <c r="I262" i="1"/>
  <c r="I286" i="1"/>
  <c r="I310" i="1"/>
  <c r="I15" i="1"/>
  <c r="I55" i="1"/>
  <c r="I71" i="1"/>
  <c r="J71" i="1" s="1"/>
  <c r="I23" i="1"/>
  <c r="I12" i="1"/>
  <c r="J12" i="1" s="1"/>
  <c r="I20" i="1"/>
  <c r="I28" i="1"/>
  <c r="I36" i="1"/>
  <c r="I44" i="1"/>
  <c r="I52" i="1"/>
  <c r="I60" i="1"/>
  <c r="J60" i="1" s="1"/>
  <c r="I68" i="1"/>
  <c r="I76" i="1"/>
  <c r="J76" i="1" s="1"/>
  <c r="I84" i="1"/>
  <c r="I92" i="1"/>
  <c r="I100" i="1"/>
  <c r="I108" i="1"/>
  <c r="I116" i="1"/>
  <c r="I124" i="1"/>
  <c r="J124" i="1" s="1"/>
  <c r="I132" i="1"/>
  <c r="I140" i="1"/>
  <c r="J140" i="1" s="1"/>
  <c r="I148" i="1"/>
  <c r="I156" i="1"/>
  <c r="I164" i="1"/>
  <c r="I172" i="1"/>
  <c r="I180" i="1"/>
  <c r="I188" i="1"/>
  <c r="J188" i="1" s="1"/>
  <c r="I196" i="1"/>
  <c r="I204" i="1"/>
  <c r="J204" i="1" s="1"/>
  <c r="I212" i="1"/>
  <c r="I220" i="1"/>
  <c r="I228" i="1"/>
  <c r="I236" i="1"/>
  <c r="I244" i="1"/>
  <c r="I252" i="1"/>
  <c r="J252" i="1" s="1"/>
  <c r="I260" i="1"/>
  <c r="I268" i="1"/>
  <c r="J268" i="1" s="1"/>
  <c r="I276" i="1"/>
  <c r="I284" i="1"/>
  <c r="I292" i="1"/>
  <c r="I300" i="1"/>
  <c r="I308" i="1"/>
  <c r="I316" i="1"/>
  <c r="J316" i="1" s="1"/>
  <c r="I324" i="1"/>
  <c r="I13" i="1"/>
  <c r="J13" i="1" s="1"/>
  <c r="I21" i="1"/>
  <c r="I29" i="1"/>
  <c r="I37" i="1"/>
  <c r="I45" i="1"/>
  <c r="I53" i="1"/>
  <c r="I61" i="1"/>
  <c r="J61" i="1" s="1"/>
  <c r="I69" i="1"/>
  <c r="I77" i="1"/>
  <c r="I85" i="1"/>
  <c r="I93" i="1"/>
  <c r="I101" i="1"/>
  <c r="I117" i="1"/>
  <c r="I133" i="1"/>
  <c r="I149" i="1"/>
  <c r="J149" i="1" s="1"/>
  <c r="I165" i="1"/>
  <c r="I189" i="1"/>
  <c r="J189" i="1" s="1"/>
  <c r="I205" i="1"/>
  <c r="I237" i="1"/>
  <c r="I261" i="1"/>
  <c r="I293" i="1"/>
  <c r="I325" i="1"/>
  <c r="I87" i="1"/>
  <c r="J87" i="1" s="1"/>
  <c r="I151" i="1"/>
  <c r="I215" i="1"/>
  <c r="J215" i="1" s="1"/>
  <c r="I279" i="1"/>
  <c r="I223" i="1"/>
  <c r="I183" i="1"/>
  <c r="I127" i="1"/>
  <c r="I135" i="1"/>
  <c r="I271" i="1"/>
  <c r="J271" i="1" s="1"/>
  <c r="I95" i="1"/>
  <c r="I159" i="1"/>
  <c r="J159" i="1" s="1"/>
  <c r="I287" i="1"/>
  <c r="I119" i="1"/>
  <c r="I319" i="1"/>
  <c r="I207" i="1"/>
  <c r="I103" i="1"/>
  <c r="I167" i="1"/>
  <c r="J167" i="1" s="1"/>
  <c r="I231" i="1"/>
  <c r="I295" i="1"/>
  <c r="J295" i="1" s="1"/>
  <c r="I247" i="1"/>
  <c r="I191" i="1"/>
  <c r="I199" i="1"/>
  <c r="I111" i="1"/>
  <c r="I175" i="1"/>
  <c r="I239" i="1"/>
  <c r="J239" i="1" s="1"/>
  <c r="I303" i="1"/>
  <c r="I311" i="1"/>
  <c r="J311" i="1" s="1"/>
  <c r="I255" i="1"/>
  <c r="I327" i="1"/>
  <c r="I263" i="1"/>
  <c r="I143" i="1"/>
  <c r="S359" i="1"/>
  <c r="I359" i="1"/>
  <c r="I353" i="1"/>
  <c r="I338" i="1"/>
  <c r="J338" i="1" s="1"/>
  <c r="I331" i="1"/>
  <c r="I342" i="1"/>
  <c r="I328" i="1"/>
  <c r="G9" i="1"/>
  <c r="G8" i="1"/>
  <c r="G7" i="1"/>
  <c r="H7" i="1" s="1"/>
  <c r="F7" i="1"/>
  <c r="G323" i="1"/>
  <c r="H323" i="1" s="1"/>
  <c r="F214" i="1"/>
  <c r="R364" i="1"/>
  <c r="F253" i="1"/>
  <c r="F244" i="1"/>
  <c r="F170" i="1"/>
  <c r="F302" i="1"/>
  <c r="F16" i="1"/>
  <c r="F132" i="1"/>
  <c r="F70" i="1"/>
  <c r="F114" i="1"/>
  <c r="F281" i="1"/>
  <c r="F58" i="1"/>
  <c r="F267" i="1"/>
  <c r="F254" i="1"/>
  <c r="F110" i="1"/>
  <c r="F199" i="1"/>
  <c r="G343" i="1"/>
  <c r="H343" i="1" s="1"/>
  <c r="F216" i="1"/>
  <c r="F222" i="1"/>
  <c r="F125" i="1"/>
  <c r="F10" i="1"/>
  <c r="F107" i="1"/>
  <c r="F211" i="1"/>
  <c r="F221" i="1"/>
  <c r="F188" i="1"/>
  <c r="F146" i="1"/>
  <c r="F101" i="1"/>
  <c r="F167" i="1"/>
  <c r="S364" i="1"/>
  <c r="F322" i="1"/>
  <c r="F343" i="1"/>
  <c r="F204" i="1"/>
  <c r="F105" i="1"/>
  <c r="F72" i="1"/>
  <c r="G22" i="1"/>
  <c r="H22" i="1" s="1"/>
  <c r="F45" i="1"/>
  <c r="F76" i="1"/>
  <c r="F185" i="1"/>
  <c r="F150" i="1"/>
  <c r="F342" i="1"/>
  <c r="F325" i="1"/>
  <c r="F259" i="1"/>
  <c r="F85" i="1"/>
  <c r="F333" i="1"/>
  <c r="F305" i="1"/>
  <c r="F268" i="1"/>
  <c r="F197" i="1"/>
  <c r="F203" i="1"/>
  <c r="F187" i="1"/>
  <c r="F162" i="1"/>
  <c r="J147" i="1"/>
  <c r="F136" i="1"/>
  <c r="F54" i="1"/>
  <c r="F48" i="1"/>
  <c r="F41" i="1"/>
  <c r="F86" i="1"/>
  <c r="F362" i="1"/>
  <c r="G87" i="1"/>
  <c r="H87" i="1" s="1"/>
  <c r="F346" i="1"/>
  <c r="F239" i="1"/>
  <c r="F189" i="1"/>
  <c r="F55" i="1"/>
  <c r="F77" i="1"/>
  <c r="F119" i="1"/>
  <c r="F236" i="1"/>
  <c r="F243" i="1"/>
  <c r="F200" i="1"/>
  <c r="F29" i="1"/>
  <c r="F151" i="1"/>
  <c r="F359" i="1"/>
  <c r="F247" i="1"/>
  <c r="G169" i="1"/>
  <c r="H169" i="1" s="1"/>
  <c r="F62" i="1"/>
  <c r="F23" i="1"/>
  <c r="F84" i="1"/>
  <c r="F159" i="1"/>
  <c r="F323" i="1"/>
  <c r="J359" i="1"/>
  <c r="F331" i="1"/>
  <c r="F361" i="1"/>
  <c r="F315" i="1"/>
  <c r="F349" i="1"/>
  <c r="G314" i="1"/>
  <c r="H314" i="1" s="1"/>
  <c r="F319" i="1"/>
  <c r="F252" i="1"/>
  <c r="G228" i="1"/>
  <c r="H228" i="1" s="1"/>
  <c r="F217" i="1"/>
  <c r="F227" i="1"/>
  <c r="F160" i="1"/>
  <c r="F128" i="1"/>
  <c r="F98" i="1"/>
  <c r="F38" i="1"/>
  <c r="F80" i="1"/>
  <c r="F149" i="1"/>
  <c r="F332" i="1"/>
  <c r="F266" i="1"/>
  <c r="F344" i="1"/>
  <c r="F232" i="1"/>
  <c r="F191" i="1"/>
  <c r="F15" i="1"/>
  <c r="F60" i="1"/>
  <c r="F317" i="1"/>
  <c r="F31" i="1"/>
  <c r="F35" i="1"/>
  <c r="F117" i="1"/>
  <c r="G60" i="1"/>
  <c r="H60" i="1" s="1"/>
  <c r="F155" i="1"/>
  <c r="F309" i="1"/>
  <c r="F274" i="1"/>
  <c r="F127" i="1"/>
  <c r="F353" i="1"/>
  <c r="F276" i="1"/>
  <c r="F238" i="1"/>
  <c r="F194" i="1"/>
  <c r="F184" i="1"/>
  <c r="F113" i="1"/>
  <c r="F124" i="1"/>
  <c r="J191" i="1"/>
  <c r="F231" i="1"/>
  <c r="F208" i="1"/>
  <c r="F313" i="1"/>
  <c r="F357" i="1"/>
  <c r="F312" i="1"/>
  <c r="F294" i="1"/>
  <c r="F289" i="1"/>
  <c r="F176" i="1"/>
  <c r="F178" i="1"/>
  <c r="F171" i="1"/>
  <c r="F120" i="1"/>
  <c r="F14" i="1"/>
  <c r="F88" i="1"/>
  <c r="F40" i="1"/>
  <c r="F74" i="1"/>
  <c r="F49" i="1"/>
  <c r="F240" i="1"/>
  <c r="F287" i="1"/>
  <c r="F228" i="1"/>
  <c r="G142" i="1"/>
  <c r="H142" i="1" s="1"/>
  <c r="F215" i="1"/>
  <c r="F360" i="1"/>
  <c r="F193" i="1"/>
  <c r="F177" i="1"/>
  <c r="F364" i="1"/>
  <c r="F11" i="1"/>
  <c r="F347" i="1"/>
  <c r="F139" i="1"/>
  <c r="F293" i="1"/>
  <c r="F130" i="1"/>
  <c r="F39" i="1"/>
  <c r="F326" i="1"/>
  <c r="F345" i="1"/>
  <c r="F229" i="1"/>
  <c r="F129" i="1"/>
  <c r="G49" i="1"/>
  <c r="H49" i="1" s="1"/>
  <c r="F205" i="1"/>
  <c r="F249" i="1"/>
  <c r="F44" i="1"/>
  <c r="F108" i="1"/>
  <c r="F182" i="1"/>
  <c r="F173" i="1"/>
  <c r="F330" i="1"/>
  <c r="F242" i="1"/>
  <c r="F123" i="1"/>
  <c r="F165" i="1"/>
  <c r="F106" i="1"/>
  <c r="F340" i="1"/>
  <c r="F270" i="1"/>
  <c r="F154" i="1"/>
  <c r="F126" i="1"/>
  <c r="F152" i="1"/>
  <c r="F73" i="1"/>
  <c r="F164" i="1"/>
  <c r="F224" i="1"/>
  <c r="F277" i="1"/>
  <c r="F166" i="1"/>
  <c r="F273" i="1"/>
  <c r="F36" i="1"/>
  <c r="F190" i="1"/>
  <c r="F13" i="1"/>
  <c r="F135" i="1"/>
  <c r="F245" i="1"/>
  <c r="F299" i="1"/>
  <c r="F328" i="1"/>
  <c r="F133" i="1"/>
  <c r="F66" i="1"/>
  <c r="F292" i="1"/>
  <c r="J360" i="1"/>
  <c r="F296" i="1"/>
  <c r="F201" i="1"/>
  <c r="F134" i="1"/>
  <c r="F112" i="1"/>
  <c r="F32" i="1"/>
  <c r="F65" i="1"/>
  <c r="F283" i="1"/>
  <c r="F282" i="1"/>
  <c r="F339" i="1"/>
  <c r="F308" i="1"/>
  <c r="F334" i="1"/>
  <c r="F288" i="1"/>
  <c r="G335" i="1"/>
  <c r="H335" i="1" s="1"/>
  <c r="F356" i="1"/>
  <c r="F335" i="1"/>
  <c r="F351" i="1"/>
  <c r="F286" i="1"/>
  <c r="F262" i="1"/>
  <c r="F233" i="1"/>
  <c r="F192" i="1"/>
  <c r="F206" i="1"/>
  <c r="F147" i="1"/>
  <c r="F118" i="1"/>
  <c r="F78" i="1"/>
  <c r="F121" i="1"/>
  <c r="F24" i="1"/>
  <c r="F42" i="1"/>
  <c r="F122" i="1"/>
  <c r="F68" i="1"/>
  <c r="F63" i="1"/>
  <c r="F51" i="1"/>
  <c r="F358" i="1"/>
  <c r="F180" i="1"/>
  <c r="F131" i="1"/>
  <c r="F338" i="1"/>
  <c r="F226" i="1"/>
  <c r="F212" i="1"/>
  <c r="F156" i="1"/>
  <c r="F275" i="1"/>
  <c r="F264" i="1"/>
  <c r="F109" i="1"/>
  <c r="F279" i="1"/>
  <c r="F172" i="1"/>
  <c r="F321" i="1"/>
  <c r="F350" i="1"/>
  <c r="F348" i="1"/>
  <c r="F320" i="1"/>
  <c r="F324" i="1"/>
  <c r="F337" i="1"/>
  <c r="F260" i="1"/>
  <c r="F246" i="1"/>
  <c r="F297" i="1"/>
  <c r="F271" i="1"/>
  <c r="F280" i="1"/>
  <c r="F263" i="1"/>
  <c r="F255" i="1"/>
  <c r="F168" i="1"/>
  <c r="J206" i="1"/>
  <c r="F235" i="1"/>
  <c r="F163" i="1"/>
  <c r="F102" i="1"/>
  <c r="F104" i="1"/>
  <c r="F46" i="1"/>
  <c r="F181" i="1"/>
  <c r="F94" i="1"/>
  <c r="F25" i="1"/>
  <c r="F57" i="1"/>
  <c r="F234" i="1"/>
  <c r="J84" i="1"/>
  <c r="F115" i="1"/>
  <c r="F303" i="1"/>
  <c r="F218" i="1"/>
  <c r="F250" i="1"/>
  <c r="J39" i="1"/>
  <c r="F37" i="1"/>
  <c r="F28" i="1"/>
  <c r="F47" i="1"/>
  <c r="F91" i="1"/>
  <c r="F284" i="1"/>
  <c r="F355" i="1"/>
  <c r="F59" i="1"/>
  <c r="F99" i="1"/>
  <c r="F116" i="1"/>
  <c r="F43" i="1"/>
  <c r="F174" i="1"/>
  <c r="F196" i="1"/>
  <c r="F251" i="1"/>
  <c r="F272" i="1"/>
  <c r="F301" i="1"/>
  <c r="F93" i="1"/>
  <c r="F90" i="1"/>
  <c r="F143" i="1"/>
  <c r="F145" i="1"/>
  <c r="F89" i="1"/>
  <c r="J342" i="1"/>
  <c r="F316" i="1"/>
  <c r="G279" i="1"/>
  <c r="H279" i="1" s="1"/>
  <c r="F278" i="1"/>
  <c r="J203" i="1"/>
  <c r="G214" i="1"/>
  <c r="H214" i="1" s="1"/>
  <c r="F241" i="1"/>
  <c r="F186" i="1"/>
  <c r="F219" i="1"/>
  <c r="F144" i="1"/>
  <c r="F141" i="1"/>
  <c r="F30" i="1"/>
  <c r="F64" i="1"/>
  <c r="F157" i="1"/>
  <c r="F209" i="1"/>
  <c r="F33" i="1"/>
  <c r="F265" i="1"/>
  <c r="F100" i="1"/>
  <c r="F158" i="1"/>
  <c r="F258" i="1"/>
  <c r="F75" i="1"/>
  <c r="F202" i="1"/>
  <c r="F12" i="1"/>
  <c r="F142" i="1"/>
  <c r="F52" i="1"/>
  <c r="F87" i="1"/>
  <c r="F210" i="1"/>
  <c r="F223" i="1"/>
  <c r="F300" i="1"/>
  <c r="F295" i="1"/>
  <c r="F354" i="1"/>
  <c r="F148" i="1"/>
  <c r="F103" i="1"/>
  <c r="F336" i="1"/>
  <c r="F195" i="1"/>
  <c r="F256" i="1"/>
  <c r="F285" i="1"/>
  <c r="F61" i="1"/>
  <c r="F50" i="1"/>
  <c r="F95" i="1"/>
  <c r="F81" i="1"/>
  <c r="I364" i="1"/>
  <c r="F341" i="1"/>
  <c r="G364" i="1"/>
  <c r="F329" i="1"/>
  <c r="F304" i="1"/>
  <c r="F314" i="1"/>
  <c r="F311" i="1"/>
  <c r="F306" i="1"/>
  <c r="F298" i="1"/>
  <c r="F237" i="1"/>
  <c r="F290" i="1"/>
  <c r="F198" i="1"/>
  <c r="F225" i="1"/>
  <c r="F213" i="1"/>
  <c r="F138" i="1"/>
  <c r="F307" i="1"/>
  <c r="F175" i="1"/>
  <c r="F82" i="1"/>
  <c r="F22" i="1"/>
  <c r="F56" i="1"/>
  <c r="F137" i="1"/>
  <c r="F230" i="1"/>
  <c r="F8" i="1"/>
  <c r="F96" i="1"/>
  <c r="F18" i="1"/>
  <c r="F257" i="1"/>
  <c r="F92" i="1"/>
  <c r="F153" i="1"/>
  <c r="F67" i="1"/>
  <c r="F169" i="1"/>
  <c r="F291" i="1"/>
  <c r="F83" i="1"/>
  <c r="F19" i="1"/>
  <c r="F26" i="1"/>
  <c r="F20" i="1"/>
  <c r="F207" i="1"/>
  <c r="F220" i="1"/>
  <c r="F269" i="1"/>
  <c r="F352" i="1"/>
  <c r="F69" i="1"/>
  <c r="F161" i="1"/>
  <c r="F27" i="1"/>
  <c r="F179" i="1"/>
  <c r="F248" i="1"/>
  <c r="F261" i="1"/>
  <c r="F53" i="1"/>
  <c r="F34" i="1"/>
  <c r="F71" i="1"/>
  <c r="F17" i="1"/>
  <c r="G270" i="1"/>
  <c r="H270" i="1" s="1"/>
  <c r="F9" i="1"/>
  <c r="G257" i="1"/>
  <c r="H257" i="1" s="1"/>
  <c r="F310" i="1"/>
  <c r="F21" i="1"/>
  <c r="F327" i="1"/>
  <c r="F111" i="1"/>
  <c r="F140" i="1"/>
  <c r="F318" i="1"/>
  <c r="F183" i="1"/>
  <c r="F79" i="1"/>
  <c r="F97" i="1"/>
  <c r="G144" i="1"/>
  <c r="H144" i="1" s="1"/>
  <c r="G175" i="1"/>
  <c r="H175" i="1" s="1"/>
  <c r="G289" i="1"/>
  <c r="H289" i="1" s="1"/>
  <c r="G212" i="1"/>
  <c r="H212" i="1" s="1"/>
  <c r="J346" i="1"/>
  <c r="J175" i="1"/>
  <c r="G166" i="1"/>
  <c r="H166" i="1" s="1"/>
  <c r="J251" i="1"/>
  <c r="G360" i="1"/>
  <c r="H360" i="1" s="1"/>
  <c r="J351" i="1"/>
  <c r="J343" i="1"/>
  <c r="G113" i="1"/>
  <c r="H113" i="1" s="1"/>
  <c r="G42" i="1"/>
  <c r="H42" i="1" s="1"/>
  <c r="J86" i="1"/>
  <c r="G151" i="1"/>
  <c r="H151" i="1" s="1"/>
  <c r="G12" i="1"/>
  <c r="H12" i="1" s="1"/>
  <c r="G352" i="1"/>
  <c r="H352" i="1" s="1"/>
  <c r="J270" i="1"/>
  <c r="J336" i="1"/>
  <c r="G340" i="1"/>
  <c r="H340" i="1" s="1"/>
  <c r="G316" i="1"/>
  <c r="H316" i="1" s="1"/>
  <c r="J319" i="1"/>
  <c r="G333" i="1"/>
  <c r="H333" i="1" s="1"/>
  <c r="J16" i="1"/>
  <c r="J333" i="1"/>
  <c r="J322" i="1"/>
  <c r="J256" i="1"/>
  <c r="G187" i="1"/>
  <c r="H187" i="1" s="1"/>
  <c r="G137" i="1"/>
  <c r="H137" i="1" s="1"/>
  <c r="J274" i="1"/>
  <c r="G156" i="1"/>
  <c r="H156" i="1" s="1"/>
  <c r="G341" i="1"/>
  <c r="H341" i="1" s="1"/>
  <c r="G356" i="1"/>
  <c r="H356" i="1" s="1"/>
  <c r="G345" i="1"/>
  <c r="H345" i="1" s="1"/>
  <c r="G272" i="1"/>
  <c r="H272" i="1" s="1"/>
  <c r="J278" i="1"/>
  <c r="J198" i="1"/>
  <c r="J214" i="1"/>
  <c r="G239" i="1"/>
  <c r="H239" i="1" s="1"/>
  <c r="J241" i="1"/>
  <c r="J169" i="1"/>
  <c r="G81" i="1"/>
  <c r="H81" i="1" s="1"/>
  <c r="J137" i="1"/>
  <c r="J49" i="1"/>
  <c r="J288" i="1"/>
  <c r="J355" i="1"/>
  <c r="J164" i="1"/>
  <c r="G265" i="1"/>
  <c r="H265" i="1" s="1"/>
  <c r="G259" i="1"/>
  <c r="H259" i="1" s="1"/>
  <c r="G67" i="1"/>
  <c r="H67" i="1" s="1"/>
  <c r="G173" i="1"/>
  <c r="H173" i="1" s="1"/>
  <c r="J330" i="1"/>
  <c r="J358" i="1"/>
  <c r="G337" i="1"/>
  <c r="H337" i="1" s="1"/>
  <c r="J265" i="1"/>
  <c r="J225" i="1"/>
  <c r="G229" i="1"/>
  <c r="H229" i="1" s="1"/>
  <c r="G162" i="1"/>
  <c r="H162" i="1" s="1"/>
  <c r="J75" i="1"/>
  <c r="J66" i="1"/>
  <c r="G17" i="1"/>
  <c r="H17" i="1" s="1"/>
  <c r="J33" i="1"/>
  <c r="J231" i="1"/>
  <c r="J101" i="1"/>
  <c r="G262" i="1"/>
  <c r="H262" i="1" s="1"/>
  <c r="J166" i="1"/>
  <c r="J328" i="1"/>
  <c r="G202" i="1"/>
  <c r="H202" i="1" s="1"/>
  <c r="G52" i="1"/>
  <c r="H52" i="1" s="1"/>
  <c r="G148" i="1"/>
  <c r="H148" i="1" s="1"/>
  <c r="J267" i="1"/>
  <c r="J37" i="1"/>
  <c r="G312" i="1"/>
  <c r="H312" i="1" s="1"/>
  <c r="G311" i="1"/>
  <c r="H311" i="1" s="1"/>
  <c r="G351" i="1"/>
  <c r="H351" i="1" s="1"/>
  <c r="J344" i="1"/>
  <c r="G329" i="1"/>
  <c r="H329" i="1" s="1"/>
  <c r="J345" i="1"/>
  <c r="G310" i="1"/>
  <c r="H310" i="1" s="1"/>
  <c r="G299" i="1"/>
  <c r="H299" i="1" s="1"/>
  <c r="J362" i="1"/>
  <c r="J353" i="1"/>
  <c r="G320" i="1"/>
  <c r="H320" i="1" s="1"/>
  <c r="G319" i="1"/>
  <c r="H319" i="1" s="1"/>
  <c r="G359" i="1"/>
  <c r="H359" i="1" s="1"/>
  <c r="G330" i="1"/>
  <c r="H330" i="1" s="1"/>
  <c r="G305" i="1"/>
  <c r="H305" i="1" s="1"/>
  <c r="G281" i="1"/>
  <c r="H281" i="1" s="1"/>
  <c r="J236" i="1"/>
  <c r="G277" i="1"/>
  <c r="H277" i="1" s="1"/>
  <c r="J299" i="1"/>
  <c r="G223" i="1"/>
  <c r="H223" i="1" s="1"/>
  <c r="J143" i="1"/>
  <c r="G120" i="1"/>
  <c r="H120" i="1" s="1"/>
  <c r="G82" i="1"/>
  <c r="H82" i="1" s="1"/>
  <c r="J80" i="1"/>
  <c r="G50" i="1"/>
  <c r="H50" i="1" s="1"/>
  <c r="G254" i="1"/>
  <c r="H254" i="1" s="1"/>
  <c r="G287" i="1"/>
  <c r="H287" i="1" s="1"/>
  <c r="G309" i="1"/>
  <c r="H309" i="1" s="1"/>
  <c r="G193" i="1"/>
  <c r="H193" i="1" s="1"/>
  <c r="G69" i="1"/>
  <c r="H69" i="1" s="1"/>
  <c r="J151" i="1"/>
  <c r="G275" i="1"/>
  <c r="H275" i="1" s="1"/>
  <c r="J92" i="1"/>
  <c r="G205" i="1"/>
  <c r="H205" i="1" s="1"/>
  <c r="G35" i="1"/>
  <c r="H35" i="1" s="1"/>
  <c r="J45" i="1"/>
  <c r="G44" i="1"/>
  <c r="H44" i="1" s="1"/>
  <c r="G47" i="1"/>
  <c r="H47" i="1" s="1"/>
  <c r="G63" i="1"/>
  <c r="H63" i="1" s="1"/>
  <c r="J68" i="1"/>
  <c r="G85" i="1"/>
  <c r="H85" i="1" s="1"/>
  <c r="J253" i="1"/>
  <c r="G150" i="1"/>
  <c r="H150" i="1" s="1"/>
  <c r="G317" i="1"/>
  <c r="H317" i="1" s="1"/>
  <c r="G249" i="1"/>
  <c r="H249" i="1" s="1"/>
  <c r="G146" i="1"/>
  <c r="H146" i="1" s="1"/>
  <c r="G293" i="1"/>
  <c r="H293" i="1" s="1"/>
  <c r="G124" i="1"/>
  <c r="H124" i="1" s="1"/>
  <c r="G199" i="1"/>
  <c r="H199" i="1" s="1"/>
  <c r="G321" i="1"/>
  <c r="H321" i="1" s="1"/>
  <c r="G250" i="1"/>
  <c r="H250" i="1" s="1"/>
  <c r="G355" i="1"/>
  <c r="H355" i="1" s="1"/>
  <c r="G191" i="1"/>
  <c r="H191" i="1" s="1"/>
  <c r="J349" i="1"/>
  <c r="G251" i="1"/>
  <c r="H251" i="1" s="1"/>
  <c r="G296" i="1"/>
  <c r="H296" i="1" s="1"/>
  <c r="J127" i="1"/>
  <c r="G218" i="1"/>
  <c r="H218" i="1" s="1"/>
  <c r="J115" i="1"/>
  <c r="G111" i="1"/>
  <c r="H111" i="1" s="1"/>
  <c r="J185" i="1"/>
  <c r="G295" i="1"/>
  <c r="H295" i="1" s="1"/>
  <c r="J332" i="1"/>
  <c r="J176" i="1"/>
  <c r="G70" i="1"/>
  <c r="H70" i="1" s="1"/>
  <c r="G103" i="1"/>
  <c r="H103" i="1" s="1"/>
  <c r="G303" i="1"/>
  <c r="H303" i="1" s="1"/>
  <c r="G33" i="1"/>
  <c r="H33" i="1" s="1"/>
  <c r="G65" i="1"/>
  <c r="H65" i="1" s="1"/>
  <c r="G94" i="1"/>
  <c r="H94" i="1" s="1"/>
  <c r="G66" i="1"/>
  <c r="H66" i="1" s="1"/>
  <c r="J11" i="1"/>
  <c r="G129" i="1"/>
  <c r="H129" i="1" s="1"/>
  <c r="G79" i="1"/>
  <c r="H79" i="1" s="1"/>
  <c r="J32" i="1"/>
  <c r="J89" i="1"/>
  <c r="J105" i="1"/>
  <c r="J146" i="1"/>
  <c r="G128" i="1"/>
  <c r="H128" i="1" s="1"/>
  <c r="G147" i="1"/>
  <c r="H147" i="1" s="1"/>
  <c r="J112" i="1"/>
  <c r="J154" i="1"/>
  <c r="J255" i="1"/>
  <c r="J194" i="1"/>
  <c r="G222" i="1"/>
  <c r="H222" i="1" s="1"/>
  <c r="J233" i="1"/>
  <c r="J196" i="1"/>
  <c r="G256" i="1"/>
  <c r="H256" i="1" s="1"/>
  <c r="G247" i="1"/>
  <c r="H247" i="1" s="1"/>
  <c r="G261" i="1"/>
  <c r="H261" i="1" s="1"/>
  <c r="J291" i="1"/>
  <c r="J21" i="1"/>
  <c r="J31" i="1"/>
  <c r="G61" i="1"/>
  <c r="H61" i="1" s="1"/>
  <c r="G55" i="1"/>
  <c r="H55" i="1" s="1"/>
  <c r="G292" i="1"/>
  <c r="H292" i="1" s="1"/>
  <c r="G53" i="1"/>
  <c r="H53" i="1" s="1"/>
  <c r="G231" i="1"/>
  <c r="H231" i="1" s="1"/>
  <c r="J148" i="1"/>
  <c r="J310" i="1"/>
  <c r="G224" i="1"/>
  <c r="H224" i="1" s="1"/>
  <c r="G138" i="1"/>
  <c r="H138" i="1" s="1"/>
  <c r="G267" i="1"/>
  <c r="H267" i="1" s="1"/>
  <c r="J116" i="1"/>
  <c r="G133" i="1"/>
  <c r="H133" i="1" s="1"/>
  <c r="G313" i="1"/>
  <c r="H313" i="1" s="1"/>
  <c r="G215" i="1"/>
  <c r="H215" i="1" s="1"/>
  <c r="G353" i="1"/>
  <c r="H353" i="1" s="1"/>
  <c r="J177" i="1"/>
  <c r="J347" i="1"/>
  <c r="G246" i="1"/>
  <c r="H246" i="1" s="1"/>
  <c r="G300" i="1"/>
  <c r="H300" i="1" s="1"/>
  <c r="G134" i="1"/>
  <c r="H134" i="1" s="1"/>
  <c r="J201" i="1"/>
  <c r="J260" i="1"/>
  <c r="J261" i="1"/>
  <c r="J207" i="1"/>
  <c r="J245" i="1"/>
  <c r="J285" i="1"/>
  <c r="G197" i="1"/>
  <c r="H197" i="1" s="1"/>
  <c r="G253" i="1"/>
  <c r="H253" i="1" s="1"/>
  <c r="J303" i="1"/>
  <c r="J133" i="1"/>
  <c r="J184" i="1"/>
  <c r="J79" i="1"/>
  <c r="J110" i="1"/>
  <c r="G177" i="1"/>
  <c r="H177" i="1" s="1"/>
  <c r="J246" i="1"/>
  <c r="J9" i="1"/>
  <c r="J26" i="1"/>
  <c r="J96" i="1"/>
  <c r="G10" i="1"/>
  <c r="H10" i="1" s="1"/>
  <c r="G71" i="1"/>
  <c r="H71" i="1" s="1"/>
  <c r="J8" i="1"/>
  <c r="G24" i="1"/>
  <c r="H24" i="1" s="1"/>
  <c r="J114" i="1"/>
  <c r="J19" i="1"/>
  <c r="J121" i="1"/>
  <c r="J40" i="1"/>
  <c r="G89" i="1"/>
  <c r="H89" i="1" s="1"/>
  <c r="G105" i="1"/>
  <c r="H105" i="1" s="1"/>
  <c r="J130" i="1"/>
  <c r="G136" i="1"/>
  <c r="H136" i="1" s="1"/>
  <c r="J120" i="1"/>
  <c r="G174" i="1"/>
  <c r="H174" i="1" s="1"/>
  <c r="G235" i="1"/>
  <c r="H235" i="1" s="1"/>
  <c r="G206" i="1"/>
  <c r="H206" i="1" s="1"/>
  <c r="G241" i="1"/>
  <c r="H241" i="1" s="1"/>
  <c r="G160" i="1"/>
  <c r="H160" i="1" s="1"/>
  <c r="G255" i="1"/>
  <c r="H255" i="1" s="1"/>
  <c r="J263" i="1"/>
  <c r="G290" i="1"/>
  <c r="H290" i="1" s="1"/>
  <c r="J211" i="1"/>
  <c r="G201" i="1"/>
  <c r="H201" i="1" s="1"/>
  <c r="J91" i="1"/>
  <c r="J53" i="1"/>
  <c r="J20" i="1"/>
  <c r="J142" i="1"/>
  <c r="J83" i="1"/>
  <c r="J125" i="1"/>
  <c r="G283" i="1"/>
  <c r="H283" i="1" s="1"/>
  <c r="G339" i="1"/>
  <c r="H339" i="1" s="1"/>
  <c r="G198" i="1"/>
  <c r="H198" i="1" s="1"/>
  <c r="G131" i="1"/>
  <c r="H131" i="1" s="1"/>
  <c r="J300" i="1"/>
  <c r="G196" i="1"/>
  <c r="H196" i="1" s="1"/>
  <c r="G115" i="1"/>
  <c r="H115" i="1" s="1"/>
  <c r="G232" i="1"/>
  <c r="H232" i="1" s="1"/>
  <c r="G107" i="1"/>
  <c r="H107" i="1" s="1"/>
  <c r="G116" i="1"/>
  <c r="H116" i="1" s="1"/>
  <c r="G301" i="1"/>
  <c r="H301" i="1" s="1"/>
  <c r="J200" i="1"/>
  <c r="G331" i="1"/>
  <c r="H331" i="1" s="1"/>
  <c r="G125" i="1"/>
  <c r="H125" i="1" s="1"/>
  <c r="J309" i="1"/>
  <c r="J243" i="1"/>
  <c r="J304" i="1"/>
  <c r="J135" i="1"/>
  <c r="J205" i="1"/>
  <c r="J308" i="1"/>
  <c r="G268" i="1"/>
  <c r="H268" i="1" s="1"/>
  <c r="J348" i="1"/>
  <c r="G119" i="1"/>
  <c r="H119" i="1" s="1"/>
  <c r="J199" i="1"/>
  <c r="G304" i="1"/>
  <c r="H304" i="1" s="1"/>
  <c r="J356" i="1"/>
  <c r="J202" i="1"/>
  <c r="G302" i="1"/>
  <c r="H302" i="1" s="1"/>
  <c r="J82" i="1"/>
  <c r="J183" i="1"/>
  <c r="J73" i="1"/>
  <c r="H9" i="1"/>
  <c r="G39" i="1"/>
  <c r="H39" i="1" s="1"/>
  <c r="G149" i="1"/>
  <c r="H149" i="1" s="1"/>
  <c r="G96" i="1"/>
  <c r="H96" i="1" s="1"/>
  <c r="H8" i="1"/>
  <c r="J74" i="1"/>
  <c r="J230" i="1"/>
  <c r="G114" i="1"/>
  <c r="H114" i="1" s="1"/>
  <c r="J157" i="1"/>
  <c r="J27" i="1"/>
  <c r="G32" i="1"/>
  <c r="H32" i="1" s="1"/>
  <c r="G121" i="1"/>
  <c r="H121" i="1" s="1"/>
  <c r="J48" i="1"/>
  <c r="G130" i="1"/>
  <c r="H130" i="1" s="1"/>
  <c r="J171" i="1"/>
  <c r="J307" i="1"/>
  <c r="G141" i="1"/>
  <c r="H141" i="1" s="1"/>
  <c r="J128" i="1"/>
  <c r="J161" i="1"/>
  <c r="J155" i="1"/>
  <c r="J219" i="1"/>
  <c r="J186" i="1"/>
  <c r="G178" i="1"/>
  <c r="H178" i="1" s="1"/>
  <c r="G168" i="1"/>
  <c r="H168" i="1" s="1"/>
  <c r="G263" i="1"/>
  <c r="H263" i="1" s="1"/>
  <c r="G221" i="1"/>
  <c r="H221" i="1" s="1"/>
  <c r="J290" i="1"/>
  <c r="G220" i="1"/>
  <c r="H220" i="1" s="1"/>
  <c r="G297" i="1"/>
  <c r="H297" i="1" s="1"/>
  <c r="J272" i="1"/>
  <c r="G21" i="1"/>
  <c r="H21" i="1" s="1"/>
  <c r="G210" i="1"/>
  <c r="H210" i="1" s="1"/>
  <c r="J197" i="1"/>
  <c r="G30" i="1"/>
  <c r="H30" i="1" s="1"/>
  <c r="G274" i="1"/>
  <c r="H274" i="1" s="1"/>
  <c r="G123" i="1"/>
  <c r="H123" i="1" s="1"/>
  <c r="G288" i="1"/>
  <c r="H288" i="1" s="1"/>
  <c r="J102" i="1"/>
  <c r="G194" i="1"/>
  <c r="H194" i="1" s="1"/>
  <c r="G98" i="1"/>
  <c r="H98" i="1" s="1"/>
  <c r="G84" i="1"/>
  <c r="H84" i="1" s="1"/>
  <c r="J294" i="1"/>
  <c r="G190" i="1"/>
  <c r="H190" i="1" s="1"/>
  <c r="G117" i="1"/>
  <c r="H117" i="1" s="1"/>
  <c r="G308" i="1"/>
  <c r="H308" i="1" s="1"/>
  <c r="G240" i="1"/>
  <c r="H240" i="1" s="1"/>
  <c r="J325" i="1"/>
  <c r="J208" i="1"/>
  <c r="J313" i="1"/>
  <c r="J292" i="1"/>
  <c r="J254" i="1"/>
  <c r="G62" i="1"/>
  <c r="H62" i="1" s="1"/>
  <c r="J315" i="1"/>
  <c r="G110" i="1"/>
  <c r="H110" i="1" s="1"/>
  <c r="J312" i="1"/>
  <c r="G118" i="1"/>
  <c r="H118" i="1" s="1"/>
  <c r="G185" i="1"/>
  <c r="H185" i="1" s="1"/>
  <c r="G58" i="1"/>
  <c r="H58" i="1" s="1"/>
  <c r="J25" i="1"/>
  <c r="G158" i="1"/>
  <c r="H158" i="1" s="1"/>
  <c r="G74" i="1"/>
  <c r="H74" i="1" s="1"/>
  <c r="G90" i="1"/>
  <c r="H90" i="1" s="1"/>
  <c r="G230" i="1"/>
  <c r="H230" i="1" s="1"/>
  <c r="J94" i="1"/>
  <c r="G157" i="1"/>
  <c r="H157" i="1" s="1"/>
  <c r="G40" i="1"/>
  <c r="H40" i="1" s="1"/>
  <c r="G88" i="1"/>
  <c r="H88" i="1" s="1"/>
  <c r="J56" i="1"/>
  <c r="G127" i="1"/>
  <c r="H127" i="1" s="1"/>
  <c r="G171" i="1"/>
  <c r="H171" i="1" s="1"/>
  <c r="G152" i="1"/>
  <c r="H152" i="1" s="1"/>
  <c r="G307" i="1"/>
  <c r="H307" i="1" s="1"/>
  <c r="J136" i="1"/>
  <c r="G161" i="1"/>
  <c r="H161" i="1" s="1"/>
  <c r="G155" i="1"/>
  <c r="H155" i="1" s="1"/>
  <c r="J165" i="1"/>
  <c r="G225" i="1"/>
  <c r="H225" i="1" s="1"/>
  <c r="G176" i="1"/>
  <c r="H176" i="1" s="1"/>
  <c r="J195" i="1"/>
  <c r="G280" i="1"/>
  <c r="H280" i="1" s="1"/>
  <c r="G38" i="1"/>
  <c r="H38" i="1" s="1"/>
  <c r="J28" i="1"/>
  <c r="G20" i="1"/>
  <c r="H20" i="1" s="1"/>
  <c r="G76" i="1"/>
  <c r="H76" i="1" s="1"/>
  <c r="J23" i="1"/>
  <c r="G243" i="1"/>
  <c r="H243" i="1" s="1"/>
  <c r="J293" i="1"/>
  <c r="G182" i="1"/>
  <c r="H182" i="1" s="1"/>
  <c r="J119" i="1"/>
  <c r="G284" i="1"/>
  <c r="H284" i="1" s="1"/>
  <c r="G183" i="1"/>
  <c r="H183" i="1" s="1"/>
  <c r="G101" i="1"/>
  <c r="H101" i="1" s="1"/>
  <c r="G188" i="1"/>
  <c r="H188" i="1" s="1"/>
  <c r="G83" i="1"/>
  <c r="H83" i="1" s="1"/>
  <c r="G59" i="1"/>
  <c r="H59" i="1" s="1"/>
  <c r="G285" i="1"/>
  <c r="H285" i="1" s="1"/>
  <c r="G189" i="1"/>
  <c r="H189" i="1" s="1"/>
  <c r="G242" i="1"/>
  <c r="H242" i="1" s="1"/>
  <c r="G99" i="1"/>
  <c r="H99" i="1" s="1"/>
  <c r="J286" i="1"/>
  <c r="J258" i="1"/>
  <c r="J269" i="1"/>
  <c r="J340" i="1"/>
  <c r="G145" i="1"/>
  <c r="H145" i="1" s="1"/>
  <c r="J131" i="1"/>
  <c r="J318" i="1"/>
  <c r="G234" i="1"/>
  <c r="H234" i="1" s="1"/>
  <c r="J320" i="1"/>
  <c r="G126" i="1"/>
  <c r="H126" i="1" s="1"/>
  <c r="J324" i="1"/>
  <c r="G73" i="1"/>
  <c r="H73" i="1" s="1"/>
  <c r="J57" i="1"/>
  <c r="G25" i="1"/>
  <c r="H25" i="1" s="1"/>
  <c r="J158" i="1"/>
  <c r="G15" i="1"/>
  <c r="H15" i="1" s="1"/>
  <c r="G78" i="1"/>
  <c r="H78" i="1" s="1"/>
  <c r="J90" i="1"/>
  <c r="G18" i="1"/>
  <c r="H18" i="1" s="1"/>
  <c r="J34" i="1"/>
  <c r="J41" i="1"/>
  <c r="J181" i="1"/>
  <c r="J35" i="1"/>
  <c r="G106" i="1"/>
  <c r="H106" i="1" s="1"/>
  <c r="G48" i="1"/>
  <c r="H48" i="1" s="1"/>
  <c r="J64" i="1"/>
  <c r="J97" i="1"/>
  <c r="J163" i="1"/>
  <c r="J139" i="1"/>
  <c r="J138" i="1"/>
  <c r="J180" i="1"/>
  <c r="J264" i="1"/>
  <c r="G186" i="1"/>
  <c r="H186" i="1" s="1"/>
  <c r="G195" i="1"/>
  <c r="H195" i="1" s="1"/>
  <c r="G227" i="1"/>
  <c r="H227" i="1" s="1"/>
  <c r="G217" i="1"/>
  <c r="H217" i="1" s="1"/>
  <c r="J248" i="1"/>
  <c r="G271" i="1"/>
  <c r="H271" i="1" s="1"/>
  <c r="G236" i="1"/>
  <c r="H236" i="1" s="1"/>
  <c r="G278" i="1"/>
  <c r="H278" i="1" s="1"/>
  <c r="J212" i="1"/>
  <c r="G298" i="1"/>
  <c r="H298" i="1" s="1"/>
  <c r="J249" i="1"/>
  <c r="J306" i="1"/>
  <c r="G294" i="1"/>
  <c r="H294" i="1" s="1"/>
  <c r="G361" i="1"/>
  <c r="H361" i="1" s="1"/>
  <c r="G322" i="1"/>
  <c r="H322" i="1" s="1"/>
  <c r="J350" i="1"/>
  <c r="G349" i="1"/>
  <c r="H349" i="1" s="1"/>
  <c r="G350" i="1"/>
  <c r="H350" i="1" s="1"/>
  <c r="G326" i="1"/>
  <c r="H326" i="1" s="1"/>
  <c r="J93" i="1"/>
  <c r="G31" i="1"/>
  <c r="H31" i="1" s="1"/>
  <c r="J107" i="1"/>
  <c r="J210" i="1"/>
  <c r="J46" i="1"/>
  <c r="G28" i="1"/>
  <c r="H28" i="1" s="1"/>
  <c r="G216" i="1"/>
  <c r="H216" i="1" s="1"/>
  <c r="J279" i="1"/>
  <c r="G180" i="1"/>
  <c r="H180" i="1" s="1"/>
  <c r="G93" i="1"/>
  <c r="H93" i="1" s="1"/>
  <c r="J276" i="1"/>
  <c r="G165" i="1"/>
  <c r="H165" i="1" s="1"/>
  <c r="G75" i="1"/>
  <c r="H75" i="1" s="1"/>
  <c r="G154" i="1"/>
  <c r="H154" i="1" s="1"/>
  <c r="G51" i="1"/>
  <c r="H51" i="1" s="1"/>
  <c r="J357" i="1"/>
  <c r="G273" i="1"/>
  <c r="H273" i="1" s="1"/>
  <c r="G159" i="1"/>
  <c r="H159" i="1" s="1"/>
  <c r="G219" i="1"/>
  <c r="H219" i="1" s="1"/>
  <c r="G77" i="1"/>
  <c r="H77" i="1" s="1"/>
  <c r="J275" i="1"/>
  <c r="G260" i="1"/>
  <c r="H260" i="1" s="1"/>
  <c r="J85" i="1"/>
  <c r="J226" i="1"/>
  <c r="G153" i="1"/>
  <c r="H153" i="1" s="1"/>
  <c r="J341" i="1"/>
  <c r="J262" i="1"/>
  <c r="J218" i="1"/>
  <c r="G276" i="1"/>
  <c r="H276" i="1" s="1"/>
  <c r="G252" i="1"/>
  <c r="H252" i="1" s="1"/>
  <c r="G226" i="1"/>
  <c r="H226" i="1" s="1"/>
  <c r="G269" i="1"/>
  <c r="H269" i="1" s="1"/>
  <c r="J327" i="1"/>
  <c r="J10" i="1"/>
  <c r="G86" i="1"/>
  <c r="H86" i="1" s="1"/>
  <c r="G14" i="1"/>
  <c r="H14" i="1" s="1"/>
  <c r="G34" i="1"/>
  <c r="H34" i="1" s="1"/>
  <c r="J67" i="1"/>
  <c r="G56" i="1"/>
  <c r="H56" i="1" s="1"/>
  <c r="J113" i="1"/>
  <c r="J98" i="1"/>
  <c r="J72" i="1"/>
  <c r="G97" i="1"/>
  <c r="H97" i="1" s="1"/>
  <c r="J95" i="1"/>
  <c r="G139" i="1"/>
  <c r="H139" i="1" s="1"/>
  <c r="G104" i="1"/>
  <c r="H104" i="1" s="1"/>
  <c r="G163" i="1"/>
  <c r="H163" i="1" s="1"/>
  <c r="G170" i="1"/>
  <c r="H170" i="1" s="1"/>
  <c r="J162" i="1"/>
  <c r="G184" i="1"/>
  <c r="H184" i="1" s="1"/>
  <c r="J223" i="1"/>
  <c r="G264" i="1"/>
  <c r="H264" i="1" s="1"/>
  <c r="J229" i="1"/>
  <c r="G179" i="1"/>
  <c r="H179" i="1" s="1"/>
  <c r="G233" i="1"/>
  <c r="H233" i="1" s="1"/>
  <c r="G248" i="1"/>
  <c r="H248" i="1" s="1"/>
  <c r="J244" i="1"/>
  <c r="J220" i="1"/>
  <c r="J289" i="1"/>
  <c r="G306" i="1"/>
  <c r="H306" i="1" s="1"/>
  <c r="J337" i="1"/>
  <c r="G324" i="1"/>
  <c r="H324" i="1" s="1"/>
  <c r="G362" i="1"/>
  <c r="H362" i="1" s="1"/>
  <c r="G348" i="1"/>
  <c r="H348" i="1" s="1"/>
  <c r="J352" i="1"/>
  <c r="J361" i="1"/>
  <c r="G286" i="1"/>
  <c r="H286" i="1" s="1"/>
  <c r="J228" i="1"/>
  <c r="G244" i="1"/>
  <c r="H244" i="1" s="1"/>
  <c r="G238" i="1"/>
  <c r="H238" i="1" s="1"/>
  <c r="G112" i="1"/>
  <c r="H112" i="1" s="1"/>
  <c r="G72" i="1"/>
  <c r="H72" i="1" s="1"/>
  <c r="G181" i="1"/>
  <c r="H181" i="1" s="1"/>
  <c r="J50" i="1"/>
  <c r="G122" i="1"/>
  <c r="H122" i="1" s="1"/>
  <c r="G80" i="1"/>
  <c r="H80" i="1" s="1"/>
  <c r="J302" i="1"/>
  <c r="J283" i="1"/>
  <c r="J242" i="1"/>
  <c r="J111" i="1"/>
  <c r="G200" i="1"/>
  <c r="H200" i="1" s="1"/>
  <c r="G315" i="1"/>
  <c r="H315" i="1" s="1"/>
  <c r="G258" i="1"/>
  <c r="H258" i="1" s="1"/>
  <c r="G143" i="1"/>
  <c r="H143" i="1" s="1"/>
  <c r="G68" i="1"/>
  <c r="H68" i="1" s="1"/>
  <c r="J44" i="1"/>
  <c r="G342" i="1"/>
  <c r="H342" i="1" s="1"/>
  <c r="G328" i="1"/>
  <c r="H328" i="1" s="1"/>
  <c r="G357" i="1"/>
  <c r="H357" i="1" s="1"/>
  <c r="G338" i="1"/>
  <c r="H338" i="1" s="1"/>
  <c r="J281" i="1"/>
  <c r="J354" i="1"/>
  <c r="G336" i="1"/>
  <c r="H336" i="1" s="1"/>
  <c r="G327" i="1"/>
  <c r="H327" i="1" s="1"/>
  <c r="G332" i="1"/>
  <c r="H332" i="1" s="1"/>
  <c r="G346" i="1"/>
  <c r="H346" i="1" s="1"/>
  <c r="J305" i="1"/>
  <c r="J329" i="1"/>
  <c r="G282" i="1"/>
  <c r="H282" i="1" s="1"/>
  <c r="G291" i="1"/>
  <c r="H291" i="1" s="1"/>
  <c r="J247" i="1"/>
  <c r="G204" i="1"/>
  <c r="H204" i="1" s="1"/>
  <c r="G95" i="1"/>
  <c r="H95" i="1" s="1"/>
  <c r="G135" i="1"/>
  <c r="H135" i="1" s="1"/>
  <c r="G64" i="1"/>
  <c r="H64" i="1" s="1"/>
  <c r="G209" i="1"/>
  <c r="H209" i="1" s="1"/>
  <c r="G57" i="1"/>
  <c r="H57" i="1" s="1"/>
  <c r="J287" i="1"/>
  <c r="J160" i="1"/>
  <c r="J55" i="1"/>
  <c r="G102" i="1"/>
  <c r="H102" i="1" s="1"/>
  <c r="G245" i="1"/>
  <c r="H245" i="1" s="1"/>
  <c r="J100" i="1"/>
  <c r="G207" i="1"/>
  <c r="H207" i="1" s="1"/>
  <c r="G318" i="1"/>
  <c r="H318" i="1" s="1"/>
  <c r="G266" i="1"/>
  <c r="H266" i="1" s="1"/>
  <c r="G172" i="1"/>
  <c r="H172" i="1" s="1"/>
  <c r="J36" i="1"/>
  <c r="G344" i="1"/>
  <c r="H344" i="1" s="1"/>
  <c r="G334" i="1"/>
  <c r="H334" i="1" s="1"/>
  <c r="G358" i="1"/>
  <c r="H358" i="1" s="1"/>
  <c r="J334" i="1"/>
  <c r="G354" i="1"/>
  <c r="H354" i="1" s="1"/>
  <c r="J297" i="1"/>
  <c r="G237" i="1"/>
  <c r="H237" i="1" s="1"/>
  <c r="G192" i="1"/>
  <c r="H192" i="1" s="1"/>
  <c r="J178" i="1"/>
  <c r="G41" i="1"/>
  <c r="H41" i="1" s="1"/>
  <c r="G16" i="1"/>
  <c r="H16" i="1" s="1"/>
  <c r="J18" i="1"/>
  <c r="J156" i="1"/>
  <c r="J240" i="1"/>
  <c r="J284" i="1"/>
  <c r="J134" i="1"/>
  <c r="G132" i="1"/>
  <c r="H132" i="1" s="1"/>
  <c r="G325" i="1"/>
  <c r="H325" i="1" s="1"/>
  <c r="J108" i="1"/>
  <c r="G36" i="1"/>
  <c r="H36" i="1" s="1"/>
  <c r="G37" i="1"/>
  <c r="H37" i="1" s="1"/>
  <c r="G140" i="1"/>
  <c r="H140" i="1" s="1"/>
  <c r="G19" i="1"/>
  <c r="H19" i="1" s="1"/>
  <c r="J150" i="1"/>
  <c r="J221" i="1"/>
  <c r="G29" i="1"/>
  <c r="H29" i="1" s="1"/>
  <c r="G91" i="1"/>
  <c r="H91" i="1" s="1"/>
  <c r="J237" i="1"/>
  <c r="J103" i="1"/>
  <c r="J14" i="1"/>
  <c r="J217" i="1"/>
  <c r="J70" i="1"/>
  <c r="G108" i="1"/>
  <c r="H108" i="1" s="1"/>
  <c r="J77" i="1"/>
  <c r="J22" i="1"/>
  <c r="G54" i="1"/>
  <c r="H54" i="1" s="1"/>
  <c r="J173" i="1"/>
  <c r="J126" i="1"/>
  <c r="J7" i="1"/>
  <c r="J62" i="1"/>
  <c r="J30" i="1"/>
  <c r="J172" i="1"/>
  <c r="G11" i="1"/>
  <c r="H11" i="1" s="1"/>
  <c r="J29" i="1"/>
  <c r="J192" i="1"/>
  <c r="G26" i="1"/>
  <c r="H26" i="1" s="1"/>
  <c r="G23" i="1"/>
  <c r="H23" i="1" s="1"/>
  <c r="J153" i="1"/>
  <c r="J266" i="1"/>
  <c r="J78" i="1"/>
  <c r="J331" i="1"/>
  <c r="G208" i="1"/>
  <c r="H208" i="1" s="1"/>
  <c r="G164" i="1"/>
  <c r="H164" i="1" s="1"/>
  <c r="G100" i="1"/>
  <c r="H100" i="1" s="1"/>
  <c r="G347" i="1"/>
  <c r="H347" i="1" s="1"/>
  <c r="J52" i="1"/>
  <c r="J15" i="1"/>
  <c r="J282" i="1"/>
  <c r="J224" i="1"/>
  <c r="G27" i="1"/>
  <c r="H27" i="1" s="1"/>
  <c r="G13" i="1"/>
  <c r="H13" i="1" s="1"/>
  <c r="J144" i="1"/>
  <c r="J117" i="1"/>
  <c r="G109" i="1"/>
  <c r="H109" i="1" s="1"/>
  <c r="J132" i="1"/>
  <c r="G167" i="1"/>
  <c r="H167" i="1" s="1"/>
  <c r="G211" i="1"/>
  <c r="H211" i="1" s="1"/>
  <c r="G213" i="1"/>
  <c r="H213" i="1" s="1"/>
  <c r="G203" i="1"/>
  <c r="H203" i="1" s="1"/>
  <c r="G92" i="1"/>
  <c r="H92" i="1" s="1"/>
  <c r="J109" i="1"/>
  <c r="G45" i="1"/>
  <c r="H45" i="1" s="1"/>
  <c r="G43" i="1"/>
  <c r="H43" i="1" s="1"/>
  <c r="G46" i="1"/>
  <c r="H46" i="1" s="1"/>
  <c r="J69" i="1"/>
  <c r="G50" i="4"/>
  <c r="C50" i="4"/>
  <c r="G30" i="4"/>
  <c r="C30" i="4"/>
  <c r="D11" i="3"/>
  <c r="O11" i="3" s="1"/>
  <c r="D14" i="3"/>
  <c r="O14" i="3" s="1"/>
  <c r="N15" i="3"/>
  <c r="D7" i="3"/>
  <c r="N9" i="3"/>
  <c r="N16" i="3"/>
  <c r="N17" i="3"/>
  <c r="N12" i="3"/>
  <c r="G49" i="4"/>
  <c r="C49" i="4"/>
  <c r="G29" i="4"/>
  <c r="C29" i="4"/>
  <c r="G48" i="4"/>
  <c r="C48" i="4"/>
  <c r="G28" i="4"/>
  <c r="C28" i="4"/>
  <c r="C27" i="4"/>
  <c r="G27" i="4"/>
  <c r="G47" i="4"/>
  <c r="C5" i="4"/>
  <c r="C47" i="4" s="1"/>
  <c r="G46" i="4"/>
  <c r="G26" i="4"/>
  <c r="G25" i="4"/>
  <c r="G24" i="4"/>
  <c r="C25" i="4"/>
  <c r="D8" i="3"/>
  <c r="O8" i="3" s="1"/>
  <c r="F2" i="3"/>
  <c r="G45" i="4"/>
  <c r="C45" i="4"/>
  <c r="D9" i="3"/>
  <c r="O9" i="3" s="1"/>
  <c r="C23" i="4"/>
  <c r="C43" i="4" s="1"/>
  <c r="K53" i="4"/>
  <c r="G51" i="4"/>
  <c r="K6" i="4"/>
  <c r="J6" i="4"/>
  <c r="J5" i="4"/>
  <c r="A39" i="4"/>
  <c r="A36" i="4"/>
  <c r="F2" i="4"/>
  <c r="J2" i="4" s="1"/>
  <c r="J23" i="4" s="1"/>
  <c r="J43" i="4" s="1"/>
  <c r="G2" i="4"/>
  <c r="G23" i="4" s="1"/>
  <c r="G43" i="4" s="1"/>
  <c r="K4" i="4"/>
  <c r="A55" i="4"/>
  <c r="A54" i="4"/>
  <c r="A53" i="4"/>
  <c r="A52" i="4"/>
  <c r="J51" i="4"/>
  <c r="A51" i="4"/>
  <c r="A50" i="4"/>
  <c r="A49" i="4"/>
  <c r="A48" i="4"/>
  <c r="A47" i="4"/>
  <c r="A46" i="4"/>
  <c r="A45" i="4"/>
  <c r="G44" i="4"/>
  <c r="I44" i="4" s="1"/>
  <c r="A44" i="4"/>
  <c r="M43" i="4"/>
  <c r="B23" i="4"/>
  <c r="B43" i="4" s="1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4" i="4"/>
  <c r="K3" i="4"/>
  <c r="L24" i="4" s="1"/>
  <c r="J3" i="4"/>
  <c r="L19" i="3"/>
  <c r="D16" i="3"/>
  <c r="O16" i="3" s="1"/>
  <c r="D12" i="3"/>
  <c r="O12" i="3" s="1"/>
  <c r="D10" i="3"/>
  <c r="O10" i="3" s="1"/>
  <c r="Q2" i="3"/>
  <c r="N2" i="3"/>
  <c r="H2" i="3"/>
  <c r="N8" i="3"/>
  <c r="D17" i="3"/>
  <c r="O17" i="3" s="1"/>
  <c r="N13" i="3"/>
  <c r="N11" i="3"/>
  <c r="N10" i="3"/>
  <c r="D13" i="3"/>
  <c r="O13" i="3" s="1"/>
  <c r="L36" i="4" l="1"/>
  <c r="L37" i="4"/>
  <c r="H364" i="1"/>
  <c r="K34" i="4"/>
  <c r="K35" i="4"/>
  <c r="J54" i="4"/>
  <c r="C46" i="4"/>
  <c r="K46" i="4" s="1"/>
  <c r="J55" i="4"/>
  <c r="M55" i="4" s="1"/>
  <c r="K5" i="4"/>
  <c r="K26" i="4" s="1"/>
  <c r="K2" i="4"/>
  <c r="K23" i="4" s="1"/>
  <c r="K43" i="4" s="1"/>
  <c r="K25" i="4"/>
  <c r="J47" i="4"/>
  <c r="K33" i="4"/>
  <c r="K29" i="4"/>
  <c r="K32" i="4"/>
  <c r="F23" i="4"/>
  <c r="F43" i="4" s="1"/>
  <c r="K50" i="4"/>
  <c r="K24" i="4"/>
  <c r="K28" i="4"/>
  <c r="J53" i="4"/>
  <c r="M53" i="4" s="1"/>
  <c r="J49" i="4"/>
  <c r="J44" i="4"/>
  <c r="J48" i="4"/>
  <c r="J45" i="4"/>
  <c r="K47" i="4"/>
  <c r="K27" i="4"/>
  <c r="K48" i="4"/>
  <c r="F56" i="4"/>
  <c r="C26" i="4"/>
  <c r="J52" i="4"/>
  <c r="M52" i="4" s="1"/>
  <c r="K45" i="4"/>
  <c r="J364" i="1"/>
  <c r="J366" i="1" s="1"/>
  <c r="K7" i="1" s="1"/>
  <c r="J50" i="4"/>
  <c r="K49" i="4"/>
  <c r="K54" i="4"/>
  <c r="K51" i="4"/>
  <c r="M51" i="4" s="1"/>
  <c r="B56" i="4"/>
  <c r="K30" i="4"/>
  <c r="J46" i="4"/>
  <c r="K44" i="4"/>
  <c r="M44" i="4" s="1"/>
  <c r="K31" i="4"/>
  <c r="G56" i="4"/>
  <c r="D15" i="3"/>
  <c r="O15" i="3" s="1"/>
  <c r="N14" i="3"/>
  <c r="O7" i="3"/>
  <c r="C19" i="3"/>
  <c r="N19" i="3" s="1"/>
  <c r="N7" i="3"/>
  <c r="M54" i="4" l="1"/>
  <c r="C56" i="4"/>
  <c r="K56" i="4" s="1"/>
  <c r="M47" i="4"/>
  <c r="M50" i="4"/>
  <c r="M49" i="4"/>
  <c r="M46" i="4"/>
  <c r="M45" i="4"/>
  <c r="M48" i="4"/>
  <c r="J367" i="1"/>
  <c r="J56" i="4"/>
  <c r="D19" i="3"/>
  <c r="K317" i="1" l="1"/>
  <c r="L317" i="1" s="1"/>
  <c r="M317" i="1" s="1"/>
  <c r="N317" i="1" s="1"/>
  <c r="O317" i="1" s="1"/>
  <c r="K308" i="1"/>
  <c r="L308" i="1" s="1"/>
  <c r="M308" i="1" s="1"/>
  <c r="N308" i="1" s="1"/>
  <c r="O308" i="1" s="1"/>
  <c r="K313" i="1"/>
  <c r="L313" i="1" s="1"/>
  <c r="M313" i="1" s="1"/>
  <c r="N313" i="1" s="1"/>
  <c r="O313" i="1" s="1"/>
  <c r="K300" i="1"/>
  <c r="L300" i="1" s="1"/>
  <c r="M300" i="1" s="1"/>
  <c r="N300" i="1" s="1"/>
  <c r="O300" i="1" s="1"/>
  <c r="K284" i="1"/>
  <c r="L284" i="1" s="1"/>
  <c r="M284" i="1" s="1"/>
  <c r="N284" i="1" s="1"/>
  <c r="O284" i="1" s="1"/>
  <c r="K266" i="1"/>
  <c r="L266" i="1" s="1"/>
  <c r="M266" i="1" s="1"/>
  <c r="N266" i="1" s="1"/>
  <c r="O266" i="1" s="1"/>
  <c r="K250" i="1"/>
  <c r="L250" i="1" s="1"/>
  <c r="M250" i="1" s="1"/>
  <c r="N250" i="1" s="1"/>
  <c r="O250" i="1" s="1"/>
  <c r="K318" i="1"/>
  <c r="L318" i="1" s="1"/>
  <c r="M318" i="1" s="1"/>
  <c r="N318" i="1" s="1"/>
  <c r="O318" i="1" s="1"/>
  <c r="K349" i="1"/>
  <c r="L349" i="1" s="1"/>
  <c r="M349" i="1" s="1"/>
  <c r="N349" i="1" s="1"/>
  <c r="O349" i="1" s="1"/>
  <c r="K246" i="1"/>
  <c r="L246" i="1" s="1"/>
  <c r="M246" i="1" s="1"/>
  <c r="N246" i="1" s="1"/>
  <c r="O246" i="1" s="1"/>
  <c r="K310" i="1"/>
  <c r="L310" i="1" s="1"/>
  <c r="M310" i="1" s="1"/>
  <c r="N310" i="1" s="1"/>
  <c r="O310" i="1" s="1"/>
  <c r="K277" i="1"/>
  <c r="L277" i="1" s="1"/>
  <c r="M277" i="1" s="1"/>
  <c r="N277" i="1" s="1"/>
  <c r="O277" i="1" s="1"/>
  <c r="K269" i="1"/>
  <c r="L269" i="1" s="1"/>
  <c r="M269" i="1" s="1"/>
  <c r="N269" i="1" s="1"/>
  <c r="O269" i="1" s="1"/>
  <c r="K253" i="1"/>
  <c r="L253" i="1" s="1"/>
  <c r="M253" i="1" s="1"/>
  <c r="N253" i="1" s="1"/>
  <c r="O253" i="1" s="1"/>
  <c r="K254" i="1"/>
  <c r="L254" i="1" s="1"/>
  <c r="M254" i="1" s="1"/>
  <c r="N254" i="1" s="1"/>
  <c r="O254" i="1" s="1"/>
  <c r="K261" i="1"/>
  <c r="L261" i="1" s="1"/>
  <c r="M261" i="1" s="1"/>
  <c r="N261" i="1" s="1"/>
  <c r="O261" i="1" s="1"/>
  <c r="K185" i="1"/>
  <c r="L185" i="1" s="1"/>
  <c r="M185" i="1" s="1"/>
  <c r="N185" i="1" s="1"/>
  <c r="O185" i="1" s="1"/>
  <c r="K142" i="1"/>
  <c r="L142" i="1" s="1"/>
  <c r="M142" i="1" s="1"/>
  <c r="N142" i="1" s="1"/>
  <c r="O142" i="1" s="1"/>
  <c r="K193" i="1"/>
  <c r="L193" i="1" s="1"/>
  <c r="M193" i="1" s="1"/>
  <c r="N193" i="1" s="1"/>
  <c r="O193" i="1" s="1"/>
  <c r="K103" i="1"/>
  <c r="L103" i="1" s="1"/>
  <c r="M103" i="1" s="1"/>
  <c r="N103" i="1" s="1"/>
  <c r="O103" i="1" s="1"/>
  <c r="K192" i="1"/>
  <c r="L192" i="1" s="1"/>
  <c r="M192" i="1" s="1"/>
  <c r="N192" i="1" s="1"/>
  <c r="O192" i="1" s="1"/>
  <c r="K153" i="1"/>
  <c r="L153" i="1" s="1"/>
  <c r="M153" i="1" s="1"/>
  <c r="N153" i="1" s="1"/>
  <c r="O153" i="1" s="1"/>
  <c r="K119" i="1"/>
  <c r="L119" i="1" s="1"/>
  <c r="M119" i="1" s="1"/>
  <c r="N119" i="1" s="1"/>
  <c r="O119" i="1" s="1"/>
  <c r="K111" i="1"/>
  <c r="L111" i="1" s="1"/>
  <c r="M111" i="1" s="1"/>
  <c r="N111" i="1" s="1"/>
  <c r="O111" i="1" s="1"/>
  <c r="K127" i="1"/>
  <c r="L127" i="1" s="1"/>
  <c r="M127" i="1" s="1"/>
  <c r="N127" i="1" s="1"/>
  <c r="O127" i="1" s="1"/>
  <c r="K14" i="1"/>
  <c r="L14" i="1" s="1"/>
  <c r="M14" i="1" s="1"/>
  <c r="N14" i="1" s="1"/>
  <c r="O14" i="1" s="1"/>
  <c r="K31" i="1"/>
  <c r="L31" i="1" s="1"/>
  <c r="M31" i="1" s="1"/>
  <c r="N31" i="1" s="1"/>
  <c r="O31" i="1" s="1"/>
  <c r="K55" i="1"/>
  <c r="L55" i="1" s="1"/>
  <c r="M55" i="1" s="1"/>
  <c r="N55" i="1" s="1"/>
  <c r="O55" i="1" s="1"/>
  <c r="K22" i="1"/>
  <c r="L22" i="1" s="1"/>
  <c r="M22" i="1" s="1"/>
  <c r="N22" i="1" s="1"/>
  <c r="O22" i="1" s="1"/>
  <c r="K15" i="1"/>
  <c r="L15" i="1" s="1"/>
  <c r="M15" i="1" s="1"/>
  <c r="N15" i="1" s="1"/>
  <c r="O15" i="1" s="1"/>
  <c r="C4" i="1"/>
  <c r="K23" i="1"/>
  <c r="L23" i="1" s="1"/>
  <c r="M23" i="1" s="1"/>
  <c r="N23" i="1" s="1"/>
  <c r="O23" i="1" s="1"/>
  <c r="K63" i="1"/>
  <c r="L63" i="1" s="1"/>
  <c r="M63" i="1" s="1"/>
  <c r="N63" i="1" s="1"/>
  <c r="O63" i="1" s="1"/>
  <c r="K135" i="1"/>
  <c r="L135" i="1" s="1"/>
  <c r="M135" i="1" s="1"/>
  <c r="N135" i="1" s="1"/>
  <c r="O135" i="1" s="1"/>
  <c r="L7" i="1"/>
  <c r="K47" i="1"/>
  <c r="L47" i="1" s="1"/>
  <c r="M47" i="1" s="1"/>
  <c r="N47" i="1" s="1"/>
  <c r="O47" i="1" s="1"/>
  <c r="K126" i="1"/>
  <c r="L126" i="1" s="1"/>
  <c r="M126" i="1" s="1"/>
  <c r="N126" i="1" s="1"/>
  <c r="O126" i="1" s="1"/>
  <c r="K168" i="1"/>
  <c r="L168" i="1" s="1"/>
  <c r="M168" i="1" s="1"/>
  <c r="N168" i="1" s="1"/>
  <c r="O168" i="1" s="1"/>
  <c r="K52" i="1"/>
  <c r="L52" i="1" s="1"/>
  <c r="M52" i="1" s="1"/>
  <c r="N52" i="1" s="1"/>
  <c r="O52" i="1" s="1"/>
  <c r="K132" i="1"/>
  <c r="L132" i="1" s="1"/>
  <c r="M132" i="1" s="1"/>
  <c r="N132" i="1" s="1"/>
  <c r="O132" i="1" s="1"/>
  <c r="K21" i="1"/>
  <c r="L21" i="1" s="1"/>
  <c r="M21" i="1" s="1"/>
  <c r="N21" i="1" s="1"/>
  <c r="O21" i="1" s="1"/>
  <c r="K79" i="1"/>
  <c r="L79" i="1" s="1"/>
  <c r="M79" i="1" s="1"/>
  <c r="N79" i="1" s="1"/>
  <c r="O79" i="1" s="1"/>
  <c r="K45" i="1"/>
  <c r="L45" i="1" s="1"/>
  <c r="M45" i="1" s="1"/>
  <c r="N45" i="1" s="1"/>
  <c r="O45" i="1" s="1"/>
  <c r="K77" i="1"/>
  <c r="L77" i="1" s="1"/>
  <c r="M77" i="1" s="1"/>
  <c r="N77" i="1" s="1"/>
  <c r="O77" i="1" s="1"/>
  <c r="K107" i="1"/>
  <c r="L107" i="1" s="1"/>
  <c r="M107" i="1" s="1"/>
  <c r="N107" i="1" s="1"/>
  <c r="O107" i="1" s="1"/>
  <c r="K118" i="1"/>
  <c r="L118" i="1" s="1"/>
  <c r="M118" i="1" s="1"/>
  <c r="N118" i="1" s="1"/>
  <c r="O118" i="1" s="1"/>
  <c r="K141" i="1"/>
  <c r="L141" i="1" s="1"/>
  <c r="M141" i="1" s="1"/>
  <c r="N141" i="1" s="1"/>
  <c r="O141" i="1" s="1"/>
  <c r="K125" i="1"/>
  <c r="L125" i="1" s="1"/>
  <c r="M125" i="1" s="1"/>
  <c r="N125" i="1" s="1"/>
  <c r="O125" i="1" s="1"/>
  <c r="K82" i="1"/>
  <c r="L82" i="1" s="1"/>
  <c r="M82" i="1" s="1"/>
  <c r="N82" i="1" s="1"/>
  <c r="O82" i="1" s="1"/>
  <c r="K123" i="1"/>
  <c r="L123" i="1" s="1"/>
  <c r="M123" i="1" s="1"/>
  <c r="N123" i="1" s="1"/>
  <c r="O123" i="1" s="1"/>
  <c r="K148" i="1"/>
  <c r="L148" i="1" s="1"/>
  <c r="M148" i="1" s="1"/>
  <c r="N148" i="1" s="1"/>
  <c r="O148" i="1" s="1"/>
  <c r="K240" i="1"/>
  <c r="L240" i="1" s="1"/>
  <c r="M240" i="1" s="1"/>
  <c r="N240" i="1" s="1"/>
  <c r="O240" i="1" s="1"/>
  <c r="K221" i="1"/>
  <c r="L221" i="1" s="1"/>
  <c r="M221" i="1" s="1"/>
  <c r="N221" i="1" s="1"/>
  <c r="O221" i="1" s="1"/>
  <c r="K188" i="1"/>
  <c r="L188" i="1" s="1"/>
  <c r="M188" i="1" s="1"/>
  <c r="N188" i="1" s="1"/>
  <c r="O188" i="1" s="1"/>
  <c r="K217" i="1"/>
  <c r="L217" i="1" s="1"/>
  <c r="M217" i="1" s="1"/>
  <c r="N217" i="1" s="1"/>
  <c r="O217" i="1" s="1"/>
  <c r="K216" i="1"/>
  <c r="L216" i="1" s="1"/>
  <c r="M216" i="1" s="1"/>
  <c r="N216" i="1" s="1"/>
  <c r="O216" i="1" s="1"/>
  <c r="K282" i="1"/>
  <c r="L282" i="1" s="1"/>
  <c r="M282" i="1" s="1"/>
  <c r="N282" i="1" s="1"/>
  <c r="O282" i="1" s="1"/>
  <c r="K267" i="1"/>
  <c r="L267" i="1" s="1"/>
  <c r="M267" i="1" s="1"/>
  <c r="N267" i="1" s="1"/>
  <c r="O267" i="1" s="1"/>
  <c r="K323" i="1"/>
  <c r="L323" i="1" s="1"/>
  <c r="M323" i="1" s="1"/>
  <c r="N323" i="1" s="1"/>
  <c r="O323" i="1" s="1"/>
  <c r="K332" i="1"/>
  <c r="L332" i="1" s="1"/>
  <c r="M332" i="1" s="1"/>
  <c r="N332" i="1" s="1"/>
  <c r="O332" i="1" s="1"/>
  <c r="K340" i="1"/>
  <c r="L340" i="1" s="1"/>
  <c r="M340" i="1" s="1"/>
  <c r="N340" i="1" s="1"/>
  <c r="O340" i="1" s="1"/>
  <c r="K78" i="1"/>
  <c r="L78" i="1" s="1"/>
  <c r="M78" i="1" s="1"/>
  <c r="N78" i="1" s="1"/>
  <c r="O78" i="1" s="1"/>
  <c r="K37" i="1"/>
  <c r="L37" i="1" s="1"/>
  <c r="M37" i="1" s="1"/>
  <c r="N37" i="1" s="1"/>
  <c r="O37" i="1" s="1"/>
  <c r="K13" i="1"/>
  <c r="L13" i="1" s="1"/>
  <c r="M13" i="1" s="1"/>
  <c r="N13" i="1" s="1"/>
  <c r="O13" i="1" s="1"/>
  <c r="K76" i="1"/>
  <c r="L76" i="1" s="1"/>
  <c r="M76" i="1" s="1"/>
  <c r="N76" i="1" s="1"/>
  <c r="O76" i="1" s="1"/>
  <c r="K182" i="1"/>
  <c r="L182" i="1" s="1"/>
  <c r="M182" i="1" s="1"/>
  <c r="N182" i="1" s="1"/>
  <c r="O182" i="1" s="1"/>
  <c r="K99" i="1"/>
  <c r="L99" i="1" s="1"/>
  <c r="M99" i="1" s="1"/>
  <c r="N99" i="1" s="1"/>
  <c r="O99" i="1" s="1"/>
  <c r="K152" i="1"/>
  <c r="L152" i="1" s="1"/>
  <c r="M152" i="1" s="1"/>
  <c r="N152" i="1" s="1"/>
  <c r="O152" i="1" s="1"/>
  <c r="K156" i="1"/>
  <c r="L156" i="1" s="1"/>
  <c r="M156" i="1" s="1"/>
  <c r="N156" i="1" s="1"/>
  <c r="O156" i="1" s="1"/>
  <c r="K208" i="1"/>
  <c r="L208" i="1" s="1"/>
  <c r="M208" i="1" s="1"/>
  <c r="N208" i="1" s="1"/>
  <c r="O208" i="1" s="1"/>
  <c r="K237" i="1"/>
  <c r="L237" i="1" s="1"/>
  <c r="M237" i="1" s="1"/>
  <c r="N237" i="1" s="1"/>
  <c r="O237" i="1" s="1"/>
  <c r="K224" i="1"/>
  <c r="L224" i="1" s="1"/>
  <c r="M224" i="1" s="1"/>
  <c r="N224" i="1" s="1"/>
  <c r="O224" i="1" s="1"/>
  <c r="K295" i="1"/>
  <c r="L295" i="1" s="1"/>
  <c r="M295" i="1" s="1"/>
  <c r="N295" i="1" s="1"/>
  <c r="O295" i="1" s="1"/>
  <c r="K232" i="1"/>
  <c r="L232" i="1" s="1"/>
  <c r="M232" i="1" s="1"/>
  <c r="N232" i="1" s="1"/>
  <c r="O232" i="1" s="1"/>
  <c r="K252" i="1"/>
  <c r="L252" i="1" s="1"/>
  <c r="M252" i="1" s="1"/>
  <c r="N252" i="1" s="1"/>
  <c r="O252" i="1" s="1"/>
  <c r="K309" i="1"/>
  <c r="L309" i="1" s="1"/>
  <c r="M309" i="1" s="1"/>
  <c r="N309" i="1" s="1"/>
  <c r="O309" i="1" s="1"/>
  <c r="K328" i="1"/>
  <c r="L328" i="1" s="1"/>
  <c r="M328" i="1" s="1"/>
  <c r="N328" i="1" s="1"/>
  <c r="O328" i="1" s="1"/>
  <c r="K326" i="1"/>
  <c r="L326" i="1" s="1"/>
  <c r="M326" i="1" s="1"/>
  <c r="N326" i="1" s="1"/>
  <c r="O326" i="1" s="1"/>
  <c r="K150" i="1"/>
  <c r="L150" i="1" s="1"/>
  <c r="M150" i="1" s="1"/>
  <c r="N150" i="1" s="1"/>
  <c r="O150" i="1" s="1"/>
  <c r="K347" i="1"/>
  <c r="L347" i="1" s="1"/>
  <c r="M347" i="1" s="1"/>
  <c r="N347" i="1" s="1"/>
  <c r="O347" i="1" s="1"/>
  <c r="K134" i="1"/>
  <c r="L134" i="1" s="1"/>
  <c r="M134" i="1" s="1"/>
  <c r="N134" i="1" s="1"/>
  <c r="O134" i="1" s="1"/>
  <c r="K226" i="1"/>
  <c r="L226" i="1" s="1"/>
  <c r="M226" i="1" s="1"/>
  <c r="N226" i="1" s="1"/>
  <c r="O226" i="1" s="1"/>
  <c r="K292" i="1"/>
  <c r="L292" i="1" s="1"/>
  <c r="M292" i="1" s="1"/>
  <c r="N292" i="1" s="1"/>
  <c r="O292" i="1" s="1"/>
  <c r="K356" i="1"/>
  <c r="L356" i="1" s="1"/>
  <c r="M356" i="1" s="1"/>
  <c r="N356" i="1" s="1"/>
  <c r="O356" i="1" s="1"/>
  <c r="K84" i="1"/>
  <c r="L84" i="1" s="1"/>
  <c r="M84" i="1" s="1"/>
  <c r="N84" i="1" s="1"/>
  <c r="O84" i="1" s="1"/>
  <c r="K92" i="1"/>
  <c r="L92" i="1" s="1"/>
  <c r="M92" i="1" s="1"/>
  <c r="N92" i="1" s="1"/>
  <c r="O92" i="1" s="1"/>
  <c r="K133" i="1"/>
  <c r="L133" i="1" s="1"/>
  <c r="M133" i="1" s="1"/>
  <c r="N133" i="1" s="1"/>
  <c r="O133" i="1" s="1"/>
  <c r="K93" i="1"/>
  <c r="L93" i="1" s="1"/>
  <c r="M93" i="1" s="1"/>
  <c r="N93" i="1" s="1"/>
  <c r="O93" i="1" s="1"/>
  <c r="K91" i="1"/>
  <c r="L91" i="1" s="1"/>
  <c r="M91" i="1" s="1"/>
  <c r="N91" i="1" s="1"/>
  <c r="O91" i="1" s="1"/>
  <c r="K201" i="1"/>
  <c r="L201" i="1" s="1"/>
  <c r="M201" i="1" s="1"/>
  <c r="N201" i="1" s="1"/>
  <c r="O201" i="1" s="1"/>
  <c r="K288" i="1"/>
  <c r="L288" i="1" s="1"/>
  <c r="M288" i="1" s="1"/>
  <c r="N288" i="1" s="1"/>
  <c r="O288" i="1" s="1"/>
  <c r="K173" i="1"/>
  <c r="L173" i="1" s="1"/>
  <c r="M173" i="1" s="1"/>
  <c r="N173" i="1" s="1"/>
  <c r="O173" i="1" s="1"/>
  <c r="K172" i="1"/>
  <c r="L172" i="1" s="1"/>
  <c r="M172" i="1" s="1"/>
  <c r="N172" i="1" s="1"/>
  <c r="O172" i="1" s="1"/>
  <c r="K262" i="1"/>
  <c r="L262" i="1" s="1"/>
  <c r="M262" i="1" s="1"/>
  <c r="N262" i="1" s="1"/>
  <c r="O262" i="1" s="1"/>
  <c r="K274" i="1"/>
  <c r="L274" i="1" s="1"/>
  <c r="M274" i="1" s="1"/>
  <c r="N274" i="1" s="1"/>
  <c r="O274" i="1" s="1"/>
  <c r="K199" i="1"/>
  <c r="L199" i="1" s="1"/>
  <c r="M199" i="1" s="1"/>
  <c r="N199" i="1" s="1"/>
  <c r="O199" i="1" s="1"/>
  <c r="K234" i="1"/>
  <c r="L234" i="1" s="1"/>
  <c r="M234" i="1" s="1"/>
  <c r="N234" i="1" s="1"/>
  <c r="O234" i="1" s="1"/>
  <c r="K243" i="1"/>
  <c r="L243" i="1" s="1"/>
  <c r="M243" i="1" s="1"/>
  <c r="N243" i="1" s="1"/>
  <c r="O243" i="1" s="1"/>
  <c r="K258" i="1"/>
  <c r="L258" i="1" s="1"/>
  <c r="M258" i="1" s="1"/>
  <c r="N258" i="1" s="1"/>
  <c r="O258" i="1" s="1"/>
  <c r="K276" i="1"/>
  <c r="L276" i="1" s="1"/>
  <c r="M276" i="1" s="1"/>
  <c r="N276" i="1" s="1"/>
  <c r="O276" i="1" s="1"/>
  <c r="K293" i="1"/>
  <c r="L293" i="1" s="1"/>
  <c r="M293" i="1" s="1"/>
  <c r="N293" i="1" s="1"/>
  <c r="O293" i="1" s="1"/>
  <c r="K283" i="1"/>
  <c r="L283" i="1" s="1"/>
  <c r="M283" i="1" s="1"/>
  <c r="N283" i="1" s="1"/>
  <c r="O283" i="1" s="1"/>
  <c r="K325" i="1"/>
  <c r="L325" i="1" s="1"/>
  <c r="M325" i="1" s="1"/>
  <c r="N325" i="1" s="1"/>
  <c r="O325" i="1" s="1"/>
  <c r="K355" i="1"/>
  <c r="L355" i="1" s="1"/>
  <c r="M355" i="1" s="1"/>
  <c r="N355" i="1" s="1"/>
  <c r="O355" i="1" s="1"/>
  <c r="K177" i="1"/>
  <c r="L177" i="1" s="1"/>
  <c r="M177" i="1" s="1"/>
  <c r="N177" i="1" s="1"/>
  <c r="O177" i="1" s="1"/>
  <c r="K210" i="1"/>
  <c r="L210" i="1" s="1"/>
  <c r="M210" i="1" s="1"/>
  <c r="N210" i="1" s="1"/>
  <c r="O210" i="1" s="1"/>
  <c r="K335" i="1"/>
  <c r="L335" i="1" s="1"/>
  <c r="M335" i="1" s="1"/>
  <c r="N335" i="1" s="1"/>
  <c r="O335" i="1" s="1"/>
  <c r="K39" i="1"/>
  <c r="L39" i="1" s="1"/>
  <c r="M39" i="1" s="1"/>
  <c r="N39" i="1" s="1"/>
  <c r="O39" i="1" s="1"/>
  <c r="K28" i="1"/>
  <c r="L28" i="1" s="1"/>
  <c r="M28" i="1" s="1"/>
  <c r="N28" i="1" s="1"/>
  <c r="O28" i="1" s="1"/>
  <c r="K87" i="1"/>
  <c r="L87" i="1" s="1"/>
  <c r="M87" i="1" s="1"/>
  <c r="N87" i="1" s="1"/>
  <c r="O87" i="1" s="1"/>
  <c r="K85" i="1"/>
  <c r="L85" i="1" s="1"/>
  <c r="M85" i="1" s="1"/>
  <c r="N85" i="1" s="1"/>
  <c r="O85" i="1" s="1"/>
  <c r="K62" i="1"/>
  <c r="L62" i="1" s="1"/>
  <c r="M62" i="1" s="1"/>
  <c r="N62" i="1" s="1"/>
  <c r="O62" i="1" s="1"/>
  <c r="K100" i="1"/>
  <c r="L100" i="1" s="1"/>
  <c r="M100" i="1" s="1"/>
  <c r="N100" i="1" s="1"/>
  <c r="O100" i="1" s="1"/>
  <c r="K110" i="1"/>
  <c r="L110" i="1" s="1"/>
  <c r="M110" i="1" s="1"/>
  <c r="N110" i="1" s="1"/>
  <c r="O110" i="1" s="1"/>
  <c r="K108" i="1"/>
  <c r="L108" i="1" s="1"/>
  <c r="M108" i="1" s="1"/>
  <c r="N108" i="1" s="1"/>
  <c r="O108" i="1" s="1"/>
  <c r="K176" i="1"/>
  <c r="L176" i="1" s="1"/>
  <c r="M176" i="1" s="1"/>
  <c r="N176" i="1" s="1"/>
  <c r="O176" i="1" s="1"/>
  <c r="K164" i="1"/>
  <c r="L164" i="1" s="1"/>
  <c r="M164" i="1" s="1"/>
  <c r="N164" i="1" s="1"/>
  <c r="O164" i="1" s="1"/>
  <c r="K184" i="1"/>
  <c r="L184" i="1" s="1"/>
  <c r="M184" i="1" s="1"/>
  <c r="N184" i="1" s="1"/>
  <c r="O184" i="1" s="1"/>
  <c r="K202" i="1"/>
  <c r="L202" i="1" s="1"/>
  <c r="M202" i="1" s="1"/>
  <c r="N202" i="1" s="1"/>
  <c r="O202" i="1" s="1"/>
  <c r="K205" i="1"/>
  <c r="L205" i="1" s="1"/>
  <c r="M205" i="1" s="1"/>
  <c r="N205" i="1" s="1"/>
  <c r="O205" i="1" s="1"/>
  <c r="K316" i="1"/>
  <c r="L316" i="1" s="1"/>
  <c r="M316" i="1" s="1"/>
  <c r="N316" i="1" s="1"/>
  <c r="O316" i="1" s="1"/>
  <c r="K260" i="1"/>
  <c r="L260" i="1" s="1"/>
  <c r="M260" i="1" s="1"/>
  <c r="N260" i="1" s="1"/>
  <c r="O260" i="1" s="1"/>
  <c r="K200" i="1"/>
  <c r="L200" i="1" s="1"/>
  <c r="M200" i="1" s="1"/>
  <c r="N200" i="1" s="1"/>
  <c r="O200" i="1" s="1"/>
  <c r="K320" i="1"/>
  <c r="L320" i="1" s="1"/>
  <c r="M320" i="1" s="1"/>
  <c r="N320" i="1" s="1"/>
  <c r="O320" i="1" s="1"/>
  <c r="K333" i="1"/>
  <c r="L333" i="1" s="1"/>
  <c r="M333" i="1" s="1"/>
  <c r="N333" i="1" s="1"/>
  <c r="O333" i="1" s="1"/>
  <c r="K189" i="1"/>
  <c r="L189" i="1" s="1"/>
  <c r="M189" i="1" s="1"/>
  <c r="N189" i="1" s="1"/>
  <c r="O189" i="1" s="1"/>
  <c r="K69" i="1"/>
  <c r="L69" i="1" s="1"/>
  <c r="M69" i="1" s="1"/>
  <c r="N69" i="1" s="1"/>
  <c r="O69" i="1" s="1"/>
  <c r="K20" i="1"/>
  <c r="L20" i="1" s="1"/>
  <c r="M20" i="1" s="1"/>
  <c r="N20" i="1" s="1"/>
  <c r="O20" i="1" s="1"/>
  <c r="K124" i="1"/>
  <c r="L124" i="1" s="1"/>
  <c r="M124" i="1" s="1"/>
  <c r="N124" i="1" s="1"/>
  <c r="O124" i="1" s="1"/>
  <c r="K231" i="1"/>
  <c r="L231" i="1" s="1"/>
  <c r="M231" i="1" s="1"/>
  <c r="N231" i="1" s="1"/>
  <c r="O231" i="1" s="1"/>
  <c r="K259" i="1"/>
  <c r="L259" i="1" s="1"/>
  <c r="M259" i="1" s="1"/>
  <c r="N259" i="1" s="1"/>
  <c r="O259" i="1" s="1"/>
  <c r="K190" i="1"/>
  <c r="L190" i="1" s="1"/>
  <c r="M190" i="1" s="1"/>
  <c r="N190" i="1" s="1"/>
  <c r="O190" i="1" s="1"/>
  <c r="K303" i="1"/>
  <c r="L303" i="1" s="1"/>
  <c r="M303" i="1" s="1"/>
  <c r="N303" i="1" s="1"/>
  <c r="O303" i="1" s="1"/>
  <c r="K71" i="1"/>
  <c r="L71" i="1" s="1"/>
  <c r="M71" i="1" s="1"/>
  <c r="N71" i="1" s="1"/>
  <c r="O71" i="1" s="1"/>
  <c r="K44" i="1"/>
  <c r="L44" i="1" s="1"/>
  <c r="M44" i="1" s="1"/>
  <c r="N44" i="1" s="1"/>
  <c r="O44" i="1" s="1"/>
  <c r="K12" i="1"/>
  <c r="L12" i="1" s="1"/>
  <c r="M12" i="1" s="1"/>
  <c r="N12" i="1" s="1"/>
  <c r="O12" i="1" s="1"/>
  <c r="K36" i="1"/>
  <c r="L36" i="1" s="1"/>
  <c r="M36" i="1" s="1"/>
  <c r="N36" i="1" s="1"/>
  <c r="O36" i="1" s="1"/>
  <c r="K68" i="1"/>
  <c r="L68" i="1" s="1"/>
  <c r="M68" i="1" s="1"/>
  <c r="N68" i="1" s="1"/>
  <c r="O68" i="1" s="1"/>
  <c r="K116" i="1"/>
  <c r="L116" i="1" s="1"/>
  <c r="M116" i="1" s="1"/>
  <c r="N116" i="1" s="1"/>
  <c r="O116" i="1" s="1"/>
  <c r="K109" i="1"/>
  <c r="L109" i="1" s="1"/>
  <c r="M109" i="1" s="1"/>
  <c r="N109" i="1" s="1"/>
  <c r="O109" i="1" s="1"/>
  <c r="K140" i="1"/>
  <c r="L140" i="1" s="1"/>
  <c r="M140" i="1" s="1"/>
  <c r="N140" i="1" s="1"/>
  <c r="O140" i="1" s="1"/>
  <c r="K166" i="1"/>
  <c r="L166" i="1" s="1"/>
  <c r="M166" i="1" s="1"/>
  <c r="N166" i="1" s="1"/>
  <c r="O166" i="1" s="1"/>
  <c r="K215" i="1"/>
  <c r="L215" i="1" s="1"/>
  <c r="M215" i="1" s="1"/>
  <c r="N215" i="1" s="1"/>
  <c r="O215" i="1" s="1"/>
  <c r="K242" i="1"/>
  <c r="L242" i="1" s="1"/>
  <c r="M242" i="1" s="1"/>
  <c r="N242" i="1" s="1"/>
  <c r="O242" i="1" s="1"/>
  <c r="K245" i="1"/>
  <c r="L245" i="1" s="1"/>
  <c r="M245" i="1" s="1"/>
  <c r="N245" i="1" s="1"/>
  <c r="O245" i="1" s="1"/>
  <c r="K304" i="1"/>
  <c r="L304" i="1" s="1"/>
  <c r="M304" i="1" s="1"/>
  <c r="N304" i="1" s="1"/>
  <c r="O304" i="1" s="1"/>
  <c r="K312" i="1"/>
  <c r="L312" i="1" s="1"/>
  <c r="M312" i="1" s="1"/>
  <c r="N312" i="1" s="1"/>
  <c r="O312" i="1" s="1"/>
  <c r="K285" i="1"/>
  <c r="L285" i="1" s="1"/>
  <c r="M285" i="1" s="1"/>
  <c r="N285" i="1" s="1"/>
  <c r="O285" i="1" s="1"/>
  <c r="K327" i="1"/>
  <c r="L327" i="1" s="1"/>
  <c r="M327" i="1" s="1"/>
  <c r="N327" i="1" s="1"/>
  <c r="O327" i="1" s="1"/>
  <c r="K315" i="1"/>
  <c r="L315" i="1" s="1"/>
  <c r="M315" i="1" s="1"/>
  <c r="N315" i="1" s="1"/>
  <c r="O315" i="1" s="1"/>
  <c r="K61" i="1"/>
  <c r="L61" i="1" s="1"/>
  <c r="M61" i="1" s="1"/>
  <c r="N61" i="1" s="1"/>
  <c r="O61" i="1" s="1"/>
  <c r="K38" i="1"/>
  <c r="L38" i="1" s="1"/>
  <c r="M38" i="1" s="1"/>
  <c r="N38" i="1" s="1"/>
  <c r="O38" i="1" s="1"/>
  <c r="K131" i="1"/>
  <c r="L131" i="1" s="1"/>
  <c r="M131" i="1" s="1"/>
  <c r="N131" i="1" s="1"/>
  <c r="O131" i="1" s="1"/>
  <c r="K218" i="1"/>
  <c r="L218" i="1" s="1"/>
  <c r="M218" i="1" s="1"/>
  <c r="N218" i="1" s="1"/>
  <c r="O218" i="1" s="1"/>
  <c r="K287" i="1"/>
  <c r="L287" i="1" s="1"/>
  <c r="M287" i="1" s="1"/>
  <c r="N287" i="1" s="1"/>
  <c r="O287" i="1" s="1"/>
  <c r="K302" i="1"/>
  <c r="L302" i="1" s="1"/>
  <c r="M302" i="1" s="1"/>
  <c r="N302" i="1" s="1"/>
  <c r="O302" i="1" s="1"/>
  <c r="K294" i="1"/>
  <c r="L294" i="1" s="1"/>
  <c r="M294" i="1" s="1"/>
  <c r="N294" i="1" s="1"/>
  <c r="O294" i="1" s="1"/>
  <c r="K30" i="1"/>
  <c r="L30" i="1" s="1"/>
  <c r="M30" i="1" s="1"/>
  <c r="N30" i="1" s="1"/>
  <c r="O30" i="1" s="1"/>
  <c r="K60" i="1"/>
  <c r="L60" i="1" s="1"/>
  <c r="M60" i="1" s="1"/>
  <c r="N60" i="1" s="1"/>
  <c r="O60" i="1" s="1"/>
  <c r="K46" i="1"/>
  <c r="L46" i="1" s="1"/>
  <c r="M46" i="1" s="1"/>
  <c r="N46" i="1" s="1"/>
  <c r="O46" i="1" s="1"/>
  <c r="K102" i="1"/>
  <c r="L102" i="1" s="1"/>
  <c r="M102" i="1" s="1"/>
  <c r="N102" i="1" s="1"/>
  <c r="O102" i="1" s="1"/>
  <c r="K54" i="1"/>
  <c r="L54" i="1" s="1"/>
  <c r="M54" i="1" s="1"/>
  <c r="N54" i="1" s="1"/>
  <c r="O54" i="1" s="1"/>
  <c r="K70" i="1"/>
  <c r="L70" i="1" s="1"/>
  <c r="M70" i="1" s="1"/>
  <c r="N70" i="1" s="1"/>
  <c r="O70" i="1" s="1"/>
  <c r="K101" i="1"/>
  <c r="L101" i="1" s="1"/>
  <c r="M101" i="1" s="1"/>
  <c r="N101" i="1" s="1"/>
  <c r="O101" i="1" s="1"/>
  <c r="K115" i="1"/>
  <c r="L115" i="1" s="1"/>
  <c r="M115" i="1" s="1"/>
  <c r="N115" i="1" s="1"/>
  <c r="O115" i="1" s="1"/>
  <c r="K151" i="1"/>
  <c r="L151" i="1" s="1"/>
  <c r="M151" i="1" s="1"/>
  <c r="N151" i="1" s="1"/>
  <c r="O151" i="1" s="1"/>
  <c r="K167" i="1"/>
  <c r="L167" i="1" s="1"/>
  <c r="M167" i="1" s="1"/>
  <c r="N167" i="1" s="1"/>
  <c r="O167" i="1" s="1"/>
  <c r="K159" i="1"/>
  <c r="L159" i="1" s="1"/>
  <c r="M159" i="1" s="1"/>
  <c r="N159" i="1" s="1"/>
  <c r="O159" i="1" s="1"/>
  <c r="K279" i="1"/>
  <c r="L279" i="1" s="1"/>
  <c r="M279" i="1" s="1"/>
  <c r="N279" i="1" s="1"/>
  <c r="O279" i="1" s="1"/>
  <c r="K275" i="1"/>
  <c r="L275" i="1" s="1"/>
  <c r="M275" i="1" s="1"/>
  <c r="N275" i="1" s="1"/>
  <c r="O275" i="1" s="1"/>
  <c r="K207" i="1"/>
  <c r="L207" i="1" s="1"/>
  <c r="M207" i="1" s="1"/>
  <c r="N207" i="1" s="1"/>
  <c r="O207" i="1" s="1"/>
  <c r="K191" i="1"/>
  <c r="L191" i="1" s="1"/>
  <c r="M191" i="1" s="1"/>
  <c r="N191" i="1" s="1"/>
  <c r="O191" i="1" s="1"/>
  <c r="K268" i="1"/>
  <c r="L268" i="1" s="1"/>
  <c r="M268" i="1" s="1"/>
  <c r="N268" i="1" s="1"/>
  <c r="O268" i="1" s="1"/>
  <c r="K251" i="1"/>
  <c r="L251" i="1" s="1"/>
  <c r="M251" i="1" s="1"/>
  <c r="N251" i="1" s="1"/>
  <c r="O251" i="1" s="1"/>
  <c r="K301" i="1"/>
  <c r="L301" i="1" s="1"/>
  <c r="M301" i="1" s="1"/>
  <c r="N301" i="1" s="1"/>
  <c r="O301" i="1" s="1"/>
  <c r="K341" i="1"/>
  <c r="L341" i="1" s="1"/>
  <c r="M341" i="1" s="1"/>
  <c r="N341" i="1" s="1"/>
  <c r="O341" i="1" s="1"/>
  <c r="K286" i="1"/>
  <c r="L286" i="1" s="1"/>
  <c r="M286" i="1" s="1"/>
  <c r="N286" i="1" s="1"/>
  <c r="O286" i="1" s="1"/>
  <c r="K339" i="1"/>
  <c r="L339" i="1" s="1"/>
  <c r="M339" i="1" s="1"/>
  <c r="N339" i="1" s="1"/>
  <c r="O339" i="1" s="1"/>
  <c r="K331" i="1"/>
  <c r="L331" i="1" s="1"/>
  <c r="M331" i="1" s="1"/>
  <c r="N331" i="1" s="1"/>
  <c r="O331" i="1" s="1"/>
  <c r="K53" i="1"/>
  <c r="L53" i="1" s="1"/>
  <c r="M53" i="1" s="1"/>
  <c r="N53" i="1" s="1"/>
  <c r="O53" i="1" s="1"/>
  <c r="K117" i="1"/>
  <c r="L117" i="1" s="1"/>
  <c r="M117" i="1" s="1"/>
  <c r="N117" i="1" s="1"/>
  <c r="O117" i="1" s="1"/>
  <c r="K83" i="1"/>
  <c r="L83" i="1" s="1"/>
  <c r="M83" i="1" s="1"/>
  <c r="N83" i="1" s="1"/>
  <c r="O83" i="1" s="1"/>
  <c r="K183" i="1"/>
  <c r="L183" i="1" s="1"/>
  <c r="M183" i="1" s="1"/>
  <c r="N183" i="1" s="1"/>
  <c r="O183" i="1" s="1"/>
  <c r="K324" i="1"/>
  <c r="L324" i="1" s="1"/>
  <c r="M324" i="1" s="1"/>
  <c r="N324" i="1" s="1"/>
  <c r="O324" i="1" s="1"/>
  <c r="K357" i="1"/>
  <c r="L357" i="1" s="1"/>
  <c r="M357" i="1" s="1"/>
  <c r="N357" i="1" s="1"/>
  <c r="O357" i="1" s="1"/>
  <c r="K160" i="1"/>
  <c r="L160" i="1" s="1"/>
  <c r="M160" i="1" s="1"/>
  <c r="N160" i="1" s="1"/>
  <c r="O160" i="1" s="1"/>
  <c r="K29" i="1"/>
  <c r="L29" i="1" s="1"/>
  <c r="M29" i="1" s="1"/>
  <c r="N29" i="1" s="1"/>
  <c r="O29" i="1" s="1"/>
  <c r="K144" i="1"/>
  <c r="L144" i="1" s="1"/>
  <c r="M144" i="1" s="1"/>
  <c r="N144" i="1" s="1"/>
  <c r="O144" i="1" s="1"/>
  <c r="K197" i="1"/>
  <c r="L197" i="1" s="1"/>
  <c r="M197" i="1" s="1"/>
  <c r="N197" i="1" s="1"/>
  <c r="O197" i="1" s="1"/>
  <c r="K348" i="1"/>
  <c r="L348" i="1" s="1"/>
  <c r="M348" i="1" s="1"/>
  <c r="N348" i="1" s="1"/>
  <c r="O348" i="1" s="1"/>
  <c r="K272" i="1"/>
  <c r="L272" i="1" s="1"/>
  <c r="M272" i="1" s="1"/>
  <c r="N272" i="1" s="1"/>
  <c r="O272" i="1" s="1"/>
  <c r="K175" i="1"/>
  <c r="L175" i="1" s="1"/>
  <c r="M175" i="1" s="1"/>
  <c r="N175" i="1" s="1"/>
  <c r="O175" i="1" s="1"/>
  <c r="K137" i="1"/>
  <c r="L137" i="1" s="1"/>
  <c r="M137" i="1" s="1"/>
  <c r="N137" i="1" s="1"/>
  <c r="O137" i="1" s="1"/>
  <c r="K163" i="1"/>
  <c r="L163" i="1" s="1"/>
  <c r="M163" i="1" s="1"/>
  <c r="N163" i="1" s="1"/>
  <c r="O163" i="1" s="1"/>
  <c r="K280" i="1"/>
  <c r="L280" i="1" s="1"/>
  <c r="M280" i="1" s="1"/>
  <c r="N280" i="1" s="1"/>
  <c r="O280" i="1" s="1"/>
  <c r="K350" i="1"/>
  <c r="L350" i="1" s="1"/>
  <c r="M350" i="1" s="1"/>
  <c r="N350" i="1" s="1"/>
  <c r="O350" i="1" s="1"/>
  <c r="K337" i="1"/>
  <c r="L337" i="1" s="1"/>
  <c r="M337" i="1" s="1"/>
  <c r="N337" i="1" s="1"/>
  <c r="O337" i="1" s="1"/>
  <c r="K307" i="1"/>
  <c r="L307" i="1" s="1"/>
  <c r="M307" i="1" s="1"/>
  <c r="N307" i="1" s="1"/>
  <c r="O307" i="1" s="1"/>
  <c r="K96" i="1"/>
  <c r="L96" i="1" s="1"/>
  <c r="M96" i="1" s="1"/>
  <c r="N96" i="1" s="1"/>
  <c r="O96" i="1" s="1"/>
  <c r="K353" i="1"/>
  <c r="L353" i="1" s="1"/>
  <c r="M353" i="1" s="1"/>
  <c r="N353" i="1" s="1"/>
  <c r="O353" i="1" s="1"/>
  <c r="K187" i="1"/>
  <c r="L187" i="1" s="1"/>
  <c r="M187" i="1" s="1"/>
  <c r="N187" i="1" s="1"/>
  <c r="O187" i="1" s="1"/>
  <c r="K94" i="1"/>
  <c r="L94" i="1" s="1"/>
  <c r="M94" i="1" s="1"/>
  <c r="N94" i="1" s="1"/>
  <c r="O94" i="1" s="1"/>
  <c r="K57" i="1"/>
  <c r="L57" i="1" s="1"/>
  <c r="M57" i="1" s="1"/>
  <c r="N57" i="1" s="1"/>
  <c r="O57" i="1" s="1"/>
  <c r="K322" i="1"/>
  <c r="L322" i="1" s="1"/>
  <c r="M322" i="1" s="1"/>
  <c r="N322" i="1" s="1"/>
  <c r="O322" i="1" s="1"/>
  <c r="K170" i="1"/>
  <c r="L170" i="1" s="1"/>
  <c r="M170" i="1" s="1"/>
  <c r="N170" i="1" s="1"/>
  <c r="O170" i="1" s="1"/>
  <c r="K247" i="1"/>
  <c r="L247" i="1" s="1"/>
  <c r="M247" i="1" s="1"/>
  <c r="N247" i="1" s="1"/>
  <c r="O247" i="1" s="1"/>
  <c r="K227" i="1"/>
  <c r="L227" i="1" s="1"/>
  <c r="M227" i="1" s="1"/>
  <c r="N227" i="1" s="1"/>
  <c r="O227" i="1" s="1"/>
  <c r="K65" i="1"/>
  <c r="L65" i="1" s="1"/>
  <c r="M65" i="1" s="1"/>
  <c r="N65" i="1" s="1"/>
  <c r="O65" i="1" s="1"/>
  <c r="K338" i="1"/>
  <c r="L338" i="1" s="1"/>
  <c r="M338" i="1" s="1"/>
  <c r="N338" i="1" s="1"/>
  <c r="O338" i="1" s="1"/>
  <c r="K128" i="1"/>
  <c r="L128" i="1" s="1"/>
  <c r="M128" i="1" s="1"/>
  <c r="N128" i="1" s="1"/>
  <c r="O128" i="1" s="1"/>
  <c r="K42" i="1"/>
  <c r="L42" i="1" s="1"/>
  <c r="M42" i="1" s="1"/>
  <c r="N42" i="1" s="1"/>
  <c r="O42" i="1" s="1"/>
  <c r="K120" i="1"/>
  <c r="L120" i="1" s="1"/>
  <c r="M120" i="1" s="1"/>
  <c r="N120" i="1" s="1"/>
  <c r="O120" i="1" s="1"/>
  <c r="K106" i="1"/>
  <c r="L106" i="1" s="1"/>
  <c r="M106" i="1" s="1"/>
  <c r="N106" i="1" s="1"/>
  <c r="O106" i="1" s="1"/>
  <c r="K49" i="1"/>
  <c r="L49" i="1" s="1"/>
  <c r="M49" i="1" s="1"/>
  <c r="N49" i="1" s="1"/>
  <c r="O49" i="1" s="1"/>
  <c r="K342" i="1"/>
  <c r="L342" i="1" s="1"/>
  <c r="M342" i="1" s="1"/>
  <c r="N342" i="1" s="1"/>
  <c r="O342" i="1" s="1"/>
  <c r="K95" i="1"/>
  <c r="L95" i="1" s="1"/>
  <c r="M95" i="1" s="1"/>
  <c r="N95" i="1" s="1"/>
  <c r="O95" i="1" s="1"/>
  <c r="K72" i="1"/>
  <c r="L72" i="1" s="1"/>
  <c r="M72" i="1" s="1"/>
  <c r="N72" i="1" s="1"/>
  <c r="O72" i="1" s="1"/>
  <c r="K51" i="1"/>
  <c r="L51" i="1" s="1"/>
  <c r="M51" i="1" s="1"/>
  <c r="N51" i="1" s="1"/>
  <c r="O51" i="1" s="1"/>
  <c r="K180" i="1"/>
  <c r="L180" i="1" s="1"/>
  <c r="M180" i="1" s="1"/>
  <c r="N180" i="1" s="1"/>
  <c r="O180" i="1" s="1"/>
  <c r="K297" i="1"/>
  <c r="L297" i="1" s="1"/>
  <c r="M297" i="1" s="1"/>
  <c r="N297" i="1" s="1"/>
  <c r="O297" i="1" s="1"/>
  <c r="K8" i="1"/>
  <c r="L8" i="1" s="1"/>
  <c r="M8" i="1" s="1"/>
  <c r="N8" i="1" s="1"/>
  <c r="O8" i="1" s="1"/>
  <c r="K273" i="1"/>
  <c r="L273" i="1" s="1"/>
  <c r="M273" i="1" s="1"/>
  <c r="N273" i="1" s="1"/>
  <c r="O273" i="1" s="1"/>
  <c r="K138" i="1"/>
  <c r="L138" i="1" s="1"/>
  <c r="M138" i="1" s="1"/>
  <c r="N138" i="1" s="1"/>
  <c r="O138" i="1" s="1"/>
  <c r="K26" i="1"/>
  <c r="L26" i="1" s="1"/>
  <c r="M26" i="1" s="1"/>
  <c r="N26" i="1" s="1"/>
  <c r="O26" i="1" s="1"/>
  <c r="K230" i="1"/>
  <c r="L230" i="1" s="1"/>
  <c r="M230" i="1" s="1"/>
  <c r="N230" i="1" s="1"/>
  <c r="O230" i="1" s="1"/>
  <c r="K314" i="1"/>
  <c r="L314" i="1" s="1"/>
  <c r="M314" i="1" s="1"/>
  <c r="N314" i="1" s="1"/>
  <c r="O314" i="1" s="1"/>
  <c r="K169" i="1"/>
  <c r="L169" i="1" s="1"/>
  <c r="M169" i="1" s="1"/>
  <c r="N169" i="1" s="1"/>
  <c r="O169" i="1" s="1"/>
  <c r="K64" i="1"/>
  <c r="L64" i="1" s="1"/>
  <c r="M64" i="1" s="1"/>
  <c r="N64" i="1" s="1"/>
  <c r="O64" i="1" s="1"/>
  <c r="K249" i="1"/>
  <c r="L249" i="1" s="1"/>
  <c r="M249" i="1" s="1"/>
  <c r="N249" i="1" s="1"/>
  <c r="O249" i="1" s="1"/>
  <c r="K73" i="1"/>
  <c r="L73" i="1" s="1"/>
  <c r="M73" i="1" s="1"/>
  <c r="N73" i="1" s="1"/>
  <c r="O73" i="1" s="1"/>
  <c r="K311" i="1"/>
  <c r="L311" i="1" s="1"/>
  <c r="M311" i="1" s="1"/>
  <c r="N311" i="1" s="1"/>
  <c r="O311" i="1" s="1"/>
  <c r="K56" i="1"/>
  <c r="L56" i="1" s="1"/>
  <c r="M56" i="1" s="1"/>
  <c r="N56" i="1" s="1"/>
  <c r="O56" i="1" s="1"/>
  <c r="K257" i="1"/>
  <c r="L257" i="1" s="1"/>
  <c r="M257" i="1" s="1"/>
  <c r="N257" i="1" s="1"/>
  <c r="O257" i="1" s="1"/>
  <c r="K165" i="1"/>
  <c r="L165" i="1" s="1"/>
  <c r="M165" i="1" s="1"/>
  <c r="N165" i="1" s="1"/>
  <c r="O165" i="1" s="1"/>
  <c r="K121" i="1"/>
  <c r="L121" i="1" s="1"/>
  <c r="M121" i="1" s="1"/>
  <c r="N121" i="1" s="1"/>
  <c r="O121" i="1" s="1"/>
  <c r="K80" i="1"/>
  <c r="L80" i="1" s="1"/>
  <c r="M80" i="1" s="1"/>
  <c r="N80" i="1" s="1"/>
  <c r="O80" i="1" s="1"/>
  <c r="K334" i="1"/>
  <c r="L334" i="1" s="1"/>
  <c r="M334" i="1" s="1"/>
  <c r="N334" i="1" s="1"/>
  <c r="O334" i="1" s="1"/>
  <c r="K291" i="1"/>
  <c r="L291" i="1" s="1"/>
  <c r="M291" i="1" s="1"/>
  <c r="N291" i="1" s="1"/>
  <c r="O291" i="1" s="1"/>
  <c r="K290" i="1"/>
  <c r="L290" i="1" s="1"/>
  <c r="M290" i="1" s="1"/>
  <c r="N290" i="1" s="1"/>
  <c r="O290" i="1" s="1"/>
  <c r="K40" i="1"/>
  <c r="L40" i="1" s="1"/>
  <c r="M40" i="1" s="1"/>
  <c r="N40" i="1" s="1"/>
  <c r="O40" i="1" s="1"/>
  <c r="K171" i="1"/>
  <c r="L171" i="1" s="1"/>
  <c r="M171" i="1" s="1"/>
  <c r="N171" i="1" s="1"/>
  <c r="O171" i="1" s="1"/>
  <c r="K19" i="1"/>
  <c r="L19" i="1" s="1"/>
  <c r="M19" i="1" s="1"/>
  <c r="N19" i="1" s="1"/>
  <c r="O19" i="1" s="1"/>
  <c r="K248" i="1"/>
  <c r="L248" i="1" s="1"/>
  <c r="M248" i="1" s="1"/>
  <c r="N248" i="1" s="1"/>
  <c r="O248" i="1" s="1"/>
  <c r="K351" i="1"/>
  <c r="L351" i="1" s="1"/>
  <c r="M351" i="1" s="1"/>
  <c r="N351" i="1" s="1"/>
  <c r="O351" i="1" s="1"/>
  <c r="K352" i="1"/>
  <c r="L352" i="1" s="1"/>
  <c r="M352" i="1" s="1"/>
  <c r="N352" i="1" s="1"/>
  <c r="O352" i="1" s="1"/>
  <c r="K158" i="1"/>
  <c r="L158" i="1" s="1"/>
  <c r="M158" i="1" s="1"/>
  <c r="N158" i="1" s="1"/>
  <c r="O158" i="1" s="1"/>
  <c r="K81" i="1"/>
  <c r="L81" i="1" s="1"/>
  <c r="M81" i="1" s="1"/>
  <c r="N81" i="1" s="1"/>
  <c r="O81" i="1" s="1"/>
  <c r="K241" i="1"/>
  <c r="L241" i="1" s="1"/>
  <c r="M241" i="1" s="1"/>
  <c r="N241" i="1" s="1"/>
  <c r="O241" i="1" s="1"/>
  <c r="K139" i="1"/>
  <c r="L139" i="1" s="1"/>
  <c r="M139" i="1" s="1"/>
  <c r="N139" i="1" s="1"/>
  <c r="O139" i="1" s="1"/>
  <c r="K319" i="1"/>
  <c r="L319" i="1" s="1"/>
  <c r="M319" i="1" s="1"/>
  <c r="N319" i="1" s="1"/>
  <c r="O319" i="1" s="1"/>
  <c r="K17" i="1"/>
  <c r="L17" i="1" s="1"/>
  <c r="M17" i="1" s="1"/>
  <c r="N17" i="1" s="1"/>
  <c r="O17" i="1" s="1"/>
  <c r="K299" i="1"/>
  <c r="L299" i="1" s="1"/>
  <c r="M299" i="1" s="1"/>
  <c r="N299" i="1" s="1"/>
  <c r="O299" i="1" s="1"/>
  <c r="K112" i="1"/>
  <c r="L112" i="1" s="1"/>
  <c r="M112" i="1" s="1"/>
  <c r="N112" i="1" s="1"/>
  <c r="O112" i="1" s="1"/>
  <c r="K214" i="1"/>
  <c r="L214" i="1" s="1"/>
  <c r="M214" i="1" s="1"/>
  <c r="N214" i="1" s="1"/>
  <c r="O214" i="1" s="1"/>
  <c r="K265" i="1"/>
  <c r="L265" i="1" s="1"/>
  <c r="M265" i="1" s="1"/>
  <c r="N265" i="1" s="1"/>
  <c r="O265" i="1" s="1"/>
  <c r="K198" i="1"/>
  <c r="L198" i="1" s="1"/>
  <c r="M198" i="1" s="1"/>
  <c r="N198" i="1" s="1"/>
  <c r="O198" i="1" s="1"/>
  <c r="K178" i="1"/>
  <c r="L178" i="1" s="1"/>
  <c r="M178" i="1" s="1"/>
  <c r="N178" i="1" s="1"/>
  <c r="O178" i="1" s="1"/>
  <c r="K113" i="1"/>
  <c r="L113" i="1" s="1"/>
  <c r="M113" i="1" s="1"/>
  <c r="N113" i="1" s="1"/>
  <c r="O113" i="1" s="1"/>
  <c r="K114" i="1"/>
  <c r="L114" i="1" s="1"/>
  <c r="M114" i="1" s="1"/>
  <c r="N114" i="1" s="1"/>
  <c r="O114" i="1" s="1"/>
  <c r="K33" i="1"/>
  <c r="L33" i="1" s="1"/>
  <c r="M33" i="1" s="1"/>
  <c r="N33" i="1" s="1"/>
  <c r="O33" i="1" s="1"/>
  <c r="K270" i="1"/>
  <c r="L270" i="1" s="1"/>
  <c r="M270" i="1" s="1"/>
  <c r="N270" i="1" s="1"/>
  <c r="O270" i="1" s="1"/>
  <c r="K196" i="1"/>
  <c r="L196" i="1" s="1"/>
  <c r="M196" i="1" s="1"/>
  <c r="N196" i="1" s="1"/>
  <c r="O196" i="1" s="1"/>
  <c r="K154" i="1"/>
  <c r="L154" i="1" s="1"/>
  <c r="M154" i="1" s="1"/>
  <c r="N154" i="1" s="1"/>
  <c r="O154" i="1" s="1"/>
  <c r="K58" i="1"/>
  <c r="L58" i="1" s="1"/>
  <c r="M58" i="1" s="1"/>
  <c r="N58" i="1" s="1"/>
  <c r="O58" i="1" s="1"/>
  <c r="K90" i="1"/>
  <c r="L90" i="1" s="1"/>
  <c r="M90" i="1" s="1"/>
  <c r="N90" i="1" s="1"/>
  <c r="O90" i="1" s="1"/>
  <c r="K321" i="1"/>
  <c r="L321" i="1" s="1"/>
  <c r="M321" i="1" s="1"/>
  <c r="N321" i="1" s="1"/>
  <c r="O321" i="1" s="1"/>
  <c r="K145" i="1"/>
  <c r="L145" i="1" s="1"/>
  <c r="M145" i="1" s="1"/>
  <c r="N145" i="1" s="1"/>
  <c r="O145" i="1" s="1"/>
  <c r="K186" i="1"/>
  <c r="L186" i="1" s="1"/>
  <c r="M186" i="1" s="1"/>
  <c r="N186" i="1" s="1"/>
  <c r="O186" i="1" s="1"/>
  <c r="K35" i="1"/>
  <c r="L35" i="1" s="1"/>
  <c r="M35" i="1" s="1"/>
  <c r="N35" i="1" s="1"/>
  <c r="O35" i="1" s="1"/>
  <c r="K344" i="1"/>
  <c r="L344" i="1" s="1"/>
  <c r="M344" i="1" s="1"/>
  <c r="N344" i="1" s="1"/>
  <c r="O344" i="1" s="1"/>
  <c r="K298" i="1"/>
  <c r="L298" i="1" s="1"/>
  <c r="M298" i="1" s="1"/>
  <c r="N298" i="1" s="1"/>
  <c r="O298" i="1" s="1"/>
  <c r="K223" i="1"/>
  <c r="L223" i="1" s="1"/>
  <c r="M223" i="1" s="1"/>
  <c r="N223" i="1" s="1"/>
  <c r="O223" i="1" s="1"/>
  <c r="K211" i="1"/>
  <c r="L211" i="1" s="1"/>
  <c r="M211" i="1" s="1"/>
  <c r="N211" i="1" s="1"/>
  <c r="O211" i="1" s="1"/>
  <c r="K256" i="1"/>
  <c r="L256" i="1" s="1"/>
  <c r="M256" i="1" s="1"/>
  <c r="N256" i="1" s="1"/>
  <c r="O256" i="1" s="1"/>
  <c r="K204" i="1"/>
  <c r="L204" i="1" s="1"/>
  <c r="M204" i="1" s="1"/>
  <c r="N204" i="1" s="1"/>
  <c r="O204" i="1" s="1"/>
  <c r="K209" i="1"/>
  <c r="L209" i="1" s="1"/>
  <c r="M209" i="1" s="1"/>
  <c r="N209" i="1" s="1"/>
  <c r="O209" i="1" s="1"/>
  <c r="K41" i="1"/>
  <c r="L41" i="1" s="1"/>
  <c r="M41" i="1" s="1"/>
  <c r="N41" i="1" s="1"/>
  <c r="O41" i="1" s="1"/>
  <c r="K354" i="1"/>
  <c r="L354" i="1" s="1"/>
  <c r="M354" i="1" s="1"/>
  <c r="N354" i="1" s="1"/>
  <c r="O354" i="1" s="1"/>
  <c r="K143" i="1"/>
  <c r="L143" i="1" s="1"/>
  <c r="M143" i="1" s="1"/>
  <c r="N143" i="1" s="1"/>
  <c r="O143" i="1" s="1"/>
  <c r="K24" i="1"/>
  <c r="L24" i="1" s="1"/>
  <c r="M24" i="1" s="1"/>
  <c r="N24" i="1" s="1"/>
  <c r="O24" i="1" s="1"/>
  <c r="K104" i="1"/>
  <c r="L104" i="1" s="1"/>
  <c r="M104" i="1" s="1"/>
  <c r="N104" i="1" s="1"/>
  <c r="O104" i="1" s="1"/>
  <c r="K343" i="1"/>
  <c r="L343" i="1" s="1"/>
  <c r="M343" i="1" s="1"/>
  <c r="N343" i="1" s="1"/>
  <c r="O343" i="1" s="1"/>
  <c r="K67" i="1"/>
  <c r="L67" i="1" s="1"/>
  <c r="M67" i="1" s="1"/>
  <c r="N67" i="1" s="1"/>
  <c r="O67" i="1" s="1"/>
  <c r="K74" i="1"/>
  <c r="L74" i="1" s="1"/>
  <c r="M74" i="1" s="1"/>
  <c r="N74" i="1" s="1"/>
  <c r="O74" i="1" s="1"/>
  <c r="K9" i="1"/>
  <c r="L9" i="1" s="1"/>
  <c r="M9" i="1" s="1"/>
  <c r="N9" i="1" s="1"/>
  <c r="O9" i="1" s="1"/>
  <c r="K346" i="1"/>
  <c r="L346" i="1" s="1"/>
  <c r="M346" i="1" s="1"/>
  <c r="N346" i="1" s="1"/>
  <c r="O346" i="1" s="1"/>
  <c r="K130" i="1"/>
  <c r="L130" i="1" s="1"/>
  <c r="M130" i="1" s="1"/>
  <c r="N130" i="1" s="1"/>
  <c r="O130" i="1" s="1"/>
  <c r="K281" i="1"/>
  <c r="L281" i="1" s="1"/>
  <c r="M281" i="1" s="1"/>
  <c r="N281" i="1" s="1"/>
  <c r="O281" i="1" s="1"/>
  <c r="K238" i="1"/>
  <c r="L238" i="1" s="1"/>
  <c r="M238" i="1" s="1"/>
  <c r="N238" i="1" s="1"/>
  <c r="O238" i="1" s="1"/>
  <c r="K235" i="1"/>
  <c r="L235" i="1" s="1"/>
  <c r="M235" i="1" s="1"/>
  <c r="N235" i="1" s="1"/>
  <c r="O235" i="1" s="1"/>
  <c r="K233" i="1"/>
  <c r="L233" i="1" s="1"/>
  <c r="M233" i="1" s="1"/>
  <c r="N233" i="1" s="1"/>
  <c r="O233" i="1" s="1"/>
  <c r="K174" i="1"/>
  <c r="L174" i="1" s="1"/>
  <c r="M174" i="1" s="1"/>
  <c r="N174" i="1" s="1"/>
  <c r="O174" i="1" s="1"/>
  <c r="K50" i="1"/>
  <c r="L50" i="1" s="1"/>
  <c r="M50" i="1" s="1"/>
  <c r="N50" i="1" s="1"/>
  <c r="O50" i="1" s="1"/>
  <c r="K149" i="1"/>
  <c r="L149" i="1" s="1"/>
  <c r="M149" i="1" s="1"/>
  <c r="N149" i="1" s="1"/>
  <c r="O149" i="1" s="1"/>
  <c r="K18" i="1"/>
  <c r="L18" i="1" s="1"/>
  <c r="M18" i="1" s="1"/>
  <c r="N18" i="1" s="1"/>
  <c r="O18" i="1" s="1"/>
  <c r="K264" i="1"/>
  <c r="L264" i="1" s="1"/>
  <c r="M264" i="1" s="1"/>
  <c r="N264" i="1" s="1"/>
  <c r="O264" i="1" s="1"/>
  <c r="K98" i="1"/>
  <c r="L98" i="1" s="1"/>
  <c r="M98" i="1" s="1"/>
  <c r="N98" i="1" s="1"/>
  <c r="O98" i="1" s="1"/>
  <c r="K122" i="1"/>
  <c r="L122" i="1" s="1"/>
  <c r="M122" i="1" s="1"/>
  <c r="N122" i="1" s="1"/>
  <c r="O122" i="1" s="1"/>
  <c r="K195" i="1"/>
  <c r="L195" i="1" s="1"/>
  <c r="M195" i="1" s="1"/>
  <c r="N195" i="1" s="1"/>
  <c r="O195" i="1" s="1"/>
  <c r="K206" i="1"/>
  <c r="L206" i="1" s="1"/>
  <c r="M206" i="1" s="1"/>
  <c r="N206" i="1" s="1"/>
  <c r="O206" i="1" s="1"/>
  <c r="K34" i="1"/>
  <c r="L34" i="1" s="1"/>
  <c r="M34" i="1" s="1"/>
  <c r="N34" i="1" s="1"/>
  <c r="O34" i="1" s="1"/>
  <c r="K244" i="1"/>
  <c r="L244" i="1" s="1"/>
  <c r="M244" i="1" s="1"/>
  <c r="N244" i="1" s="1"/>
  <c r="O244" i="1" s="1"/>
  <c r="K147" i="1"/>
  <c r="L147" i="1" s="1"/>
  <c r="M147" i="1" s="1"/>
  <c r="N147" i="1" s="1"/>
  <c r="O147" i="1" s="1"/>
  <c r="K289" i="1"/>
  <c r="L289" i="1" s="1"/>
  <c r="M289" i="1" s="1"/>
  <c r="N289" i="1" s="1"/>
  <c r="O289" i="1" s="1"/>
  <c r="K225" i="1"/>
  <c r="L225" i="1" s="1"/>
  <c r="M225" i="1" s="1"/>
  <c r="N225" i="1" s="1"/>
  <c r="O225" i="1" s="1"/>
  <c r="K88" i="1"/>
  <c r="L88" i="1" s="1"/>
  <c r="M88" i="1" s="1"/>
  <c r="N88" i="1" s="1"/>
  <c r="O88" i="1" s="1"/>
  <c r="K361" i="1"/>
  <c r="L361" i="1" s="1"/>
  <c r="M361" i="1" s="1"/>
  <c r="N361" i="1" s="1"/>
  <c r="O361" i="1" s="1"/>
  <c r="K305" i="1"/>
  <c r="L305" i="1" s="1"/>
  <c r="M305" i="1" s="1"/>
  <c r="N305" i="1" s="1"/>
  <c r="O305" i="1" s="1"/>
  <c r="K27" i="1"/>
  <c r="L27" i="1" s="1"/>
  <c r="M27" i="1" s="1"/>
  <c r="N27" i="1" s="1"/>
  <c r="O27" i="1" s="1"/>
  <c r="K329" i="1"/>
  <c r="L329" i="1" s="1"/>
  <c r="M329" i="1" s="1"/>
  <c r="N329" i="1" s="1"/>
  <c r="O329" i="1" s="1"/>
  <c r="K296" i="1"/>
  <c r="L296" i="1" s="1"/>
  <c r="M296" i="1" s="1"/>
  <c r="N296" i="1" s="1"/>
  <c r="O296" i="1" s="1"/>
  <c r="K97" i="1"/>
  <c r="L97" i="1" s="1"/>
  <c r="M97" i="1" s="1"/>
  <c r="N97" i="1" s="1"/>
  <c r="O97" i="1" s="1"/>
  <c r="K162" i="1"/>
  <c r="L162" i="1" s="1"/>
  <c r="M162" i="1" s="1"/>
  <c r="N162" i="1" s="1"/>
  <c r="O162" i="1" s="1"/>
  <c r="K66" i="1"/>
  <c r="L66" i="1" s="1"/>
  <c r="M66" i="1" s="1"/>
  <c r="N66" i="1" s="1"/>
  <c r="O66" i="1" s="1"/>
  <c r="K16" i="1"/>
  <c r="L16" i="1" s="1"/>
  <c r="M16" i="1" s="1"/>
  <c r="N16" i="1" s="1"/>
  <c r="O16" i="1" s="1"/>
  <c r="K362" i="1"/>
  <c r="L362" i="1" s="1"/>
  <c r="M362" i="1" s="1"/>
  <c r="N362" i="1" s="1"/>
  <c r="O362" i="1" s="1"/>
  <c r="K212" i="1"/>
  <c r="L212" i="1" s="1"/>
  <c r="M212" i="1" s="1"/>
  <c r="N212" i="1" s="1"/>
  <c r="O212" i="1" s="1"/>
  <c r="K263" i="1"/>
  <c r="L263" i="1" s="1"/>
  <c r="M263" i="1" s="1"/>
  <c r="N263" i="1" s="1"/>
  <c r="O263" i="1" s="1"/>
  <c r="K358" i="1"/>
  <c r="L358" i="1" s="1"/>
  <c r="M358" i="1" s="1"/>
  <c r="N358" i="1" s="1"/>
  <c r="O358" i="1" s="1"/>
  <c r="K136" i="1"/>
  <c r="L136" i="1" s="1"/>
  <c r="M136" i="1" s="1"/>
  <c r="N136" i="1" s="1"/>
  <c r="O136" i="1" s="1"/>
  <c r="K157" i="1"/>
  <c r="L157" i="1" s="1"/>
  <c r="M157" i="1" s="1"/>
  <c r="N157" i="1" s="1"/>
  <c r="O157" i="1" s="1"/>
  <c r="K25" i="1"/>
  <c r="L25" i="1" s="1"/>
  <c r="M25" i="1" s="1"/>
  <c r="N25" i="1" s="1"/>
  <c r="O25" i="1" s="1"/>
  <c r="K336" i="1"/>
  <c r="L336" i="1" s="1"/>
  <c r="M336" i="1" s="1"/>
  <c r="N336" i="1" s="1"/>
  <c r="O336" i="1" s="1"/>
  <c r="K345" i="1"/>
  <c r="L345" i="1" s="1"/>
  <c r="M345" i="1" s="1"/>
  <c r="N345" i="1" s="1"/>
  <c r="O345" i="1" s="1"/>
  <c r="K220" i="1"/>
  <c r="L220" i="1" s="1"/>
  <c r="M220" i="1" s="1"/>
  <c r="N220" i="1" s="1"/>
  <c r="O220" i="1" s="1"/>
  <c r="K105" i="1"/>
  <c r="L105" i="1" s="1"/>
  <c r="M105" i="1" s="1"/>
  <c r="N105" i="1" s="1"/>
  <c r="O105" i="1" s="1"/>
  <c r="K203" i="1"/>
  <c r="L203" i="1" s="1"/>
  <c r="M203" i="1" s="1"/>
  <c r="N203" i="1" s="1"/>
  <c r="O203" i="1" s="1"/>
  <c r="K32" i="1"/>
  <c r="L32" i="1" s="1"/>
  <c r="M32" i="1" s="1"/>
  <c r="N32" i="1" s="1"/>
  <c r="O32" i="1" s="1"/>
  <c r="K219" i="1"/>
  <c r="L219" i="1" s="1"/>
  <c r="M219" i="1" s="1"/>
  <c r="N219" i="1" s="1"/>
  <c r="O219" i="1" s="1"/>
  <c r="K181" i="1"/>
  <c r="L181" i="1" s="1"/>
  <c r="M181" i="1" s="1"/>
  <c r="N181" i="1" s="1"/>
  <c r="O181" i="1" s="1"/>
  <c r="K359" i="1"/>
  <c r="L359" i="1" s="1"/>
  <c r="M359" i="1" s="1"/>
  <c r="N359" i="1" s="1"/>
  <c r="O359" i="1" s="1"/>
  <c r="K43" i="1"/>
  <c r="L43" i="1" s="1"/>
  <c r="M43" i="1" s="1"/>
  <c r="N43" i="1" s="1"/>
  <c r="O43" i="1" s="1"/>
  <c r="K75" i="1"/>
  <c r="L75" i="1" s="1"/>
  <c r="M75" i="1" s="1"/>
  <c r="N75" i="1" s="1"/>
  <c r="O75" i="1" s="1"/>
  <c r="K306" i="1"/>
  <c r="L306" i="1" s="1"/>
  <c r="M306" i="1" s="1"/>
  <c r="N306" i="1" s="1"/>
  <c r="O306" i="1" s="1"/>
  <c r="K48" i="1"/>
  <c r="L48" i="1" s="1"/>
  <c r="M48" i="1" s="1"/>
  <c r="N48" i="1" s="1"/>
  <c r="O48" i="1" s="1"/>
  <c r="K360" i="1"/>
  <c r="L360" i="1" s="1"/>
  <c r="M360" i="1" s="1"/>
  <c r="N360" i="1" s="1"/>
  <c r="O360" i="1" s="1"/>
  <c r="K89" i="1"/>
  <c r="L89" i="1" s="1"/>
  <c r="M89" i="1" s="1"/>
  <c r="N89" i="1" s="1"/>
  <c r="O89" i="1" s="1"/>
  <c r="K255" i="1"/>
  <c r="L255" i="1" s="1"/>
  <c r="M255" i="1" s="1"/>
  <c r="N255" i="1" s="1"/>
  <c r="O255" i="1" s="1"/>
  <c r="K229" i="1"/>
  <c r="L229" i="1" s="1"/>
  <c r="M229" i="1" s="1"/>
  <c r="N229" i="1" s="1"/>
  <c r="O229" i="1" s="1"/>
  <c r="K194" i="1"/>
  <c r="L194" i="1" s="1"/>
  <c r="M194" i="1" s="1"/>
  <c r="N194" i="1" s="1"/>
  <c r="O194" i="1" s="1"/>
  <c r="K11" i="1"/>
  <c r="L11" i="1" s="1"/>
  <c r="M11" i="1" s="1"/>
  <c r="N11" i="1" s="1"/>
  <c r="O11" i="1" s="1"/>
  <c r="K10" i="1"/>
  <c r="L10" i="1" s="1"/>
  <c r="M10" i="1" s="1"/>
  <c r="N10" i="1" s="1"/>
  <c r="O10" i="1" s="1"/>
  <c r="K278" i="1"/>
  <c r="L278" i="1" s="1"/>
  <c r="M278" i="1" s="1"/>
  <c r="N278" i="1" s="1"/>
  <c r="O278" i="1" s="1"/>
  <c r="K179" i="1"/>
  <c r="L179" i="1" s="1"/>
  <c r="M179" i="1" s="1"/>
  <c r="N179" i="1" s="1"/>
  <c r="O179" i="1" s="1"/>
  <c r="K155" i="1"/>
  <c r="L155" i="1" s="1"/>
  <c r="M155" i="1" s="1"/>
  <c r="N155" i="1" s="1"/>
  <c r="O155" i="1" s="1"/>
  <c r="K129" i="1"/>
  <c r="L129" i="1" s="1"/>
  <c r="M129" i="1" s="1"/>
  <c r="N129" i="1" s="1"/>
  <c r="O129" i="1" s="1"/>
  <c r="K222" i="1"/>
  <c r="L222" i="1" s="1"/>
  <c r="M222" i="1" s="1"/>
  <c r="N222" i="1" s="1"/>
  <c r="O222" i="1" s="1"/>
  <c r="K271" i="1"/>
  <c r="L271" i="1" s="1"/>
  <c r="M271" i="1" s="1"/>
  <c r="N271" i="1" s="1"/>
  <c r="O271" i="1" s="1"/>
  <c r="K236" i="1"/>
  <c r="L236" i="1" s="1"/>
  <c r="M236" i="1" s="1"/>
  <c r="N236" i="1" s="1"/>
  <c r="O236" i="1" s="1"/>
  <c r="K213" i="1"/>
  <c r="L213" i="1" s="1"/>
  <c r="M213" i="1" s="1"/>
  <c r="N213" i="1" s="1"/>
  <c r="O213" i="1" s="1"/>
  <c r="K228" i="1"/>
  <c r="L228" i="1" s="1"/>
  <c r="M228" i="1" s="1"/>
  <c r="N228" i="1" s="1"/>
  <c r="O228" i="1" s="1"/>
  <c r="K59" i="1"/>
  <c r="L59" i="1" s="1"/>
  <c r="M59" i="1" s="1"/>
  <c r="N59" i="1" s="1"/>
  <c r="O59" i="1" s="1"/>
  <c r="K330" i="1"/>
  <c r="L330" i="1" s="1"/>
  <c r="M330" i="1" s="1"/>
  <c r="N330" i="1" s="1"/>
  <c r="O330" i="1" s="1"/>
  <c r="K86" i="1"/>
  <c r="L86" i="1" s="1"/>
  <c r="M86" i="1" s="1"/>
  <c r="N86" i="1" s="1"/>
  <c r="O86" i="1" s="1"/>
  <c r="K146" i="1"/>
  <c r="L146" i="1" s="1"/>
  <c r="M146" i="1" s="1"/>
  <c r="N146" i="1" s="1"/>
  <c r="O146" i="1" s="1"/>
  <c r="K161" i="1"/>
  <c r="L161" i="1" s="1"/>
  <c r="M161" i="1" s="1"/>
  <c r="N161" i="1" s="1"/>
  <c r="O161" i="1" s="1"/>
  <c r="K239" i="1"/>
  <c r="L239" i="1" s="1"/>
  <c r="M239" i="1" s="1"/>
  <c r="N239" i="1" s="1"/>
  <c r="O239" i="1" s="1"/>
  <c r="F8" i="3"/>
  <c r="G8" i="3" s="1"/>
  <c r="F11" i="3"/>
  <c r="G11" i="3" s="1"/>
  <c r="E15" i="3"/>
  <c r="F16" i="3"/>
  <c r="G16" i="3" s="1"/>
  <c r="E17" i="3"/>
  <c r="F13" i="3"/>
  <c r="G13" i="3" s="1"/>
  <c r="E11" i="3"/>
  <c r="E8" i="3"/>
  <c r="F9" i="3"/>
  <c r="G9" i="3" s="1"/>
  <c r="F12" i="3"/>
  <c r="G12" i="3" s="1"/>
  <c r="F15" i="3"/>
  <c r="G15" i="3" s="1"/>
  <c r="E9" i="3"/>
  <c r="E10" i="3"/>
  <c r="F17" i="3"/>
  <c r="G17" i="3" s="1"/>
  <c r="E16" i="3"/>
  <c r="F10" i="3"/>
  <c r="G10" i="3" s="1"/>
  <c r="F7" i="3"/>
  <c r="G7" i="3" s="1"/>
  <c r="E13" i="3"/>
  <c r="O19" i="3"/>
  <c r="E19" i="3"/>
  <c r="E14" i="3"/>
  <c r="F14" i="3"/>
  <c r="G14" i="3" s="1"/>
  <c r="E12" i="3"/>
  <c r="E7" i="3"/>
  <c r="H16" i="3" l="1"/>
  <c r="I16" i="3" s="1"/>
  <c r="H15" i="3"/>
  <c r="I15" i="3" s="1"/>
  <c r="H10" i="3"/>
  <c r="I10" i="3" s="1"/>
  <c r="K19" i="3"/>
  <c r="H12" i="3"/>
  <c r="I12" i="3" s="1"/>
  <c r="H11" i="3"/>
  <c r="I11" i="3" s="1"/>
  <c r="H8" i="3"/>
  <c r="I8" i="3" s="1"/>
  <c r="H17" i="3"/>
  <c r="I17" i="3" s="1"/>
  <c r="H13" i="3"/>
  <c r="I13" i="3" s="1"/>
  <c r="H9" i="3"/>
  <c r="I9" i="3" s="1"/>
  <c r="H14" i="3"/>
  <c r="I14" i="3" s="1"/>
  <c r="L364" i="1"/>
  <c r="M7" i="1"/>
  <c r="G19" i="3"/>
  <c r="H7" i="3"/>
  <c r="M364" i="1" l="1"/>
  <c r="N7" i="1"/>
  <c r="H19" i="3"/>
  <c r="I19" i="3" s="1"/>
  <c r="I7" i="3"/>
  <c r="N364" i="1" l="1"/>
  <c r="O364" i="1" s="1"/>
  <c r="O7" i="1"/>
  <c r="J19" i="3"/>
  <c r="J17" i="3"/>
  <c r="J13" i="3"/>
  <c r="J16" i="3"/>
  <c r="J9" i="3"/>
  <c r="J15" i="3"/>
  <c r="J8" i="3"/>
  <c r="J10" i="3"/>
  <c r="J12" i="3"/>
  <c r="J14" i="3"/>
  <c r="J11" i="3"/>
  <c r="J7" i="3"/>
  <c r="P7" i="1" l="1"/>
  <c r="P364" i="1"/>
  <c r="P32" i="1"/>
  <c r="P46" i="1"/>
  <c r="P199" i="1"/>
  <c r="P23" i="1"/>
  <c r="P358" i="1"/>
  <c r="P265" i="1"/>
  <c r="P272" i="1"/>
  <c r="P69" i="1"/>
  <c r="P37" i="1"/>
  <c r="P264" i="1"/>
  <c r="P346" i="1"/>
  <c r="P348" i="1"/>
  <c r="P188" i="1"/>
  <c r="P220" i="1"/>
  <c r="P270" i="1"/>
  <c r="P337" i="1"/>
  <c r="P303" i="1"/>
  <c r="P156" i="1"/>
  <c r="P284" i="1"/>
  <c r="P271" i="1"/>
  <c r="P74" i="1"/>
  <c r="P297" i="1"/>
  <c r="P302" i="1"/>
  <c r="P173" i="1"/>
  <c r="P55" i="1"/>
  <c r="P73" i="1"/>
  <c r="P87" i="1"/>
  <c r="P222" i="1"/>
  <c r="P67" i="1"/>
  <c r="P180" i="1"/>
  <c r="P287" i="1"/>
  <c r="P288" i="1"/>
  <c r="P86" i="1"/>
  <c r="P235" i="1"/>
  <c r="P314" i="1"/>
  <c r="P54" i="1"/>
  <c r="P243" i="1"/>
  <c r="P135" i="1"/>
  <c r="P330" i="1"/>
  <c r="P238" i="1"/>
  <c r="P230" i="1"/>
  <c r="P102" i="1"/>
  <c r="P234" i="1"/>
  <c r="P63" i="1"/>
  <c r="P187" i="1"/>
  <c r="P125" i="1"/>
  <c r="P244" i="1"/>
  <c r="P84" i="1"/>
  <c r="P77" i="1"/>
  <c r="P207" i="1"/>
  <c r="P339" i="1"/>
  <c r="P171" i="1"/>
  <c r="P355" i="1"/>
  <c r="P59" i="1"/>
  <c r="P208" i="1"/>
  <c r="P328" i="1"/>
  <c r="P64" i="1"/>
  <c r="P189" i="1"/>
  <c r="P258" i="1"/>
  <c r="P275" i="1"/>
  <c r="P257" i="1"/>
  <c r="P281" i="1"/>
  <c r="P38" i="1"/>
  <c r="P93" i="1"/>
  <c r="P111" i="1"/>
  <c r="P296" i="1"/>
  <c r="P81" i="1"/>
  <c r="P183" i="1"/>
  <c r="P202" i="1"/>
  <c r="P217" i="1"/>
  <c r="P241" i="1"/>
  <c r="P354" i="1"/>
  <c r="P251" i="1"/>
  <c r="P168" i="1"/>
  <c r="P212" i="1"/>
  <c r="P112" i="1"/>
  <c r="P197" i="1"/>
  <c r="P333" i="1"/>
  <c r="P340" i="1"/>
  <c r="P97" i="1"/>
  <c r="P194" i="1"/>
  <c r="P209" i="1"/>
  <c r="P120" i="1"/>
  <c r="P285" i="1"/>
  <c r="P356" i="1"/>
  <c r="P103" i="1"/>
  <c r="P273" i="1"/>
  <c r="P262" i="1"/>
  <c r="P229" i="1"/>
  <c r="P204" i="1"/>
  <c r="P42" i="1"/>
  <c r="P312" i="1"/>
  <c r="P292" i="1"/>
  <c r="P31" i="1"/>
  <c r="P129" i="1"/>
  <c r="P343" i="1"/>
  <c r="P51" i="1"/>
  <c r="P218" i="1"/>
  <c r="P201" i="1"/>
  <c r="P14" i="1"/>
  <c r="P155" i="1"/>
  <c r="P104" i="1"/>
  <c r="P72" i="1"/>
  <c r="P131" i="1"/>
  <c r="P91" i="1"/>
  <c r="P127" i="1"/>
  <c r="P128" i="1"/>
  <c r="P226" i="1"/>
  <c r="P142" i="1"/>
  <c r="P89" i="1"/>
  <c r="P338" i="1"/>
  <c r="P245" i="1"/>
  <c r="P134" i="1"/>
  <c r="P185" i="1"/>
  <c r="P321" i="1"/>
  <c r="P246" i="1"/>
  <c r="P36" i="1"/>
  <c r="P298" i="1"/>
  <c r="P215" i="1"/>
  <c r="P250" i="1"/>
  <c r="P41" i="1"/>
  <c r="P327" i="1"/>
  <c r="P80" i="1"/>
  <c r="P71" i="1"/>
  <c r="P335" i="1"/>
  <c r="P110" i="1"/>
  <c r="P100" i="1"/>
  <c r="P203" i="1"/>
  <c r="P237" i="1"/>
  <c r="P149" i="1"/>
  <c r="P35" i="1"/>
  <c r="P269" i="1"/>
  <c r="P47" i="1"/>
  <c r="P233" i="1"/>
  <c r="P40" i="1"/>
  <c r="P242" i="1"/>
  <c r="P347" i="1"/>
  <c r="P261" i="1"/>
  <c r="P147" i="1"/>
  <c r="P290" i="1"/>
  <c r="P301" i="1"/>
  <c r="P85" i="1"/>
  <c r="P141" i="1"/>
  <c r="P56" i="1"/>
  <c r="P344" i="1"/>
  <c r="P30" i="1"/>
  <c r="P153" i="1"/>
  <c r="P27" i="1"/>
  <c r="P352" i="1"/>
  <c r="P117" i="1"/>
  <c r="P164" i="1"/>
  <c r="P221" i="1"/>
  <c r="P58" i="1"/>
  <c r="P43" i="1"/>
  <c r="P186" i="1"/>
  <c r="P322" i="1"/>
  <c r="P109" i="1"/>
  <c r="P309" i="1"/>
  <c r="P277" i="1"/>
  <c r="P247" i="1"/>
  <c r="P326" i="1"/>
  <c r="P359" i="1"/>
  <c r="P145" i="1"/>
  <c r="P57" i="1"/>
  <c r="P116" i="1"/>
  <c r="P252" i="1"/>
  <c r="P193" i="1"/>
  <c r="P255" i="1"/>
  <c r="P256" i="1"/>
  <c r="P304" i="1"/>
  <c r="P211" i="1"/>
  <c r="P90" i="1"/>
  <c r="P349" i="1"/>
  <c r="P48" i="1"/>
  <c r="P92" i="1"/>
  <c r="P192" i="1"/>
  <c r="P39" i="1"/>
  <c r="P195" i="1"/>
  <c r="P24" i="1"/>
  <c r="P223" i="1"/>
  <c r="P96" i="1"/>
  <c r="P75" i="1"/>
  <c r="P174" i="1"/>
  <c r="P158" i="1"/>
  <c r="P70" i="1"/>
  <c r="P122" i="1"/>
  <c r="P79" i="1"/>
  <c r="P279" i="1"/>
  <c r="P353" i="1"/>
  <c r="P12" i="1"/>
  <c r="P224" i="1"/>
  <c r="P318" i="1"/>
  <c r="P18" i="1"/>
  <c r="P311" i="1"/>
  <c r="P167" i="1"/>
  <c r="P325" i="1"/>
  <c r="P52" i="1"/>
  <c r="P306" i="1"/>
  <c r="P196" i="1"/>
  <c r="P166" i="1"/>
  <c r="P266" i="1"/>
  <c r="P34" i="1"/>
  <c r="P334" i="1"/>
  <c r="P268" i="1"/>
  <c r="P28" i="1"/>
  <c r="P107" i="1"/>
  <c r="P95" i="1"/>
  <c r="P345" i="1"/>
  <c r="P33" i="1"/>
  <c r="P350" i="1"/>
  <c r="P190" i="1"/>
  <c r="P152" i="1"/>
  <c r="P300" i="1"/>
  <c r="P83" i="1"/>
  <c r="P78" i="1"/>
  <c r="P336" i="1"/>
  <c r="P114" i="1"/>
  <c r="P280" i="1"/>
  <c r="P259" i="1"/>
  <c r="P99" i="1"/>
  <c r="P310" i="1"/>
  <c r="P181" i="1"/>
  <c r="P94" i="1"/>
  <c r="P68" i="1"/>
  <c r="P232" i="1"/>
  <c r="P219" i="1"/>
  <c r="P295" i="1"/>
  <c r="P227" i="1"/>
  <c r="P11" i="1"/>
  <c r="P206" i="1"/>
  <c r="P253" i="1"/>
  <c r="P88" i="1"/>
  <c r="P82" i="1"/>
  <c r="P154" i="1"/>
  <c r="P140" i="1"/>
  <c r="P276" i="1"/>
  <c r="P169" i="1"/>
  <c r="P165" i="1"/>
  <c r="P98" i="1"/>
  <c r="P21" i="1"/>
  <c r="P175" i="1"/>
  <c r="P20" i="1"/>
  <c r="P13" i="1"/>
  <c r="P228" i="1"/>
  <c r="P130" i="1"/>
  <c r="P138" i="1"/>
  <c r="P60" i="1"/>
  <c r="P274" i="1"/>
  <c r="P119" i="1"/>
  <c r="P263" i="1"/>
  <c r="P214" i="1"/>
  <c r="P184" i="1"/>
  <c r="P239" i="1"/>
  <c r="P50" i="1"/>
  <c r="P249" i="1"/>
  <c r="P115" i="1"/>
  <c r="P293" i="1"/>
  <c r="P126" i="1"/>
  <c r="P213" i="1"/>
  <c r="P362" i="1"/>
  <c r="P299" i="1"/>
  <c r="P144" i="1"/>
  <c r="P320" i="1"/>
  <c r="P332" i="1"/>
  <c r="P179" i="1"/>
  <c r="P151" i="1"/>
  <c r="P118" i="1"/>
  <c r="P16" i="1"/>
  <c r="P17" i="1"/>
  <c r="P29" i="1"/>
  <c r="P200" i="1"/>
  <c r="P323" i="1"/>
  <c r="P313" i="1"/>
  <c r="P25" i="1"/>
  <c r="P113" i="1"/>
  <c r="P163" i="1"/>
  <c r="P231" i="1"/>
  <c r="P182" i="1"/>
  <c r="P308" i="1"/>
  <c r="P157" i="1"/>
  <c r="P178" i="1"/>
  <c r="P137" i="1"/>
  <c r="P124" i="1"/>
  <c r="P76" i="1"/>
  <c r="P317" i="1"/>
  <c r="P62" i="1"/>
  <c r="P49" i="1"/>
  <c r="P105" i="1"/>
  <c r="P198" i="1"/>
  <c r="P45" i="1"/>
  <c r="P123" i="1"/>
  <c r="P286" i="1"/>
  <c r="P159" i="1"/>
  <c r="P324" i="1"/>
  <c r="P205" i="1"/>
  <c r="P216" i="1"/>
  <c r="P278" i="1"/>
  <c r="P143" i="1"/>
  <c r="P342" i="1"/>
  <c r="P61" i="1"/>
  <c r="P133" i="1"/>
  <c r="P254" i="1"/>
  <c r="P329" i="1"/>
  <c r="P291" i="1"/>
  <c r="P283" i="1"/>
  <c r="P236" i="1"/>
  <c r="P9" i="1"/>
  <c r="P8" i="1"/>
  <c r="P294" i="1"/>
  <c r="P172" i="1"/>
  <c r="P22" i="1"/>
  <c r="P10" i="1"/>
  <c r="P305" i="1"/>
  <c r="P351" i="1"/>
  <c r="P53" i="1"/>
  <c r="P176" i="1"/>
  <c r="P240" i="1"/>
  <c r="P289" i="1"/>
  <c r="P315" i="1"/>
  <c r="P15" i="1"/>
  <c r="P361" i="1"/>
  <c r="P248" i="1"/>
  <c r="P331" i="1"/>
  <c r="P108" i="1"/>
  <c r="P148" i="1"/>
  <c r="P360" i="1"/>
  <c r="P66" i="1"/>
  <c r="P319" i="1"/>
  <c r="P160" i="1"/>
  <c r="P260" i="1"/>
  <c r="P267" i="1"/>
  <c r="P136" i="1"/>
  <c r="P162" i="1"/>
  <c r="P139" i="1"/>
  <c r="P357" i="1"/>
  <c r="P316" i="1"/>
  <c r="P282" i="1"/>
  <c r="P341" i="1"/>
  <c r="P150" i="1"/>
  <c r="P106" i="1"/>
  <c r="P191" i="1"/>
  <c r="P121" i="1"/>
  <c r="P19" i="1"/>
  <c r="P225" i="1"/>
  <c r="P132" i="1"/>
  <c r="P44" i="1"/>
  <c r="P307" i="1"/>
  <c r="P170" i="1"/>
  <c r="P161" i="1"/>
  <c r="P101" i="1"/>
  <c r="P146" i="1"/>
  <c r="P65" i="1"/>
  <c r="P210" i="1"/>
  <c r="P26" i="1"/>
  <c r="P177" i="1"/>
  <c r="Q364" i="1" l="1"/>
</calcChain>
</file>

<file path=xl/sharedStrings.xml><?xml version="1.0" encoding="utf-8"?>
<sst xmlns="http://schemas.openxmlformats.org/spreadsheetml/2006/main" count="493" uniqueCount="442">
  <si>
    <t>Nr</t>
  </si>
  <si>
    <t>Kommunenavn</t>
  </si>
  <si>
    <t>Skatt under 90% av landsgjennomsnittet</t>
  </si>
  <si>
    <t>Skatt og netto skatteutjevning</t>
  </si>
  <si>
    <t>Nto skatteutj.</t>
  </si>
  <si>
    <t>Innb.-</t>
  </si>
  <si>
    <t>Skatt</t>
  </si>
  <si>
    <t xml:space="preserve">Skatt </t>
  </si>
  <si>
    <t>1) Finansieringstrekk</t>
  </si>
  <si>
    <t>inntektsutjevning</t>
  </si>
  <si>
    <t>Tilleggskomp med 35%</t>
  </si>
  <si>
    <t>tall pr.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</si>
  <si>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</si>
  <si>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</si>
  <si>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</si>
  <si>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</si>
  <si>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</si>
  <si>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</si>
  <si>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</si>
  <si>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</si>
  <si>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</si>
  <si>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</si>
  <si>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</si>
  <si>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</si>
  <si>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</si>
  <si>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</si>
  <si>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</si>
  <si>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</si>
  <si>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</si>
  <si>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</si>
  <si>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</si>
  <si>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</si>
  <si>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</si>
  <si>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</si>
  <si>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</si>
  <si>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</si>
  <si>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</si>
  <si>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</si>
  <si>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</si>
  <si>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</si>
  <si>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</si>
  <si>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</si>
  <si>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</si>
  <si>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</si>
  <si>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</si>
  <si>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</si>
  <si>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</si>
  <si>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</si>
  <si>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</si>
  <si>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</si>
  <si>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</si>
  <si>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</si>
  <si>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</si>
  <si>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</si>
  <si>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</si>
  <si>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</si>
  <si>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</si>
  <si>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</si>
  <si>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</si>
  <si>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</si>
  <si>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</si>
  <si>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</si>
  <si>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</si>
  <si>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</si>
  <si>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</si>
  <si>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</si>
  <si>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</si>
  <si>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</si>
  <si>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</si>
  <si>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</si>
  <si>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</si>
  <si>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</si>
  <si>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</si>
  <si>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</si>
  <si>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</si>
  <si>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</si>
  <si>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</si>
  <si>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</si>
  <si>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</si>
  <si>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</si>
  <si>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</si>
  <si>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</si>
  <si>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</si>
  <si>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</si>
  <si>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</si>
  <si>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</si>
  <si>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</si>
  <si>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</si>
  <si>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</si>
  <si>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</si>
  <si>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</si>
  <si>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</si>
  <si>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</si>
  <si>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</si>
  <si>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</si>
  <si>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</si>
  <si>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</si>
  <si>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</si>
  <si>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</si>
  <si>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</si>
  <si>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</si>
  <si>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</si>
  <si>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</si>
  <si>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</si>
  <si>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</si>
  <si>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</si>
  <si>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</si>
  <si>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</si>
  <si>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</si>
  <si>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</si>
  <si>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</si>
  <si>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</si>
  <si>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</si>
  <si>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</si>
  <si>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</si>
  <si>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</si>
  <si>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</si>
  <si>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</si>
  <si>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</si>
  <si>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Drammen</t>
  </si>
  <si>
    <t>Kongsberg</t>
  </si>
  <si>
    <t>Ringerike</t>
  </si>
  <si>
    <t>Hvaler</t>
  </si>
  <si>
    <t>Aremark</t>
  </si>
  <si>
    <t>Marker</t>
  </si>
  <si>
    <t>Indre Østfold</t>
  </si>
  <si>
    <t>Skiptvet</t>
  </si>
  <si>
    <t>Rakkestad</t>
  </si>
  <si>
    <t>Råde</t>
  </si>
  <si>
    <t>Våler</t>
  </si>
  <si>
    <t>Vestby</t>
  </si>
  <si>
    <t>Nordre Follo</t>
  </si>
  <si>
    <t>Ås</t>
  </si>
  <si>
    <t>Frogn</t>
  </si>
  <si>
    <t>Nesodden</t>
  </si>
  <si>
    <t>Bærum</t>
  </si>
  <si>
    <t>Asker</t>
  </si>
  <si>
    <t>Aurskog-Høland</t>
  </si>
  <si>
    <t>Rælingen</t>
  </si>
  <si>
    <t>Enebakk</t>
  </si>
  <si>
    <t>Lørenskog</t>
  </si>
  <si>
    <t>Lillestrøm</t>
  </si>
  <si>
    <t>Nittedal</t>
  </si>
  <si>
    <t>Gjerdrum</t>
  </si>
  <si>
    <t>Ullensaker</t>
  </si>
  <si>
    <t>Nes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</si>
  <si>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</si>
  <si>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</si>
  <si>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</si>
  <si>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</si>
  <si>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</si>
  <si>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</si>
  <si>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</si>
  <si>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</si>
  <si>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</si>
  <si>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</si>
  <si>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</si>
  <si>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</si>
  <si>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</si>
  <si>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</si>
  <si>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</si>
  <si>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</si>
  <si>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</si>
  <si>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</si>
  <si>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</si>
  <si>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</si>
  <si>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</si>
  <si>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</si>
  <si>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</si>
  <si>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</si>
  <si>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</si>
  <si>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</si>
  <si>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</si>
  <si>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</si>
  <si>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</si>
  <si>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</si>
  <si>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</si>
  <si>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</si>
  <si>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</si>
  <si>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</si>
  <si>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</si>
  <si>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</si>
  <si>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</si>
  <si>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</si>
  <si>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</si>
  <si>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</si>
  <si>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</si>
  <si>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</si>
  <si>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</si>
  <si>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</si>
  <si>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</si>
  <si>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</si>
  <si>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</si>
  <si>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</si>
  <si>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</si>
  <si>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</si>
  <si>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</si>
  <si>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</si>
  <si>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</si>
  <si>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</si>
  <si>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</si>
  <si>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</si>
  <si>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</si>
  <si>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</si>
  <si>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</si>
  <si>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</si>
  <si>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</si>
  <si>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</si>
  <si>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</si>
  <si>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</si>
  <si>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</si>
  <si>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</si>
  <si>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</si>
  <si>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</si>
  <si>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</si>
  <si>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</si>
  <si>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</si>
  <si>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</si>
  <si>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</si>
  <si>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</si>
  <si>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</si>
  <si>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</si>
  <si>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</si>
  <si>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</si>
  <si>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</si>
  <si>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</si>
  <si>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</si>
  <si>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</si>
  <si>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</si>
  <si>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</si>
  <si>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</si>
  <si>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</si>
  <si>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</si>
  <si>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</si>
  <si>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</si>
  <si>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</si>
  <si>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</si>
  <si>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</si>
  <si>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</si>
  <si>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</si>
  <si>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</si>
  <si>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</si>
  <si>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</si>
  <si>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</si>
  <si>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</si>
  <si>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</si>
  <si>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</si>
  <si>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</si>
  <si>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</si>
  <si>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</si>
  <si>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</si>
  <si>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</si>
  <si>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</si>
  <si>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</si>
  <si>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</si>
  <si>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</si>
  <si>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</si>
  <si>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</si>
  <si>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</si>
  <si>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</si>
  <si>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</si>
  <si>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</si>
  <si>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</si>
  <si>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</si>
  <si>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</si>
  <si>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</si>
  <si>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</si>
  <si>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</si>
  <si>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</si>
  <si>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</si>
  <si>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</si>
  <si>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</si>
  <si>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</si>
  <si>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</si>
  <si>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</si>
  <si>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</si>
  <si>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</si>
  <si>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</si>
  <si>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</si>
  <si>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</si>
  <si>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</si>
  <si>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</si>
  <si>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</si>
  <si>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</si>
  <si>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</si>
  <si>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</si>
  <si>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</si>
  <si>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</si>
  <si>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</si>
  <si>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</si>
  <si>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</si>
  <si>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</si>
  <si>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</si>
  <si>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</si>
  <si>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</si>
  <si>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</si>
  <si>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</si>
  <si>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</si>
  <si>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</si>
  <si>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</si>
  <si>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</si>
  <si>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</si>
  <si>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</si>
  <si>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</si>
  <si>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</si>
  <si>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</si>
  <si>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</si>
  <si>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</si>
  <si>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</si>
  <si>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</si>
  <si>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</si>
  <si>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</si>
  <si>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</si>
  <si>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</si>
  <si>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</si>
  <si>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</si>
  <si>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</si>
  <si>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</si>
  <si>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</si>
  <si>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</si>
  <si>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</si>
  <si>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</si>
  <si>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</si>
  <si>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</si>
  <si>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</si>
  <si>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</si>
  <si>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</si>
  <si>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</si>
  <si>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</si>
  <si>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</si>
  <si>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</si>
  <si>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</si>
  <si>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</si>
  <si>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</si>
  <si>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</si>
  <si>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</si>
  <si>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</si>
  <si>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</si>
  <si>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</si>
  <si>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</si>
  <si>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</si>
  <si>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</si>
  <si>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Alta</t>
  </si>
  <si>
    <t>Vardø</t>
  </si>
  <si>
    <t>Vadsø</t>
  </si>
  <si>
    <t>Hammerfest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</si>
  <si>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</si>
  <si>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</si>
  <si>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</si>
  <si>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</si>
  <si>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</si>
  <si>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</si>
  <si>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</si>
  <si>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</si>
  <si>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</si>
  <si>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</si>
  <si>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</si>
  <si>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</si>
  <si>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</si>
  <si>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</si>
  <si>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</si>
  <si>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</si>
  <si>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</si>
  <si>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</si>
  <si>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</si>
  <si>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Kautokeino</t>
  </si>
  <si>
    <t>Loppa</t>
  </si>
  <si>
    <t>Hasvik</t>
  </si>
  <si>
    <t>Måsøy</t>
  </si>
  <si>
    <t>Nordkapp</t>
  </si>
  <si>
    <t>Porsanger</t>
  </si>
  <si>
    <t>Karasjok</t>
  </si>
  <si>
    <t>Lebesby</t>
  </si>
  <si>
    <t>Gamvik</t>
  </si>
  <si>
    <t>Berlevåg</t>
  </si>
  <si>
    <t>Tana</t>
  </si>
  <si>
    <t>Nesseby</t>
  </si>
  <si>
    <t>Båtsfjord</t>
  </si>
  <si>
    <t>Sør-Varanger</t>
  </si>
  <si>
    <t>Symmetrisk</t>
  </si>
  <si>
    <t>Hele landet</t>
  </si>
  <si>
    <t>i prosent</t>
  </si>
  <si>
    <t>Nr.</t>
  </si>
  <si>
    <t>Fylkeskommune</t>
  </si>
  <si>
    <t>Skatteutjevning (87,5 pst utjevning)</t>
  </si>
  <si>
    <t>Netto skatte-</t>
  </si>
  <si>
    <t>Endring fra i fjor</t>
  </si>
  <si>
    <t>utjevning for</t>
  </si>
  <si>
    <t xml:space="preserve">skatt </t>
  </si>
  <si>
    <t>1000 kr   1)</t>
  </si>
  <si>
    <t>kr pr innb.</t>
  </si>
  <si>
    <t>Januar</t>
  </si>
  <si>
    <t>Rogaland</t>
  </si>
  <si>
    <t>Møre og Romsdal</t>
  </si>
  <si>
    <t>Nordland</t>
  </si>
  <si>
    <t>Viken</t>
  </si>
  <si>
    <t>Innlandet</t>
  </si>
  <si>
    <t>Vestfold og Telemark</t>
  </si>
  <si>
    <t>Agder</t>
  </si>
  <si>
    <t>Vestland</t>
  </si>
  <si>
    <t>Trøndelag</t>
  </si>
  <si>
    <t>Troms og Finnmark</t>
  </si>
  <si>
    <t>Alle tall i 1000 kr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</si>
  <si>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</si>
  <si>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</si>
  <si>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</si>
  <si>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</si>
  <si>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</si>
  <si>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</si>
  <si>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</si>
  <si>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</si>
  <si>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</si>
  <si>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</si>
  <si>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</si>
  <si>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Pst-vis endring</t>
  </si>
  <si>
    <t>fra året før</t>
  </si>
  <si>
    <t>Analyse pr måned:</t>
  </si>
  <si>
    <t>Hele året</t>
  </si>
  <si>
    <t>i kr pr innb.</t>
  </si>
  <si>
    <t xml:space="preserve">Finansieringstrekk i prosent av samlet skatteinngang </t>
  </si>
  <si>
    <t>2)</t>
  </si>
  <si>
    <t>1)</t>
  </si>
  <si>
    <t>Trekk for finansiering av inntektsutjevningen - kr pr innb:</t>
  </si>
  <si>
    <t>Skatt 2022</t>
  </si>
  <si>
    <t>Anslag NB2023</t>
  </si>
  <si>
    <t>Bø*</t>
  </si>
  <si>
    <t>Korreksjon av inntektsutjevning</t>
  </si>
  <si>
    <t>for lavere skattesats formue</t>
  </si>
  <si>
    <t>Anslag Budsjettvedtak-23</t>
  </si>
  <si>
    <t>endring 22-23</t>
  </si>
  <si>
    <t>Skatter 2023</t>
  </si>
  <si>
    <t>Jan</t>
  </si>
  <si>
    <t>Netto utjevn. 23</t>
  </si>
  <si>
    <t>Endring fra 2022</t>
  </si>
  <si>
    <t>Skatt 2023</t>
  </si>
  <si>
    <t>Skatt og netto skatteutjevning 2023</t>
  </si>
  <si>
    <t>2023   2)</t>
  </si>
  <si>
    <t>Utbetales/trekkes ved 3. termin rammetilskudd i mars</t>
  </si>
  <si>
    <t>Folketall 1.1.2023</t>
  </si>
  <si>
    <t>1.1.2023</t>
  </si>
  <si>
    <t>Anslag RNB2024</t>
  </si>
  <si>
    <t>Anslag NB2024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</si>
</sst>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5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164" fontId="24" fillId="0" borderId="1" xfId="1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8" fontId="25" fillId="0" borderId="4" xfId="1" applyNumberFormat="1" applyFont="1" applyBorder="1"/>
    <xf numFmtId="167" fontId="29" fillId="0" borderId="4" xfId="5" applyNumberFormat="1" applyFont="1" applyBorder="1"/>
    <xf numFmtId="3" fontId="25" fillId="0" borderId="4" xfId="2" applyNumberFormat="1" applyFont="1" applyBorder="1"/>
    <xf numFmtId="3" fontId="30" fillId="0" borderId="4" xfId="2" applyNumberFormat="1" applyFont="1" applyBorder="1"/>
    <xf numFmtId="164" fontId="29" fillId="0" borderId="4" xfId="0" applyNumberFormat="1" applyFont="1" applyBorder="1"/>
    <xf numFmtId="170" fontId="29" fillId="0" borderId="4" xfId="1" applyNumberFormat="1" applyFont="1" applyBorder="1"/>
    <xf numFmtId="3" fontId="29" fillId="2" borderId="4" xfId="0" applyNumberFormat="1" applyFont="1" applyFill="1" applyBorder="1"/>
    <xf numFmtId="3" fontId="32" fillId="2" borderId="0" xfId="3" applyNumberFormat="1" applyFont="1" applyFill="1" applyBorder="1"/>
    <xf numFmtId="4" fontId="32" fillId="2" borderId="0" xfId="1" applyNumberFormat="1" applyFont="1" applyFill="1" applyBorder="1"/>
    <xf numFmtId="10" fontId="28" fillId="0" borderId="0" xfId="0" applyNumberFormat="1" applyFont="1"/>
    <xf numFmtId="0" fontId="33" fillId="2" borderId="0" xfId="0" applyFont="1" applyFill="1" applyAlignment="1">
      <alignment horizontal="right"/>
    </xf>
    <xf numFmtId="0" fontId="32" fillId="2" borderId="0" xfId="2" applyFont="1" applyFill="1"/>
    <xf numFmtId="167" fontId="32" fillId="2" borderId="0" xfId="5" applyNumberFormat="1" applyFont="1" applyFill="1"/>
    <xf numFmtId="0" fontId="33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10" fontId="0" fillId="0" borderId="11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167" fontId="6" fillId="0" borderId="1" xfId="5" applyNumberFormat="1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5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6" fillId="0" borderId="0" xfId="11" applyNumberFormat="1" applyFont="1"/>
    <xf numFmtId="164" fontId="37" fillId="0" borderId="0" xfId="0" applyNumberFormat="1" applyFont="1"/>
    <xf numFmtId="167" fontId="36" fillId="0" borderId="0" xfId="5" applyNumberFormat="1" applyFont="1"/>
    <xf numFmtId="164" fontId="19" fillId="0" borderId="0" xfId="1" applyNumberFormat="1" applyFont="1" applyBorder="1"/>
    <xf numFmtId="164" fontId="38" fillId="0" borderId="0" xfId="1" applyNumberFormat="1" applyFont="1" applyBorder="1"/>
    <xf numFmtId="164" fontId="36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9" fillId="0" borderId="0" xfId="0" applyFont="1"/>
    <xf numFmtId="3" fontId="39" fillId="0" borderId="0" xfId="0" applyNumberFormat="1" applyFont="1"/>
    <xf numFmtId="0" fontId="40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1" fillId="0" borderId="0" xfId="0" applyNumberFormat="1" applyFont="1" applyAlignment="1">
      <alignment horizontal="right"/>
    </xf>
    <xf numFmtId="164" fontId="42" fillId="0" borderId="0" xfId="11" applyNumberFormat="1" applyFont="1" applyFill="1" applyAlignment="1">
      <alignment horizontal="right"/>
    </xf>
    <xf numFmtId="164" fontId="42" fillId="0" borderId="0" xfId="0" applyNumberFormat="1" applyFont="1" applyAlignment="1">
      <alignment horizontal="right"/>
    </xf>
    <xf numFmtId="164" fontId="42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2" fillId="2" borderId="0" xfId="0" applyFont="1" applyFill="1"/>
    <xf numFmtId="3" fontId="34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1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4" fontId="6" fillId="0" borderId="0" xfId="7" applyNumberFormat="1" applyFont="1" applyFill="1"/>
    <xf numFmtId="170" fontId="29" fillId="0" borderId="0" xfId="1" applyNumberFormat="1" applyFont="1" applyFill="1"/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komm!$F$31:$F$56</c:f>
              <c:numCache>
                <c:formatCode>0%</c:formatCode>
                <c:ptCount val="26"/>
                <c:pt idx="0">
                  <c:v>0.89340108952599462</c:v>
                </c:pt>
                <c:pt idx="1">
                  <c:v>0.94443115861648741</c:v>
                </c:pt>
                <c:pt idx="2">
                  <c:v>1.005907182837283</c:v>
                </c:pt>
                <c:pt idx="3">
                  <c:v>0.88391910231442417</c:v>
                </c:pt>
                <c:pt idx="4">
                  <c:v>1.0753556123976715</c:v>
                </c:pt>
                <c:pt idx="5">
                  <c:v>1.3801006297537639</c:v>
                </c:pt>
                <c:pt idx="6">
                  <c:v>0.97383283365839435</c:v>
                </c:pt>
                <c:pt idx="7">
                  <c:v>0.83388614920441373</c:v>
                </c:pt>
                <c:pt idx="8">
                  <c:v>0.85611842361136736</c:v>
                </c:pt>
                <c:pt idx="9">
                  <c:v>0.95956387354714245</c:v>
                </c:pt>
                <c:pt idx="10">
                  <c:v>0.82324150174488897</c:v>
                </c:pt>
                <c:pt idx="11">
                  <c:v>0.89826910325609843</c:v>
                </c:pt>
                <c:pt idx="12">
                  <c:v>1.0646854192661857</c:v>
                </c:pt>
                <c:pt idx="13">
                  <c:v>0.9315926108508551</c:v>
                </c:pt>
                <c:pt idx="14">
                  <c:v>0.82598659096391025</c:v>
                </c:pt>
                <c:pt idx="15">
                  <c:v>0.92801924446383188</c:v>
                </c:pt>
                <c:pt idx="16">
                  <c:v>0.9777758576701181</c:v>
                </c:pt>
                <c:pt idx="17">
                  <c:v>0.75086583541698881</c:v>
                </c:pt>
                <c:pt idx="18">
                  <c:v>0.76624402179517581</c:v>
                </c:pt>
                <c:pt idx="19">
                  <c:v>0.90023729631284821</c:v>
                </c:pt>
                <c:pt idx="20">
                  <c:v>0.74293746274140771</c:v>
                </c:pt>
                <c:pt idx="21">
                  <c:v>0.92602731126041526</c:v>
                </c:pt>
                <c:pt idx="22">
                  <c:v>0.89588192243774412</c:v>
                </c:pt>
                <c:pt idx="23">
                  <c:v>0.74257884717272482</c:v>
                </c:pt>
                <c:pt idx="24">
                  <c:v>0.71258132721535761</c:v>
                </c:pt>
                <c:pt idx="25">
                  <c:v>0.84598894130099278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6"/>
              <c:pt idx="0">
                <c:v>Kristiansund</c:v>
              </c:pt>
              <c:pt idx="1">
                <c:v>Molde</c:v>
              </c:pt>
              <c:pt idx="2">
                <c:v>Ålesund</c:v>
              </c:pt>
              <c:pt idx="3">
                <c:v>Vanylven</c:v>
              </c:pt>
              <c:pt idx="4">
                <c:v>Sande</c:v>
              </c:pt>
              <c:pt idx="5">
                <c:v>Herøy</c:v>
              </c:pt>
              <c:pt idx="6">
                <c:v>Ulstein</c:v>
              </c:pt>
              <c:pt idx="7">
                <c:v>Hareid</c:v>
              </c:pt>
              <c:pt idx="8">
                <c:v>Ørsta</c:v>
              </c:pt>
              <c:pt idx="9">
                <c:v>Stranda</c:v>
              </c:pt>
              <c:pt idx="10">
                <c:v>Sykkylven</c:v>
              </c:pt>
              <c:pt idx="11">
                <c:v>Sula</c:v>
              </c:pt>
              <c:pt idx="12">
                <c:v>Giske</c:v>
              </c:pt>
              <c:pt idx="13">
                <c:v>Vestnes</c:v>
              </c:pt>
              <c:pt idx="14">
                <c:v>Rauma</c:v>
              </c:pt>
              <c:pt idx="15">
                <c:v>Aukra</c:v>
              </c:pt>
              <c:pt idx="16">
                <c:v>Averøy</c:v>
              </c:pt>
              <c:pt idx="17">
                <c:v>Gjemnes</c:v>
              </c:pt>
              <c:pt idx="18">
                <c:v>Tingvoll</c:v>
              </c:pt>
              <c:pt idx="19">
                <c:v>Sunndal</c:v>
              </c:pt>
              <c:pt idx="20">
                <c:v>Surnadal</c:v>
              </c:pt>
              <c:pt idx="21">
                <c:v>Smøla</c:v>
              </c:pt>
              <c:pt idx="22">
                <c:v>Aure</c:v>
              </c:pt>
              <c:pt idx="23">
                <c:v>Volda</c:v>
              </c:pt>
              <c:pt idx="24">
                <c:v>Fjord</c:v>
              </c:pt>
              <c:pt idx="25">
                <c:v>Hustadvika</c:v>
              </c:pt>
            </c:strLit>
          </c:cat>
          <c:val>
            <c:numRef>
              <c:f>komm!$P$31:$P$56</c:f>
              <c:numCache>
                <c:formatCode>0.0\ %</c:formatCode>
                <c:ptCount val="26"/>
                <c:pt idx="0">
                  <c:v>0.94849856501079444</c:v>
                </c:pt>
                <c:pt idx="1">
                  <c:v>0.96655606855415266</c:v>
                </c:pt>
                <c:pt idx="2">
                  <c:v>0.99114647824247082</c:v>
                </c:pt>
                <c:pt idx="3">
                  <c:v>0.9480244656502157</c:v>
                </c:pt>
                <c:pt idx="4">
                  <c:v>1.0189258500666263</c:v>
                </c:pt>
                <c:pt idx="5">
                  <c:v>1.1408238570090634</c:v>
                </c:pt>
                <c:pt idx="6">
                  <c:v>0.97831673857091572</c:v>
                </c:pt>
                <c:pt idx="7">
                  <c:v>0.94552281799471527</c:v>
                </c:pt>
                <c:pt idx="8">
                  <c:v>0.9466344317150629</c:v>
                </c:pt>
                <c:pt idx="9">
                  <c:v>0.9726091545264145</c:v>
                </c:pt>
                <c:pt idx="10">
                  <c:v>0.9449905856217391</c:v>
                </c:pt>
                <c:pt idx="11">
                  <c:v>0.94874196569729941</c:v>
                </c:pt>
                <c:pt idx="12">
                  <c:v>1.0146577728140322</c:v>
                </c:pt>
                <c:pt idx="13">
                  <c:v>0.96142064944789973</c:v>
                </c:pt>
                <c:pt idx="14">
                  <c:v>0.94512784008269024</c:v>
                </c:pt>
                <c:pt idx="15">
                  <c:v>0.95999130289309043</c:v>
                </c:pt>
                <c:pt idx="16">
                  <c:v>0.97989394817560516</c:v>
                </c:pt>
                <c:pt idx="17">
                  <c:v>0.9413718023053439</c:v>
                </c:pt>
                <c:pt idx="18">
                  <c:v>0.94214071162425328</c:v>
                </c:pt>
                <c:pt idx="19">
                  <c:v>0.9488785236326972</c:v>
                </c:pt>
                <c:pt idx="20">
                  <c:v>0.94097538367156486</c:v>
                </c:pt>
                <c:pt idx="21">
                  <c:v>0.95919452961172391</c:v>
                </c:pt>
                <c:pt idx="22">
                  <c:v>0.94862260665638187</c:v>
                </c:pt>
                <c:pt idx="23">
                  <c:v>0.94095745289313082</c:v>
                </c:pt>
                <c:pt idx="24">
                  <c:v>0.93945757689526255</c:v>
                </c:pt>
                <c:pt idx="25">
                  <c:v>0.94612795759954404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 og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komm!$F$324:$F$362</c:f>
              <c:numCache>
                <c:formatCode>0%</c:formatCode>
                <c:ptCount val="39"/>
                <c:pt idx="0">
                  <c:v>1.0252175532209673</c:v>
                </c:pt>
                <c:pt idx="1">
                  <c:v>0.91727590416837579</c:v>
                </c:pt>
                <c:pt idx="2">
                  <c:v>0.93355860167290505</c:v>
                </c:pt>
                <c:pt idx="3">
                  <c:v>0.83758948162999791</c:v>
                </c:pt>
                <c:pt idx="4">
                  <c:v>0.91808909058537147</c:v>
                </c:pt>
                <c:pt idx="5">
                  <c:v>1.0547392460395615</c:v>
                </c:pt>
                <c:pt idx="6">
                  <c:v>0.73959959812245868</c:v>
                </c:pt>
                <c:pt idx="7">
                  <c:v>0.78977142141450218</c:v>
                </c:pt>
                <c:pt idx="8">
                  <c:v>0.787129740709826</c:v>
                </c:pt>
                <c:pt idx="9">
                  <c:v>0.97463740244877017</c:v>
                </c:pt>
                <c:pt idx="10">
                  <c:v>0.67504305480632987</c:v>
                </c:pt>
                <c:pt idx="11">
                  <c:v>1.0300556062631248</c:v>
                </c:pt>
                <c:pt idx="12">
                  <c:v>0.81098110314194238</c:v>
                </c:pt>
                <c:pt idx="13">
                  <c:v>0.99214801728720703</c:v>
                </c:pt>
                <c:pt idx="14">
                  <c:v>0.88276831716686976</c:v>
                </c:pt>
                <c:pt idx="15">
                  <c:v>0.87454476715242835</c:v>
                </c:pt>
                <c:pt idx="16">
                  <c:v>0.98056334583703075</c:v>
                </c:pt>
                <c:pt idx="17">
                  <c:v>0.79898753237490328</c:v>
                </c:pt>
                <c:pt idx="18">
                  <c:v>0.84442266415888145</c:v>
                </c:pt>
                <c:pt idx="19">
                  <c:v>0.64658803249674079</c:v>
                </c:pt>
                <c:pt idx="20">
                  <c:v>0.76411129632053287</c:v>
                </c:pt>
                <c:pt idx="21">
                  <c:v>0.72598207106579959</c:v>
                </c:pt>
                <c:pt idx="22">
                  <c:v>0.89428563936626226</c:v>
                </c:pt>
                <c:pt idx="23">
                  <c:v>0.89394044206404566</c:v>
                </c:pt>
                <c:pt idx="24">
                  <c:v>0.75337263140089772</c:v>
                </c:pt>
                <c:pt idx="25">
                  <c:v>0.66707423180311676</c:v>
                </c:pt>
                <c:pt idx="26">
                  <c:v>0.80587609908582458</c:v>
                </c:pt>
                <c:pt idx="27">
                  <c:v>0.85928931675030185</c:v>
                </c:pt>
                <c:pt idx="28">
                  <c:v>1.019843070486572</c:v>
                </c:pt>
                <c:pt idx="29">
                  <c:v>0.99281591268414981</c:v>
                </c:pt>
                <c:pt idx="30">
                  <c:v>0.87423903052908225</c:v>
                </c:pt>
                <c:pt idx="31">
                  <c:v>0.79401173958462534</c:v>
                </c:pt>
                <c:pt idx="32">
                  <c:v>0.87939041625931136</c:v>
                </c:pt>
                <c:pt idx="33">
                  <c:v>0.85625745629295846</c:v>
                </c:pt>
                <c:pt idx="34">
                  <c:v>0.98284295107445563</c:v>
                </c:pt>
                <c:pt idx="35">
                  <c:v>0.80086196154908074</c:v>
                </c:pt>
                <c:pt idx="36">
                  <c:v>0.77055244680465851</c:v>
                </c:pt>
                <c:pt idx="37">
                  <c:v>1.0164786576942024</c:v>
                </c:pt>
                <c:pt idx="38">
                  <c:v>0.90527787054952991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9"/>
              <c:pt idx="0">
                <c:v>Tromsø</c:v>
              </c:pt>
              <c:pt idx="1">
                <c:v>Harstad</c:v>
              </c:pt>
              <c:pt idx="2">
                <c:v>Alta</c:v>
              </c:pt>
              <c:pt idx="3">
                <c:v>Vardø</c:v>
              </c:pt>
              <c:pt idx="4">
                <c:v>Vadsø</c:v>
              </c:pt>
              <c:pt idx="5">
                <c:v>Hammerfest</c:v>
              </c:pt>
              <c:pt idx="6">
                <c:v>Kvæfjord</c:v>
              </c:pt>
              <c:pt idx="7">
                <c:v>Tjeldsund</c:v>
              </c:pt>
              <c:pt idx="8">
                <c:v>Ibestad</c:v>
              </c:pt>
              <c:pt idx="9">
                <c:v>Gratangen</c:v>
              </c:pt>
              <c:pt idx="10">
                <c:v>Lavangen</c:v>
              </c:pt>
              <c:pt idx="11">
                <c:v>Bardu</c:v>
              </c:pt>
              <c:pt idx="12">
                <c:v>Salangen</c:v>
              </c:pt>
              <c:pt idx="13">
                <c:v>Målselv</c:v>
              </c:pt>
              <c:pt idx="14">
                <c:v>Sørreisa</c:v>
              </c:pt>
              <c:pt idx="15">
                <c:v>Dyrøy</c:v>
              </c:pt>
              <c:pt idx="16">
                <c:v>Senja</c:v>
              </c:pt>
              <c:pt idx="17">
                <c:v>Balsfjord</c:v>
              </c:pt>
              <c:pt idx="18">
                <c:v>Karlsøy</c:v>
              </c:pt>
              <c:pt idx="19">
                <c:v>Lyngen</c:v>
              </c:pt>
              <c:pt idx="20">
                <c:v>Storfjord</c:v>
              </c:pt>
              <c:pt idx="21">
                <c:v>Kåfjord</c:v>
              </c:pt>
              <c:pt idx="22">
                <c:v>Skjervøy</c:v>
              </c:pt>
              <c:pt idx="23">
                <c:v>Nordreisa</c:v>
              </c:pt>
              <c:pt idx="24">
                <c:v>Kvænangen</c:v>
              </c:pt>
              <c:pt idx="25">
                <c:v>Kautokeino</c:v>
              </c:pt>
              <c:pt idx="26">
                <c:v>Loppa</c:v>
              </c:pt>
              <c:pt idx="27">
                <c:v>Hasvik</c:v>
              </c:pt>
              <c:pt idx="28">
                <c:v>Måsøy</c:v>
              </c:pt>
              <c:pt idx="29">
                <c:v>Nordkapp</c:v>
              </c:pt>
              <c:pt idx="30">
                <c:v>Porsanger</c:v>
              </c:pt>
              <c:pt idx="31">
                <c:v>Karasjok</c:v>
              </c:pt>
              <c:pt idx="32">
                <c:v>Lebesby</c:v>
              </c:pt>
              <c:pt idx="33">
                <c:v>Gamvik</c:v>
              </c:pt>
              <c:pt idx="34">
                <c:v>Berlevåg</c:v>
              </c:pt>
              <c:pt idx="35">
                <c:v>Tana</c:v>
              </c:pt>
              <c:pt idx="36">
                <c:v>Nesseby</c:v>
              </c:pt>
              <c:pt idx="37">
                <c:v>Båtsfjord</c:v>
              </c:pt>
              <c:pt idx="38">
                <c:v>Sør-Varanger</c:v>
              </c:pt>
            </c:strLit>
          </c:cat>
          <c:val>
            <c:numRef>
              <c:f>komm!$P$324:$P$362</c:f>
              <c:numCache>
                <c:formatCode>0.0\ %</c:formatCode>
                <c:ptCount val="39"/>
                <c:pt idx="0">
                  <c:v>0.99887062639594448</c:v>
                </c:pt>
                <c:pt idx="1">
                  <c:v>0.95569396677490803</c:v>
                </c:pt>
                <c:pt idx="2">
                  <c:v>0.96220704577671967</c:v>
                </c:pt>
                <c:pt idx="3">
                  <c:v>0.9457079846159947</c:v>
                </c:pt>
                <c:pt idx="4">
                  <c:v>0.95601924134170635</c:v>
                </c:pt>
                <c:pt idx="5">
                  <c:v>1.0106793035233823</c:v>
                </c:pt>
                <c:pt idx="6">
                  <c:v>0.94080849044061765</c:v>
                </c:pt>
                <c:pt idx="7">
                  <c:v>0.94331708160521954</c:v>
                </c:pt>
                <c:pt idx="8">
                  <c:v>0.94318499756998575</c:v>
                </c:pt>
                <c:pt idx="9">
                  <c:v>0.9786385660870659</c:v>
                </c:pt>
                <c:pt idx="10">
                  <c:v>0.93758066327481093</c:v>
                </c:pt>
                <c:pt idx="11">
                  <c:v>1.0008058476128077</c:v>
                </c:pt>
                <c:pt idx="12">
                  <c:v>0.94437756569159159</c:v>
                </c:pt>
                <c:pt idx="13">
                  <c:v>0.98564281202244042</c:v>
                </c:pt>
                <c:pt idx="14">
                  <c:v>0.94796692639283808</c:v>
                </c:pt>
                <c:pt idx="15">
                  <c:v>0.94755574889211613</c:v>
                </c:pt>
                <c:pt idx="16">
                  <c:v>0.98100894344237</c:v>
                </c:pt>
                <c:pt idx="17">
                  <c:v>0.94377788715323963</c:v>
                </c:pt>
                <c:pt idx="18">
                  <c:v>0.94604964374243883</c:v>
                </c:pt>
                <c:pt idx="19">
                  <c:v>0.93615791215933164</c:v>
                </c:pt>
                <c:pt idx="20">
                  <c:v>0.94203407535052108</c:v>
                </c:pt>
                <c:pt idx="21">
                  <c:v>0.94012761408778445</c:v>
                </c:pt>
                <c:pt idx="22">
                  <c:v>0.9485427925028076</c:v>
                </c:pt>
                <c:pt idx="23">
                  <c:v>0.9485255326376969</c:v>
                </c:pt>
                <c:pt idx="24">
                  <c:v>0.94149714210453939</c:v>
                </c:pt>
                <c:pt idx="25">
                  <c:v>0.9371822221246503</c:v>
                </c:pt>
                <c:pt idx="26">
                  <c:v>0.94412231548878578</c:v>
                </c:pt>
                <c:pt idx="27">
                  <c:v>0.94679297637200988</c:v>
                </c:pt>
                <c:pt idx="28">
                  <c:v>0.99672083330218664</c:v>
                </c:pt>
                <c:pt idx="29">
                  <c:v>0.98590997018121762</c:v>
                </c:pt>
                <c:pt idx="30">
                  <c:v>0.94754046206094866</c:v>
                </c:pt>
                <c:pt idx="31">
                  <c:v>0.94352909751372582</c:v>
                </c:pt>
                <c:pt idx="32">
                  <c:v>0.94779803134746021</c:v>
                </c:pt>
                <c:pt idx="33">
                  <c:v>0.9466413833491425</c:v>
                </c:pt>
                <c:pt idx="34">
                  <c:v>0.98192078553734019</c:v>
                </c:pt>
                <c:pt idx="35">
                  <c:v>0.94387160861194863</c:v>
                </c:pt>
                <c:pt idx="36">
                  <c:v>0.94235613287472741</c:v>
                </c:pt>
                <c:pt idx="37">
                  <c:v>0.99537506818523869</c:v>
                </c:pt>
                <c:pt idx="38">
                  <c:v>0.9508947533273695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tabellalle!$C$24:$C$37</c:f>
              <c:numCache>
                <c:formatCode>0.0\ %</c:formatCode>
                <c:ptCount val="14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tabellalle!$D$24:$D$37</c:f>
              <c:numCache>
                <c:formatCode>0.0\ %</c:formatCode>
                <c:ptCount val="14"/>
                <c:pt idx="0">
                  <c:v>6.775266564019582E-4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tabellalle!$G$24:$G$37</c:f>
              <c:numCache>
                <c:formatCode>0.0\ %</c:formatCode>
                <c:ptCount val="14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tabellalle!$A$24:$A$37</c:f>
              <c:strCache>
                <c:ptCount val="14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</c:strCache>
            </c:strRef>
          </c:cat>
          <c:val>
            <c:numRef>
              <c:f>tabellalle!$H$24:$H$37</c:f>
              <c:numCache>
                <c:formatCode>0.0\ %</c:formatCode>
                <c:ptCount val="14"/>
                <c:pt idx="0">
                  <c:v>-3.6677774830604519E-2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2022-2023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2">
                  <c:v>-9.0983014273880544E-2</c:v>
                </c:pt>
                <c:pt idx="13">
                  <c:v>-9.1096216887295994E-2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ser>
          <c:idx val="1"/>
          <c:order val="1"/>
          <c:tx>
            <c:v>2021-2022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tabellalle!$C$24:$C$39</c:f>
              <c:numCache>
                <c:formatCode>0.0\ %</c:formatCode>
                <c:ptCount val="16"/>
                <c:pt idx="0">
                  <c:v>0.19071798478692495</c:v>
                </c:pt>
                <c:pt idx="1">
                  <c:v>0.18706135092763768</c:v>
                </c:pt>
                <c:pt idx="2">
                  <c:v>8.88802359492845E-2</c:v>
                </c:pt>
                <c:pt idx="3">
                  <c:v>9.3784666680478412E-2</c:v>
                </c:pt>
                <c:pt idx="4">
                  <c:v>0.12414225621717354</c:v>
                </c:pt>
                <c:pt idx="5">
                  <c:v>0.13394565487367316</c:v>
                </c:pt>
                <c:pt idx="6">
                  <c:v>0.10559415528621811</c:v>
                </c:pt>
                <c:pt idx="7">
                  <c:v>0.11626707417611175</c:v>
                </c:pt>
                <c:pt idx="8">
                  <c:v>0.10022929644670268</c:v>
                </c:pt>
                <c:pt idx="9">
                  <c:v>9.7573009392194932E-2</c:v>
                </c:pt>
                <c:pt idx="10">
                  <c:v>0.13610393658121803</c:v>
                </c:pt>
                <c:pt idx="11">
                  <c:v>0.12700596682061102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2021-2022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tabellalle!$G$24:$G$39</c:f>
              <c:numCache>
                <c:formatCode>0.0\ %</c:formatCode>
                <c:ptCount val="16"/>
                <c:pt idx="0">
                  <c:v>0.21789441089515518</c:v>
                </c:pt>
                <c:pt idx="1">
                  <c:v>0.21441677471374504</c:v>
                </c:pt>
                <c:pt idx="2">
                  <c:v>7.772182725496124E-2</c:v>
                </c:pt>
                <c:pt idx="3">
                  <c:v>8.3334625997186745E-2</c:v>
                </c:pt>
                <c:pt idx="4">
                  <c:v>0.10399978749305865</c:v>
                </c:pt>
                <c:pt idx="5">
                  <c:v>0.11344475619176839</c:v>
                </c:pt>
                <c:pt idx="6">
                  <c:v>8.2000718368055961E-2</c:v>
                </c:pt>
                <c:pt idx="7">
                  <c:v>9.3629953338264668E-2</c:v>
                </c:pt>
                <c:pt idx="8">
                  <c:v>7.5351622284985556E-2</c:v>
                </c:pt>
                <c:pt idx="9">
                  <c:v>7.3429833028006611E-2</c:v>
                </c:pt>
                <c:pt idx="10">
                  <c:v>0.11056539758734973</c:v>
                </c:pt>
                <c:pt idx="11">
                  <c:v>0.10162638708359681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v>2022-2023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tabellalle!$A$24:$A$39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NB2023 </c:v>
                </c:pt>
                <c:pt idx="13">
                  <c:v> Anslag Budsjettvedtak-23 </c:v>
                </c:pt>
                <c:pt idx="14">
                  <c:v> Anslag RNB2024 </c:v>
                </c:pt>
                <c:pt idx="15">
                  <c:v> Anslag NB2024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2">
                  <c:v>-9.4506949272057647E-2</c:v>
                </c:pt>
                <c:pt idx="13">
                  <c:v>-9.6414431535053302E-2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25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0.98112654599648574</c:v>
                </c:pt>
                <c:pt idx="1">
                  <c:v>1.2058592822497234</c:v>
                </c:pt>
                <c:pt idx="2">
                  <c:v>0.98806754982123024</c:v>
                </c:pt>
                <c:pt idx="3">
                  <c:v>0.99690388617301851</c:v>
                </c:pt>
                <c:pt idx="4">
                  <c:v>0.87382228688705743</c:v>
                </c:pt>
                <c:pt idx="5">
                  <c:v>0.78630655944297667</c:v>
                </c:pt>
                <c:pt idx="6">
                  <c:v>0.85946387804650737</c:v>
                </c:pt>
                <c:pt idx="7">
                  <c:v>0.78743384283771034</c:v>
                </c:pt>
                <c:pt idx="8">
                  <c:v>0.92149601547966631</c:v>
                </c:pt>
                <c:pt idx="9">
                  <c:v>0.94030898126081719</c:v>
                </c:pt>
                <c:pt idx="10">
                  <c:v>0.84980985388261854</c:v>
                </c:pt>
                <c:pt idx="11">
                  <c:v>1.1915825844682602</c:v>
                </c:pt>
                <c:pt idx="12">
                  <c:v>1.0562096022033891</c:v>
                </c:pt>
                <c:pt idx="13">
                  <c:v>0.91435463081408819</c:v>
                </c:pt>
                <c:pt idx="14">
                  <c:v>0.82565760822020584</c:v>
                </c:pt>
                <c:pt idx="15">
                  <c:v>0.81061245702109874</c:v>
                </c:pt>
                <c:pt idx="16">
                  <c:v>0.8664035043232351</c:v>
                </c:pt>
                <c:pt idx="17">
                  <c:v>0.88213662798483139</c:v>
                </c:pt>
                <c:pt idx="18">
                  <c:v>0.99281281482853434</c:v>
                </c:pt>
                <c:pt idx="19">
                  <c:v>0.91849055130593238</c:v>
                </c:pt>
                <c:pt idx="20">
                  <c:v>0.90628156846698071</c:v>
                </c:pt>
                <c:pt idx="21">
                  <c:v>1.0065536314231702</c:v>
                </c:pt>
                <c:pt idx="22">
                  <c:v>0.99626769024718409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0.98123422350615208</c:v>
                </c:pt>
                <c:pt idx="1">
                  <c:v>1.0711273180074472</c:v>
                </c:pt>
                <c:pt idx="2">
                  <c:v>0.98401062503604975</c:v>
                </c:pt>
                <c:pt idx="3">
                  <c:v>0.98754515957676503</c:v>
                </c:pt>
                <c:pt idx="4">
                  <c:v>0.94751962487884756</c:v>
                </c:pt>
                <c:pt idx="5">
                  <c:v>0.94314383850664341</c:v>
                </c:pt>
                <c:pt idx="6">
                  <c:v>0.94680170443681988</c:v>
                </c:pt>
                <c:pt idx="7">
                  <c:v>0.94320020267638005</c:v>
                </c:pt>
                <c:pt idx="8">
                  <c:v>0.95738201129942402</c:v>
                </c:pt>
                <c:pt idx="9">
                  <c:v>0.9649071976118847</c:v>
                </c:pt>
                <c:pt idx="10">
                  <c:v>0.9463190032286255</c:v>
                </c:pt>
                <c:pt idx="11">
                  <c:v>1.065416638894862</c:v>
                </c:pt>
                <c:pt idx="12">
                  <c:v>1.0112674459889133</c:v>
                </c:pt>
                <c:pt idx="13">
                  <c:v>0.95452545743319317</c:v>
                </c:pt>
                <c:pt idx="14">
                  <c:v>0.94511139094550478</c:v>
                </c:pt>
                <c:pt idx="15">
                  <c:v>0.94435913338554955</c:v>
                </c:pt>
                <c:pt idx="16">
                  <c:v>0.94714868575065636</c:v>
                </c:pt>
                <c:pt idx="17">
                  <c:v>0.94793534193373619</c:v>
                </c:pt>
                <c:pt idx="18">
                  <c:v>0.98590873103897148</c:v>
                </c:pt>
                <c:pt idx="19">
                  <c:v>0.95617982562993087</c:v>
                </c:pt>
                <c:pt idx="20">
                  <c:v>0.95129623249435025</c:v>
                </c:pt>
                <c:pt idx="21">
                  <c:v>0.99140505767682596</c:v>
                </c:pt>
                <c:pt idx="22">
                  <c:v>0.98729068120643138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komm!$F$57:$F$97</c:f>
              <c:numCache>
                <c:formatCode>0%</c:formatCode>
                <c:ptCount val="41"/>
                <c:pt idx="0">
                  <c:v>1.0120490347274895</c:v>
                </c:pt>
                <c:pt idx="1">
                  <c:v>0.90044619290302219</c:v>
                </c:pt>
                <c:pt idx="2">
                  <c:v>0.72186265202756594</c:v>
                </c:pt>
                <c:pt idx="3">
                  <c:v>0.74426349477234355</c:v>
                </c:pt>
                <c:pt idx="4">
                  <c:v>0.84584787808644157</c:v>
                </c:pt>
                <c:pt idx="5">
                  <c:v>0.72059512397223002</c:v>
                </c:pt>
                <c:pt idx="6">
                  <c:v>0.71970634748617801</c:v>
                </c:pt>
                <c:pt idx="7">
                  <c:v>0.82276503296575032</c:v>
                </c:pt>
                <c:pt idx="8">
                  <c:v>0.85610654608585812</c:v>
                </c:pt>
                <c:pt idx="9">
                  <c:v>0.67397701656011266</c:v>
                </c:pt>
                <c:pt idx="10">
                  <c:v>0.8365858168663356</c:v>
                </c:pt>
                <c:pt idx="11">
                  <c:v>0.70037544122438911</c:v>
                </c:pt>
                <c:pt idx="12">
                  <c:v>0.62889417637652256</c:v>
                </c:pt>
                <c:pt idx="13">
                  <c:v>0.83222813056002465</c:v>
                </c:pt>
                <c:pt idx="14">
                  <c:v>0.74027351368819705</c:v>
                </c:pt>
                <c:pt idx="15">
                  <c:v>0.70748649307248468</c:v>
                </c:pt>
                <c:pt idx="16">
                  <c:v>0.89220644663219784</c:v>
                </c:pt>
                <c:pt idx="17">
                  <c:v>1.108357839407194</c:v>
                </c:pt>
                <c:pt idx="18">
                  <c:v>0.85922626322926288</c:v>
                </c:pt>
                <c:pt idx="19">
                  <c:v>0.77870625255847137</c:v>
                </c:pt>
                <c:pt idx="20">
                  <c:v>0.9074079617789641</c:v>
                </c:pt>
                <c:pt idx="21">
                  <c:v>0.7969386935089543</c:v>
                </c:pt>
                <c:pt idx="22">
                  <c:v>0.58385548283176536</c:v>
                </c:pt>
                <c:pt idx="23">
                  <c:v>0.80210192525481316</c:v>
                </c:pt>
                <c:pt idx="24">
                  <c:v>0.86480856697469666</c:v>
                </c:pt>
                <c:pt idx="25">
                  <c:v>0.81961457948952499</c:v>
                </c:pt>
                <c:pt idx="26">
                  <c:v>0.82718390479890869</c:v>
                </c:pt>
                <c:pt idx="27">
                  <c:v>0.81564759092734818</c:v>
                </c:pt>
                <c:pt idx="28">
                  <c:v>0.74693744453778044</c:v>
                </c:pt>
                <c:pt idx="29">
                  <c:v>0.9488405216359731</c:v>
                </c:pt>
                <c:pt idx="30">
                  <c:v>1.2099064559091444</c:v>
                </c:pt>
                <c:pt idx="31">
                  <c:v>1.0064983983547062</c:v>
                </c:pt>
                <c:pt idx="32">
                  <c:v>0.87284921856098807</c:v>
                </c:pt>
                <c:pt idx="33">
                  <c:v>0.92683233305556911</c:v>
                </c:pt>
                <c:pt idx="34">
                  <c:v>0.92542111981250796</c:v>
                </c:pt>
                <c:pt idx="35">
                  <c:v>0.88481067176673089</c:v>
                </c:pt>
                <c:pt idx="36">
                  <c:v>1.0577468907525218</c:v>
                </c:pt>
                <c:pt idx="37">
                  <c:v>0.9169512291219335</c:v>
                </c:pt>
                <c:pt idx="38">
                  <c:v>0.92939454623646733</c:v>
                </c:pt>
                <c:pt idx="39">
                  <c:v>1.2189235807885788</c:v>
                </c:pt>
                <c:pt idx="40">
                  <c:v>0.76404725306441423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1"/>
              <c:pt idx="0">
                <c:v>Bodø</c:v>
              </c:pt>
              <c:pt idx="1">
                <c:v>Narvik</c:v>
              </c:pt>
              <c:pt idx="2">
                <c:v>Bindal</c:v>
              </c:pt>
              <c:pt idx="3">
                <c:v>Sømna</c:v>
              </c:pt>
              <c:pt idx="4">
                <c:v>Brønnøy</c:v>
              </c:pt>
              <c:pt idx="5">
                <c:v>Vega</c:v>
              </c:pt>
              <c:pt idx="6">
                <c:v>Vevelstad</c:v>
              </c:pt>
              <c:pt idx="7">
                <c:v>Herøy</c:v>
              </c:pt>
              <c:pt idx="8">
                <c:v>Alstahaug</c:v>
              </c:pt>
              <c:pt idx="9">
                <c:v>Leirfjord</c:v>
              </c:pt>
              <c:pt idx="10">
                <c:v>Vefsn</c:v>
              </c:pt>
              <c:pt idx="11">
                <c:v>Grane</c:v>
              </c:pt>
              <c:pt idx="12">
                <c:v>Hattfjelldal</c:v>
              </c:pt>
              <c:pt idx="13">
                <c:v>Dønna</c:v>
              </c:pt>
              <c:pt idx="14">
                <c:v>Nesna</c:v>
              </c:pt>
              <c:pt idx="15">
                <c:v>Hemnes</c:v>
              </c:pt>
              <c:pt idx="16">
                <c:v>Rana</c:v>
              </c:pt>
              <c:pt idx="17">
                <c:v>Lurøy</c:v>
              </c:pt>
              <c:pt idx="18">
                <c:v>Træna</c:v>
              </c:pt>
              <c:pt idx="19">
                <c:v>Rødøy</c:v>
              </c:pt>
              <c:pt idx="20">
                <c:v>Meløy</c:v>
              </c:pt>
              <c:pt idx="21">
                <c:v>Gildeskål</c:v>
              </c:pt>
              <c:pt idx="22">
                <c:v>Beiarn</c:v>
              </c:pt>
              <c:pt idx="23">
                <c:v>Saltdal</c:v>
              </c:pt>
              <c:pt idx="24">
                <c:v>Fauske</c:v>
              </c:pt>
              <c:pt idx="25">
                <c:v>Sørfold</c:v>
              </c:pt>
              <c:pt idx="26">
                <c:v>Steigen</c:v>
              </c:pt>
              <c:pt idx="27">
                <c:v>Lødingen</c:v>
              </c:pt>
              <c:pt idx="28">
                <c:v>Evenes</c:v>
              </c:pt>
              <c:pt idx="29">
                <c:v>Røst</c:v>
              </c:pt>
              <c:pt idx="30">
                <c:v>Værøy</c:v>
              </c:pt>
              <c:pt idx="31">
                <c:v>Flakstad</c:v>
              </c:pt>
              <c:pt idx="32">
                <c:v>Vestvågøy</c:v>
              </c:pt>
              <c:pt idx="33">
                <c:v>Vågan</c:v>
              </c:pt>
              <c:pt idx="34">
                <c:v>Hadsel</c:v>
              </c:pt>
              <c:pt idx="35">
                <c:v>Bø</c:v>
              </c:pt>
              <c:pt idx="36">
                <c:v>Øksnes</c:v>
              </c:pt>
              <c:pt idx="37">
                <c:v>Sortland</c:v>
              </c:pt>
              <c:pt idx="38">
                <c:v>Andøy</c:v>
              </c:pt>
              <c:pt idx="39">
                <c:v>Moskenes</c:v>
              </c:pt>
              <c:pt idx="40">
                <c:v>Hamarøy</c:v>
              </c:pt>
            </c:strLit>
          </c:cat>
          <c:val>
            <c:numRef>
              <c:f>komm!$P$57:$P$97</c:f>
              <c:numCache>
                <c:formatCode>0.0\ %</c:formatCode>
                <c:ptCount val="41"/>
                <c:pt idx="0">
                  <c:v>0.99360321899855375</c:v>
                </c:pt>
                <c:pt idx="1">
                  <c:v>0.94896208226876677</c:v>
                </c:pt>
                <c:pt idx="2">
                  <c:v>0.93992164313587279</c:v>
                </c:pt>
                <c:pt idx="3">
                  <c:v>0.94104168527311172</c:v>
                </c:pt>
                <c:pt idx="4">
                  <c:v>0.94612090443881658</c:v>
                </c:pt>
                <c:pt idx="5">
                  <c:v>0.93985826673310613</c:v>
                </c:pt>
                <c:pt idx="6">
                  <c:v>0.93981382790880363</c:v>
                </c:pt>
                <c:pt idx="7">
                  <c:v>0.94496676218278208</c:v>
                </c:pt>
                <c:pt idx="8">
                  <c:v>0.9466338378387873</c:v>
                </c:pt>
                <c:pt idx="9">
                  <c:v>0.93752736136250026</c:v>
                </c:pt>
                <c:pt idx="10">
                  <c:v>0.9456578013778113</c:v>
                </c:pt>
                <c:pt idx="11">
                  <c:v>0.93884728259571393</c:v>
                </c:pt>
                <c:pt idx="12">
                  <c:v>0.93527321935332064</c:v>
                </c:pt>
                <c:pt idx="13">
                  <c:v>0.94543991706249586</c:v>
                </c:pt>
                <c:pt idx="14">
                  <c:v>0.94084218621890436</c:v>
                </c:pt>
                <c:pt idx="15">
                  <c:v>0.93920283518811887</c:v>
                </c:pt>
                <c:pt idx="16">
                  <c:v>0.94843883286610442</c:v>
                </c:pt>
                <c:pt idx="17">
                  <c:v>1.0321267408704353</c:v>
                </c:pt>
                <c:pt idx="18">
                  <c:v>0.94678982369595766</c:v>
                </c:pt>
                <c:pt idx="19">
                  <c:v>0.94276382316241836</c:v>
                </c:pt>
                <c:pt idx="20">
                  <c:v>0.95174678981914318</c:v>
                </c:pt>
                <c:pt idx="21">
                  <c:v>0.94367544520994218</c:v>
                </c:pt>
                <c:pt idx="22">
                  <c:v>0.9330212846760827</c:v>
                </c:pt>
                <c:pt idx="23">
                  <c:v>0.94393360679723515</c:v>
                </c:pt>
                <c:pt idx="24">
                  <c:v>0.94706893888322929</c:v>
                </c:pt>
                <c:pt idx="25">
                  <c:v>0.94480923950897078</c:v>
                </c:pt>
                <c:pt idx="26">
                  <c:v>0.94518770577443989</c:v>
                </c:pt>
                <c:pt idx="27">
                  <c:v>0.94461089008086196</c:v>
                </c:pt>
                <c:pt idx="28">
                  <c:v>0.94117538276138368</c:v>
                </c:pt>
                <c:pt idx="29">
                  <c:v>0.9683198137619472</c:v>
                </c:pt>
                <c:pt idx="30">
                  <c:v>1.0727461874712159</c:v>
                </c:pt>
                <c:pt idx="31">
                  <c:v>0.9913829644494403</c:v>
                </c:pt>
                <c:pt idx="32">
                  <c:v>0.94747097146254378</c:v>
                </c:pt>
                <c:pt idx="33">
                  <c:v>0.95951653832978545</c:v>
                </c:pt>
                <c:pt idx="34">
                  <c:v>0.95895205303256104</c:v>
                </c:pt>
                <c:pt idx="35">
                  <c:v>0.76101454492635356</c:v>
                </c:pt>
                <c:pt idx="36">
                  <c:v>1.0118823614085661</c:v>
                </c:pt>
                <c:pt idx="37">
                  <c:v>0.95556409675633103</c:v>
                </c:pt>
                <c:pt idx="38">
                  <c:v>0.96054142360214456</c:v>
                </c:pt>
                <c:pt idx="39">
                  <c:v>1.0763530374229895</c:v>
                </c:pt>
                <c:pt idx="40">
                  <c:v>0.94203087318771528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Viken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komm!$F$98:$F$148</c:f>
              <c:numCache>
                <c:formatCode>0%</c:formatCode>
                <c:ptCount val="51"/>
                <c:pt idx="0">
                  <c:v>0.78595352624635806</c:v>
                </c:pt>
                <c:pt idx="1">
                  <c:v>0.85994764300134463</c:v>
                </c:pt>
                <c:pt idx="2">
                  <c:v>0.8035803821062466</c:v>
                </c:pt>
                <c:pt idx="3">
                  <c:v>0.83423455531624358</c:v>
                </c:pt>
                <c:pt idx="4">
                  <c:v>0.91711803368094535</c:v>
                </c:pt>
                <c:pt idx="5">
                  <c:v>0.98032015150666674</c:v>
                </c:pt>
                <c:pt idx="6">
                  <c:v>0.83306584143384987</c:v>
                </c:pt>
                <c:pt idx="7">
                  <c:v>0.98669173533286902</c:v>
                </c:pt>
                <c:pt idx="8">
                  <c:v>0.75801048586700392</c:v>
                </c:pt>
                <c:pt idx="9">
                  <c:v>0.7243400290507902</c:v>
                </c:pt>
                <c:pt idx="10">
                  <c:v>0.91619178899287468</c:v>
                </c:pt>
                <c:pt idx="11">
                  <c:v>0.76790580568390565</c:v>
                </c:pt>
                <c:pt idx="12">
                  <c:v>0.7520164380182176</c:v>
                </c:pt>
                <c:pt idx="13">
                  <c:v>0.80332151556690623</c:v>
                </c:pt>
                <c:pt idx="14">
                  <c:v>0.82181936414329293</c:v>
                </c:pt>
                <c:pt idx="15">
                  <c:v>0.94620834664871589</c:v>
                </c:pt>
                <c:pt idx="16">
                  <c:v>1.0955831451971534</c:v>
                </c:pt>
                <c:pt idx="17">
                  <c:v>0.93707003677337841</c:v>
                </c:pt>
                <c:pt idx="18">
                  <c:v>1.1229109670084807</c:v>
                </c:pt>
                <c:pt idx="19">
                  <c:v>0.99430038772381635</c:v>
                </c:pt>
                <c:pt idx="20">
                  <c:v>1.5272454130165847</c:v>
                </c:pt>
                <c:pt idx="21">
                  <c:v>1.2675830292614421</c:v>
                </c:pt>
                <c:pt idx="22">
                  <c:v>0.78310032348970149</c:v>
                </c:pt>
                <c:pt idx="23">
                  <c:v>0.9648329919289047</c:v>
                </c:pt>
                <c:pt idx="24">
                  <c:v>0.85448487776883797</c:v>
                </c:pt>
                <c:pt idx="25">
                  <c:v>0.96992877486924023</c:v>
                </c:pt>
                <c:pt idx="26">
                  <c:v>0.98612659028645677</c:v>
                </c:pt>
                <c:pt idx="27">
                  <c:v>1.0299759153742958</c:v>
                </c:pt>
                <c:pt idx="28">
                  <c:v>1.0432895451961175</c:v>
                </c:pt>
                <c:pt idx="29">
                  <c:v>0.91623434764113909</c:v>
                </c:pt>
                <c:pt idx="30">
                  <c:v>0.81476906388709369</c:v>
                </c:pt>
                <c:pt idx="31">
                  <c:v>0.85218037200699415</c:v>
                </c:pt>
                <c:pt idx="32">
                  <c:v>0.84077046500929165</c:v>
                </c:pt>
                <c:pt idx="33">
                  <c:v>0.75868613749263158</c:v>
                </c:pt>
                <c:pt idx="34">
                  <c:v>1.0364304875685142</c:v>
                </c:pt>
                <c:pt idx="35">
                  <c:v>1.0961933896840017</c:v>
                </c:pt>
                <c:pt idx="36">
                  <c:v>1.0007974173249623</c:v>
                </c:pt>
                <c:pt idx="37">
                  <c:v>0.91738899865642098</c:v>
                </c:pt>
                <c:pt idx="38">
                  <c:v>0.99423114951037372</c:v>
                </c:pt>
                <c:pt idx="39">
                  <c:v>0.85203358431972298</c:v>
                </c:pt>
                <c:pt idx="40">
                  <c:v>1.1163317145974196</c:v>
                </c:pt>
                <c:pt idx="41">
                  <c:v>0.90577128104249638</c:v>
                </c:pt>
                <c:pt idx="42">
                  <c:v>1.0385371940687222</c:v>
                </c:pt>
                <c:pt idx="43">
                  <c:v>0.787956620027911</c:v>
                </c:pt>
                <c:pt idx="44">
                  <c:v>0.87717186973523675</c:v>
                </c:pt>
                <c:pt idx="45">
                  <c:v>1.0461995282343755</c:v>
                </c:pt>
                <c:pt idx="46">
                  <c:v>0.89255942422883705</c:v>
                </c:pt>
                <c:pt idx="47">
                  <c:v>0.77595587384166431</c:v>
                </c:pt>
                <c:pt idx="48">
                  <c:v>0.82402161519283113</c:v>
                </c:pt>
                <c:pt idx="49">
                  <c:v>0.81145595369399548</c:v>
                </c:pt>
                <c:pt idx="50">
                  <c:v>0.85310121062287936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51"/>
              <c:pt idx="0">
                <c:v>Halden</c:v>
              </c:pt>
              <c:pt idx="1">
                <c:v>Moss</c:v>
              </c:pt>
              <c:pt idx="2">
                <c:v>Sarpsborg</c:v>
              </c:pt>
              <c:pt idx="3">
                <c:v>Fredrikstad</c:v>
              </c:pt>
              <c:pt idx="4">
                <c:v>Drammen</c:v>
              </c:pt>
              <c:pt idx="5">
                <c:v>Kongsberg</c:v>
              </c:pt>
              <c:pt idx="6">
                <c:v>Ringerike</c:v>
              </c:pt>
              <c:pt idx="7">
                <c:v>Hvaler</c:v>
              </c:pt>
              <c:pt idx="8">
                <c:v>Aremark</c:v>
              </c:pt>
              <c:pt idx="9">
                <c:v>Marker</c:v>
              </c:pt>
              <c:pt idx="10">
                <c:v>Indre Østfold</c:v>
              </c:pt>
              <c:pt idx="11">
                <c:v>Skiptvet</c:v>
              </c:pt>
              <c:pt idx="12">
                <c:v>Rakkestad</c:v>
              </c:pt>
              <c:pt idx="13">
                <c:v>Råde</c:v>
              </c:pt>
              <c:pt idx="14">
                <c:v>Våler</c:v>
              </c:pt>
              <c:pt idx="15">
                <c:v>Vestby</c:v>
              </c:pt>
              <c:pt idx="16">
                <c:v>Nordre Follo</c:v>
              </c:pt>
              <c:pt idx="17">
                <c:v>Ås</c:v>
              </c:pt>
              <c:pt idx="18">
                <c:v>Frogn</c:v>
              </c:pt>
              <c:pt idx="19">
                <c:v>Nesodden</c:v>
              </c:pt>
              <c:pt idx="20">
                <c:v>Bærum</c:v>
              </c:pt>
              <c:pt idx="21">
                <c:v>Asker</c:v>
              </c:pt>
              <c:pt idx="22">
                <c:v>Aurskog-Høland</c:v>
              </c:pt>
              <c:pt idx="23">
                <c:v>Rælingen</c:v>
              </c:pt>
              <c:pt idx="24">
                <c:v>Enebakk</c:v>
              </c:pt>
              <c:pt idx="25">
                <c:v>Lørenskog</c:v>
              </c:pt>
              <c:pt idx="26">
                <c:v>Lillestrøm</c:v>
              </c:pt>
              <c:pt idx="27">
                <c:v>Nittedal</c:v>
              </c:pt>
              <c:pt idx="28">
                <c:v>Gjerdrum</c:v>
              </c:pt>
              <c:pt idx="29">
                <c:v>Ullensaker</c:v>
              </c:pt>
              <c:pt idx="30">
                <c:v>Nes</c:v>
              </c:pt>
              <c:pt idx="31">
                <c:v>Eidsvoll</c:v>
              </c:pt>
              <c:pt idx="32">
                <c:v>Nannestad</c:v>
              </c:pt>
              <c:pt idx="33">
                <c:v>Hurdal</c:v>
              </c:pt>
              <c:pt idx="34">
                <c:v>Hole</c:v>
              </c:pt>
              <c:pt idx="35">
                <c:v>Flå</c:v>
              </c:pt>
              <c:pt idx="36">
                <c:v>Nesbyen</c:v>
              </c:pt>
              <c:pt idx="37">
                <c:v>Gol</c:v>
              </c:pt>
              <c:pt idx="38">
                <c:v>Hemsedal</c:v>
              </c:pt>
              <c:pt idx="39">
                <c:v>Ål</c:v>
              </c:pt>
              <c:pt idx="40">
                <c:v>Hol</c:v>
              </c:pt>
              <c:pt idx="41">
                <c:v>Sigdal</c:v>
              </c:pt>
              <c:pt idx="42">
                <c:v>Krødsherad</c:v>
              </c:pt>
              <c:pt idx="43">
                <c:v>Modum</c:v>
              </c:pt>
              <c:pt idx="44">
                <c:v>Øvre Eiker</c:v>
              </c:pt>
              <c:pt idx="45">
                <c:v>Lier</c:v>
              </c:pt>
              <c:pt idx="46">
                <c:v>Flesberg</c:v>
              </c:pt>
              <c:pt idx="47">
                <c:v>Rollag</c:v>
              </c:pt>
              <c:pt idx="48">
                <c:v>Nore og Uvdal</c:v>
              </c:pt>
              <c:pt idx="49">
                <c:v>Jevnaker</c:v>
              </c:pt>
              <c:pt idx="50">
                <c:v>Lunner</c:v>
              </c:pt>
            </c:strLit>
          </c:cat>
          <c:val>
            <c:numRef>
              <c:f>komm!$P$98:$P$148</c:f>
              <c:numCache>
                <c:formatCode>0.0\ %</c:formatCode>
                <c:ptCount val="51"/>
                <c:pt idx="0">
                  <c:v>0.94312618684681226</c:v>
                </c:pt>
                <c:pt idx="1">
                  <c:v>0.94682589268456163</c:v>
                </c:pt>
                <c:pt idx="2">
                  <c:v>0.94400752963980694</c:v>
                </c:pt>
                <c:pt idx="3">
                  <c:v>0.94554023830030676</c:v>
                </c:pt>
                <c:pt idx="4">
                  <c:v>0.95563081857993581</c:v>
                </c:pt>
                <c:pt idx="5">
                  <c:v>0.98091166571022426</c:v>
                </c:pt>
                <c:pt idx="6">
                  <c:v>0.94548180260618708</c:v>
                </c:pt>
                <c:pt idx="7">
                  <c:v>0.98346029924070522</c:v>
                </c:pt>
                <c:pt idx="8">
                  <c:v>0.94172903482784476</c:v>
                </c:pt>
                <c:pt idx="9">
                  <c:v>0.94004551198703412</c:v>
                </c:pt>
                <c:pt idx="10">
                  <c:v>0.95526032070470768</c:v>
                </c:pt>
                <c:pt idx="11">
                  <c:v>0.94222380081868995</c:v>
                </c:pt>
                <c:pt idx="12">
                  <c:v>0.94142933243540539</c:v>
                </c:pt>
                <c:pt idx="13">
                  <c:v>0.94399458631283983</c:v>
                </c:pt>
                <c:pt idx="14">
                  <c:v>0.94491947874165916</c:v>
                </c:pt>
                <c:pt idx="15">
                  <c:v>0.96726694376704425</c:v>
                </c:pt>
                <c:pt idx="16">
                  <c:v>1.0270168631864192</c:v>
                </c:pt>
                <c:pt idx="17">
                  <c:v>0.96361161981690924</c:v>
                </c:pt>
                <c:pt idx="18">
                  <c:v>1.03794799191095</c:v>
                </c:pt>
                <c:pt idx="19">
                  <c:v>0.98650376019708408</c:v>
                </c:pt>
                <c:pt idx="20">
                  <c:v>1.1996817703141918</c:v>
                </c:pt>
                <c:pt idx="21">
                  <c:v>1.0958168168121347</c:v>
                </c:pt>
                <c:pt idx="22">
                  <c:v>0.94298352670897956</c:v>
                </c:pt>
                <c:pt idx="23">
                  <c:v>0.97471680187911969</c:v>
                </c:pt>
                <c:pt idx="24">
                  <c:v>0.94655275442293652</c:v>
                </c:pt>
                <c:pt idx="25">
                  <c:v>0.97675511505525403</c:v>
                </c:pt>
                <c:pt idx="26">
                  <c:v>0.98323424122214031</c:v>
                </c:pt>
                <c:pt idx="27">
                  <c:v>1.0007739712572761</c:v>
                </c:pt>
                <c:pt idx="28">
                  <c:v>1.006099423186005</c:v>
                </c:pt>
                <c:pt idx="29">
                  <c:v>0.95527734416401322</c:v>
                </c:pt>
                <c:pt idx="30">
                  <c:v>0.94456696372884918</c:v>
                </c:pt>
                <c:pt idx="31">
                  <c:v>0.94643752913484414</c:v>
                </c:pt>
                <c:pt idx="32">
                  <c:v>0.94586703378495918</c:v>
                </c:pt>
                <c:pt idx="33">
                  <c:v>0.94176281740912615</c:v>
                </c:pt>
                <c:pt idx="34">
                  <c:v>1.0033558001349634</c:v>
                </c:pt>
                <c:pt idx="35">
                  <c:v>1.0272609609811585</c:v>
                </c:pt>
                <c:pt idx="36">
                  <c:v>0.98910257203754293</c:v>
                </c:pt>
                <c:pt idx="37">
                  <c:v>0.95573920457012607</c:v>
                </c:pt>
                <c:pt idx="38">
                  <c:v>0.98647606491170714</c:v>
                </c:pt>
                <c:pt idx="39">
                  <c:v>0.94643018975048054</c:v>
                </c:pt>
                <c:pt idx="40">
                  <c:v>1.0353162909465257</c:v>
                </c:pt>
                <c:pt idx="41">
                  <c:v>0.95109211752455625</c:v>
                </c:pt>
                <c:pt idx="42">
                  <c:v>1.004198482735047</c:v>
                </c:pt>
                <c:pt idx="43">
                  <c:v>0.94322634153589013</c:v>
                </c:pt>
                <c:pt idx="44">
                  <c:v>0.94768710402125644</c:v>
                </c:pt>
                <c:pt idx="45">
                  <c:v>1.0072634164013081</c:v>
                </c:pt>
                <c:pt idx="46">
                  <c:v>0.94845648174593633</c:v>
                </c:pt>
                <c:pt idx="47">
                  <c:v>0.94262630422657778</c:v>
                </c:pt>
                <c:pt idx="48">
                  <c:v>0.945029591294136</c:v>
                </c:pt>
                <c:pt idx="49">
                  <c:v>0.94440130821919432</c:v>
                </c:pt>
                <c:pt idx="50">
                  <c:v>0.94648357106563852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 og 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komm!$F$195:$F$217</c:f>
              <c:numCache>
                <c:formatCode>0%</c:formatCode>
                <c:ptCount val="23"/>
                <c:pt idx="0">
                  <c:v>0.81599757489264613</c:v>
                </c:pt>
                <c:pt idx="1">
                  <c:v>0.87859544032094294</c:v>
                </c:pt>
                <c:pt idx="2">
                  <c:v>0.93471684504668595</c:v>
                </c:pt>
                <c:pt idx="3">
                  <c:v>0.84861072217783129</c:v>
                </c:pt>
                <c:pt idx="4">
                  <c:v>0.83823017124776245</c:v>
                </c:pt>
                <c:pt idx="5">
                  <c:v>0.87843727529429383</c:v>
                </c:pt>
                <c:pt idx="6">
                  <c:v>0.8135556370026793</c:v>
                </c:pt>
                <c:pt idx="7">
                  <c:v>0.80082218179549058</c:v>
                </c:pt>
                <c:pt idx="8">
                  <c:v>0.91879142622245924</c:v>
                </c:pt>
                <c:pt idx="9">
                  <c:v>0.84381512199071296</c:v>
                </c:pt>
                <c:pt idx="10">
                  <c:v>0.89033679748624006</c:v>
                </c:pt>
                <c:pt idx="11">
                  <c:v>0.80152456808003469</c:v>
                </c:pt>
                <c:pt idx="12">
                  <c:v>0.72600000426159861</c:v>
                </c:pt>
                <c:pt idx="13">
                  <c:v>0.76163879334887175</c:v>
                </c:pt>
                <c:pt idx="14">
                  <c:v>0.74112891494040045</c:v>
                </c:pt>
                <c:pt idx="15">
                  <c:v>0.88180116654783991</c:v>
                </c:pt>
                <c:pt idx="16">
                  <c:v>0.7954577479488949</c:v>
                </c:pt>
                <c:pt idx="17">
                  <c:v>0.8333739770301718</c:v>
                </c:pt>
                <c:pt idx="18">
                  <c:v>0.88429803927097628</c:v>
                </c:pt>
                <c:pt idx="19">
                  <c:v>0.7092412440148872</c:v>
                </c:pt>
                <c:pt idx="20">
                  <c:v>0.77615863333713819</c:v>
                </c:pt>
                <c:pt idx="21">
                  <c:v>0.88845091968891698</c:v>
                </c:pt>
                <c:pt idx="22">
                  <c:v>0.97000835169107136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Horten</c:v>
              </c:pt>
              <c:pt idx="1">
                <c:v>Holmestrand</c:v>
              </c:pt>
              <c:pt idx="2">
                <c:v>Tønsberg</c:v>
              </c:pt>
              <c:pt idx="3">
                <c:v>Sandefjord</c:v>
              </c:pt>
              <c:pt idx="4">
                <c:v>Larvik</c:v>
              </c:pt>
              <c:pt idx="5">
                <c:v>Porsgrunn</c:v>
              </c:pt>
              <c:pt idx="6">
                <c:v>Skien</c:v>
              </c:pt>
              <c:pt idx="7">
                <c:v>Notodden</c:v>
              </c:pt>
              <c:pt idx="8">
                <c:v>Færder</c:v>
              </c:pt>
              <c:pt idx="9">
                <c:v>Siljan</c:v>
              </c:pt>
              <c:pt idx="10">
                <c:v>Bamble</c:v>
              </c:pt>
              <c:pt idx="11">
                <c:v>Kragerø</c:v>
              </c:pt>
              <c:pt idx="12">
                <c:v>Drangedal</c:v>
              </c:pt>
              <c:pt idx="13">
                <c:v>Nome</c:v>
              </c:pt>
              <c:pt idx="14">
                <c:v>Midt-Telemark</c:v>
              </c:pt>
              <c:pt idx="15">
                <c:v>Tinn</c:v>
              </c:pt>
              <c:pt idx="16">
                <c:v>Hjartdal</c:v>
              </c:pt>
              <c:pt idx="17">
                <c:v>Seljord</c:v>
              </c:pt>
              <c:pt idx="18">
                <c:v>Kviteseid</c:v>
              </c:pt>
              <c:pt idx="19">
                <c:v>Nissedal</c:v>
              </c:pt>
              <c:pt idx="20">
                <c:v>Fyresdal</c:v>
              </c:pt>
              <c:pt idx="21">
                <c:v>Tokke</c:v>
              </c:pt>
              <c:pt idx="22">
                <c:v>Vinje</c:v>
              </c:pt>
            </c:strLit>
          </c:cat>
          <c:val>
            <c:numRef>
              <c:f>komm!$P$195:$P$217</c:f>
              <c:numCache>
                <c:formatCode>0.0\ %</c:formatCode>
                <c:ptCount val="23"/>
                <c:pt idx="0">
                  <c:v>0.94462838927912685</c:v>
                </c:pt>
                <c:pt idx="1">
                  <c:v>0.94775828255054162</c:v>
                </c:pt>
                <c:pt idx="2">
                  <c:v>0.96267034312623223</c:v>
                </c:pt>
                <c:pt idx="3">
                  <c:v>0.946259046643386</c:v>
                </c:pt>
                <c:pt idx="4">
                  <c:v>0.94574001909688254</c:v>
                </c:pt>
                <c:pt idx="5">
                  <c:v>0.94775037429920928</c:v>
                </c:pt>
                <c:pt idx="6">
                  <c:v>0.94450629238462858</c:v>
                </c:pt>
                <c:pt idx="7">
                  <c:v>0.94386961962426896</c:v>
                </c:pt>
                <c:pt idx="8">
                  <c:v>0.95630017559654146</c:v>
                </c:pt>
                <c:pt idx="9">
                  <c:v>0.94601926663403024</c:v>
                </c:pt>
                <c:pt idx="10">
                  <c:v>0.94834535040880674</c:v>
                </c:pt>
                <c:pt idx="11">
                  <c:v>0.94390473893849625</c:v>
                </c:pt>
                <c:pt idx="12">
                  <c:v>0.94012851074757431</c:v>
                </c:pt>
                <c:pt idx="13">
                  <c:v>0.94191045020193798</c:v>
                </c:pt>
                <c:pt idx="14">
                  <c:v>0.94088495628151469</c:v>
                </c:pt>
                <c:pt idx="15">
                  <c:v>0.94791856886188663</c:v>
                </c:pt>
                <c:pt idx="16">
                  <c:v>0.9436013979319392</c:v>
                </c:pt>
                <c:pt idx="17">
                  <c:v>0.94549720938600312</c:v>
                </c:pt>
                <c:pt idx="18">
                  <c:v>0.94804341249804347</c:v>
                </c:pt>
                <c:pt idx="19">
                  <c:v>0.93929057273523875</c:v>
                </c:pt>
                <c:pt idx="20">
                  <c:v>0.94263644220135168</c:v>
                </c:pt>
                <c:pt idx="21">
                  <c:v>0.94825105651894048</c:v>
                </c:pt>
                <c:pt idx="22">
                  <c:v>0.97678694578398617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.200000000000000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komm!$F$149:$F$194</c:f>
              <c:numCache>
                <c:formatCode>0%</c:formatCode>
                <c:ptCount val="46"/>
                <c:pt idx="0">
                  <c:v>0.80738096842625362</c:v>
                </c:pt>
                <c:pt idx="1">
                  <c:v>0.91785936902461585</c:v>
                </c:pt>
                <c:pt idx="2">
                  <c:v>0.92555498438739958</c:v>
                </c:pt>
                <c:pt idx="3">
                  <c:v>0.84037677510640596</c:v>
                </c:pt>
                <c:pt idx="4">
                  <c:v>0.79040315365724712</c:v>
                </c:pt>
                <c:pt idx="5">
                  <c:v>0.73399359310823198</c:v>
                </c:pt>
                <c:pt idx="6">
                  <c:v>0.77248564539015929</c:v>
                </c:pt>
                <c:pt idx="7">
                  <c:v>0.68545412080110091</c:v>
                </c:pt>
                <c:pt idx="8">
                  <c:v>0.79329844776518432</c:v>
                </c:pt>
                <c:pt idx="9">
                  <c:v>0.66716983654220685</c:v>
                </c:pt>
                <c:pt idx="10">
                  <c:v>0.69388040267792883</c:v>
                </c:pt>
                <c:pt idx="11">
                  <c:v>0.68068433239137871</c:v>
                </c:pt>
                <c:pt idx="12">
                  <c:v>0.66793220181648549</c:v>
                </c:pt>
                <c:pt idx="13">
                  <c:v>0.79638996208327162</c:v>
                </c:pt>
                <c:pt idx="14">
                  <c:v>0.77178722355096552</c:v>
                </c:pt>
                <c:pt idx="15">
                  <c:v>0.80800433568916641</c:v>
                </c:pt>
                <c:pt idx="16">
                  <c:v>0.69549741325655667</c:v>
                </c:pt>
                <c:pt idx="17">
                  <c:v>0.64375093589226173</c:v>
                </c:pt>
                <c:pt idx="18">
                  <c:v>0.60851411124879617</c:v>
                </c:pt>
                <c:pt idx="19">
                  <c:v>0.63192864022973472</c:v>
                </c:pt>
                <c:pt idx="20">
                  <c:v>0.7783651966159929</c:v>
                </c:pt>
                <c:pt idx="21">
                  <c:v>0.70961687234900606</c:v>
                </c:pt>
                <c:pt idx="22">
                  <c:v>0.62830687921913264</c:v>
                </c:pt>
                <c:pt idx="23">
                  <c:v>0.77528537540816245</c:v>
                </c:pt>
                <c:pt idx="24">
                  <c:v>0.72591191319799597</c:v>
                </c:pt>
                <c:pt idx="25">
                  <c:v>0.72639533999869266</c:v>
                </c:pt>
                <c:pt idx="26">
                  <c:v>0.71932080543914012</c:v>
                </c:pt>
                <c:pt idx="27">
                  <c:v>0.72402375166092436</c:v>
                </c:pt>
                <c:pt idx="28">
                  <c:v>0.75527413295655876</c:v>
                </c:pt>
                <c:pt idx="29">
                  <c:v>0.80577882105725895</c:v>
                </c:pt>
                <c:pt idx="30">
                  <c:v>0.69547069874279455</c:v>
                </c:pt>
                <c:pt idx="31">
                  <c:v>0.73777017165551295</c:v>
                </c:pt>
                <c:pt idx="32">
                  <c:v>0.76585220912499341</c:v>
                </c:pt>
                <c:pt idx="33">
                  <c:v>0.9196605020429105</c:v>
                </c:pt>
                <c:pt idx="34">
                  <c:v>0.78895423257346897</c:v>
                </c:pt>
                <c:pt idx="35">
                  <c:v>0.77137792980917808</c:v>
                </c:pt>
                <c:pt idx="36">
                  <c:v>0.76933176966120553</c:v>
                </c:pt>
                <c:pt idx="37">
                  <c:v>0.84197154415047137</c:v>
                </c:pt>
                <c:pt idx="38">
                  <c:v>0.70363896566503792</c:v>
                </c:pt>
                <c:pt idx="39">
                  <c:v>0.69853571404724824</c:v>
                </c:pt>
                <c:pt idx="40">
                  <c:v>0.76290550549174785</c:v>
                </c:pt>
                <c:pt idx="41">
                  <c:v>0.69164127740842762</c:v>
                </c:pt>
                <c:pt idx="42">
                  <c:v>0.76784833162285115</c:v>
                </c:pt>
                <c:pt idx="43">
                  <c:v>0.87274970706046928</c:v>
                </c:pt>
                <c:pt idx="44">
                  <c:v>0.84911234458616303</c:v>
                </c:pt>
                <c:pt idx="45">
                  <c:v>0.84145993036018696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6"/>
              <c:pt idx="0">
                <c:v>Kongsvinger</c:v>
              </c:pt>
              <c:pt idx="1">
                <c:v>Hamar</c:v>
              </c:pt>
              <c:pt idx="2">
                <c:v>Lillehammer</c:v>
              </c:pt>
              <c:pt idx="3">
                <c:v>Gjøvik</c:v>
              </c:pt>
              <c:pt idx="4">
                <c:v>Ringsaker</c:v>
              </c:pt>
              <c:pt idx="5">
                <c:v>Løten</c:v>
              </c:pt>
              <c:pt idx="6">
                <c:v>Stange</c:v>
              </c:pt>
              <c:pt idx="7">
                <c:v>Nord-Odal</c:v>
              </c:pt>
              <c:pt idx="8">
                <c:v>Sør-Odal</c:v>
              </c:pt>
              <c:pt idx="9">
                <c:v>Eidskog</c:v>
              </c:pt>
              <c:pt idx="10">
                <c:v>Grue</c:v>
              </c:pt>
              <c:pt idx="11">
                <c:v>Åsnes</c:v>
              </c:pt>
              <c:pt idx="12">
                <c:v>Våler</c:v>
              </c:pt>
              <c:pt idx="13">
                <c:v>Elverum</c:v>
              </c:pt>
              <c:pt idx="14">
                <c:v>Trysil</c:v>
              </c:pt>
              <c:pt idx="15">
                <c:v>Åmot</c:v>
              </c:pt>
              <c:pt idx="16">
                <c:v>Stor-Elvdal</c:v>
              </c:pt>
              <c:pt idx="17">
                <c:v>Rendalen</c:v>
              </c:pt>
              <c:pt idx="18">
                <c:v>Engerdal</c:v>
              </c:pt>
              <c:pt idx="19">
                <c:v>Tolga</c:v>
              </c:pt>
              <c:pt idx="20">
                <c:v>Tynset</c:v>
              </c:pt>
              <c:pt idx="21">
                <c:v>Alvdal</c:v>
              </c:pt>
              <c:pt idx="22">
                <c:v>Folldal</c:v>
              </c:pt>
              <c:pt idx="23">
                <c:v>Os</c:v>
              </c:pt>
              <c:pt idx="24">
                <c:v>Dovre</c:v>
              </c:pt>
              <c:pt idx="25">
                <c:v>Lesja</c:v>
              </c:pt>
              <c:pt idx="26">
                <c:v>Skjåk</c:v>
              </c:pt>
              <c:pt idx="27">
                <c:v>Lom</c:v>
              </c:pt>
              <c:pt idx="28">
                <c:v>Vågå</c:v>
              </c:pt>
              <c:pt idx="29">
                <c:v>Nord-Fron</c:v>
              </c:pt>
              <c:pt idx="30">
                <c:v>Sel</c:v>
              </c:pt>
              <c:pt idx="31">
                <c:v>Sør-Fron</c:v>
              </c:pt>
              <c:pt idx="32">
                <c:v>Ringebu</c:v>
              </c:pt>
              <c:pt idx="33">
                <c:v>Øyer</c:v>
              </c:pt>
              <c:pt idx="34">
                <c:v>Gausdal</c:v>
              </c:pt>
              <c:pt idx="35">
                <c:v>Østre Toten</c:v>
              </c:pt>
              <c:pt idx="36">
                <c:v>Vestre Toten</c:v>
              </c:pt>
              <c:pt idx="37">
                <c:v>Gran</c:v>
              </c:pt>
              <c:pt idx="38">
                <c:v>Søndre Land</c:v>
              </c:pt>
              <c:pt idx="39">
                <c:v>Nordre Land</c:v>
              </c:pt>
              <c:pt idx="40">
                <c:v>Sør-Aurdal</c:v>
              </c:pt>
              <c:pt idx="41">
                <c:v>Etnedal</c:v>
              </c:pt>
              <c:pt idx="42">
                <c:v>Nord-Aurdal</c:v>
              </c:pt>
              <c:pt idx="43">
                <c:v>Vestre Slidre</c:v>
              </c:pt>
              <c:pt idx="44">
                <c:v>Øystre Slidre</c:v>
              </c:pt>
              <c:pt idx="45">
                <c:v>Vang</c:v>
              </c:pt>
            </c:strLit>
          </c:cat>
          <c:val>
            <c:numRef>
              <c:f>komm!$P$149:$P$194</c:f>
              <c:numCache>
                <c:formatCode>0.0\ %</c:formatCode>
                <c:ptCount val="46"/>
                <c:pt idx="0">
                  <c:v>0.94419755895580715</c:v>
                </c:pt>
                <c:pt idx="1">
                  <c:v>0.95592735271740414</c:v>
                </c:pt>
                <c:pt idx="2">
                  <c:v>0.95900559886251757</c:v>
                </c:pt>
                <c:pt idx="3">
                  <c:v>0.94584734928981495</c:v>
                </c:pt>
                <c:pt idx="4">
                  <c:v>0.94334866821735697</c:v>
                </c:pt>
                <c:pt idx="5">
                  <c:v>0.94052819018990641</c:v>
                </c:pt>
                <c:pt idx="6">
                  <c:v>0.94245279280400251</c:v>
                </c:pt>
                <c:pt idx="7">
                  <c:v>0.93810121657454937</c:v>
                </c:pt>
                <c:pt idx="8">
                  <c:v>0.94349343292275378</c:v>
                </c:pt>
                <c:pt idx="9">
                  <c:v>0.9371870023616049</c:v>
                </c:pt>
                <c:pt idx="10">
                  <c:v>0.93852253066839109</c:v>
                </c:pt>
                <c:pt idx="11">
                  <c:v>0.93786272715406349</c:v>
                </c:pt>
                <c:pt idx="12">
                  <c:v>0.93722512062531882</c:v>
                </c:pt>
                <c:pt idx="13">
                  <c:v>0.94364800863865816</c:v>
                </c:pt>
                <c:pt idx="14">
                  <c:v>0.94241787171204272</c:v>
                </c:pt>
                <c:pt idx="15">
                  <c:v>0.9442287273189528</c:v>
                </c:pt>
                <c:pt idx="16">
                  <c:v>0.93860338119732245</c:v>
                </c:pt>
                <c:pt idx="17">
                  <c:v>0.93601605732910764</c:v>
                </c:pt>
                <c:pt idx="18">
                  <c:v>0.93425421609693438</c:v>
                </c:pt>
                <c:pt idx="19">
                  <c:v>0.93542494254598141</c:v>
                </c:pt>
                <c:pt idx="20">
                  <c:v>0.94274677036529408</c:v>
                </c:pt>
                <c:pt idx="21">
                  <c:v>0.93930935415194472</c:v>
                </c:pt>
                <c:pt idx="22">
                  <c:v>0.93524385449545133</c:v>
                </c:pt>
                <c:pt idx="23">
                  <c:v>0.94259277930490248</c:v>
                </c:pt>
                <c:pt idx="24">
                  <c:v>0.94012410619439446</c:v>
                </c:pt>
                <c:pt idx="25">
                  <c:v>0.94014827753442898</c:v>
                </c:pt>
                <c:pt idx="26">
                  <c:v>0.93979455080645147</c:v>
                </c:pt>
                <c:pt idx="27">
                  <c:v>0.94002969811754056</c:v>
                </c:pt>
                <c:pt idx="28">
                  <c:v>0.94159221718232244</c:v>
                </c:pt>
                <c:pt idx="29">
                  <c:v>0.94411745158735738</c:v>
                </c:pt>
                <c:pt idx="30">
                  <c:v>0.93860204547163428</c:v>
                </c:pt>
                <c:pt idx="31">
                  <c:v>0.94071701911727024</c:v>
                </c:pt>
                <c:pt idx="32">
                  <c:v>0.94212112099074419</c:v>
                </c:pt>
                <c:pt idx="33">
                  <c:v>0.95664780592472176</c:v>
                </c:pt>
                <c:pt idx="34">
                  <c:v>0.94327622216316809</c:v>
                </c:pt>
                <c:pt idx="35">
                  <c:v>0.94239740702495356</c:v>
                </c:pt>
                <c:pt idx="36">
                  <c:v>0.9422950990175547</c:v>
                </c:pt>
                <c:pt idx="37">
                  <c:v>0.94592708774201817</c:v>
                </c:pt>
                <c:pt idx="38">
                  <c:v>0.93901045881774625</c:v>
                </c:pt>
                <c:pt idx="39">
                  <c:v>0.93875529623685705</c:v>
                </c:pt>
                <c:pt idx="40">
                  <c:v>0.94197378580908186</c:v>
                </c:pt>
                <c:pt idx="41">
                  <c:v>0.93841057440491604</c:v>
                </c:pt>
                <c:pt idx="42">
                  <c:v>0.9422209271156371</c:v>
                </c:pt>
                <c:pt idx="43">
                  <c:v>0.94746599588751812</c:v>
                </c:pt>
                <c:pt idx="44">
                  <c:v>0.94628412776380277</c:v>
                </c:pt>
                <c:pt idx="45">
                  <c:v>0.94590150705250375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komm!$F$218:$F$242</c:f>
              <c:numCache>
                <c:formatCode>0%</c:formatCode>
                <c:ptCount val="25"/>
                <c:pt idx="0">
                  <c:v>0.80012224947121768</c:v>
                </c:pt>
                <c:pt idx="1">
                  <c:v>0.82182342210612902</c:v>
                </c:pt>
                <c:pt idx="2">
                  <c:v>0.81810064136796401</c:v>
                </c:pt>
                <c:pt idx="3">
                  <c:v>0.85927151190120221</c:v>
                </c:pt>
                <c:pt idx="4">
                  <c:v>0.77904698688167229</c:v>
                </c:pt>
                <c:pt idx="5">
                  <c:v>0.81758189420918748</c:v>
                </c:pt>
                <c:pt idx="6">
                  <c:v>0.84679183106139</c:v>
                </c:pt>
                <c:pt idx="7">
                  <c:v>0.73307263105908271</c:v>
                </c:pt>
                <c:pt idx="8">
                  <c:v>0.72321826747052742</c:v>
                </c:pt>
                <c:pt idx="9">
                  <c:v>0.81473054225177921</c:v>
                </c:pt>
                <c:pt idx="10">
                  <c:v>0.75677780202136202</c:v>
                </c:pt>
                <c:pt idx="11">
                  <c:v>0.85505356058015047</c:v>
                </c:pt>
                <c:pt idx="12">
                  <c:v>0.73659276109615202</c:v>
                </c:pt>
                <c:pt idx="13">
                  <c:v>0.73755861450645699</c:v>
                </c:pt>
                <c:pt idx="14">
                  <c:v>0.67378076381192109</c:v>
                </c:pt>
                <c:pt idx="15">
                  <c:v>0.71662748790470454</c:v>
                </c:pt>
                <c:pt idx="16">
                  <c:v>0.77787098144119271</c:v>
                </c:pt>
                <c:pt idx="17">
                  <c:v>0.90197941186179564</c:v>
                </c:pt>
                <c:pt idx="18">
                  <c:v>1.2481849140162802</c:v>
                </c:pt>
                <c:pt idx="19">
                  <c:v>0.74334262676118779</c:v>
                </c:pt>
                <c:pt idx="20">
                  <c:v>0.91085362488251165</c:v>
                </c:pt>
                <c:pt idx="21">
                  <c:v>0.73460749110843315</c:v>
                </c:pt>
                <c:pt idx="22">
                  <c:v>0.76336834880437443</c:v>
                </c:pt>
                <c:pt idx="23">
                  <c:v>0.78401974528257179</c:v>
                </c:pt>
                <c:pt idx="24">
                  <c:v>1.2146880770896598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Risør</c:v>
              </c:pt>
              <c:pt idx="1">
                <c:v>Grimstad</c:v>
              </c:pt>
              <c:pt idx="2">
                <c:v>Arendal</c:v>
              </c:pt>
              <c:pt idx="3">
                <c:v>Kristiansand</c:v>
              </c:pt>
              <c:pt idx="4">
                <c:v>Lindesnes</c:v>
              </c:pt>
              <c:pt idx="5">
                <c:v>Farsund</c:v>
              </c:pt>
              <c:pt idx="6">
                <c:v>Flekkefjord</c:v>
              </c:pt>
              <c:pt idx="7">
                <c:v>Gjerstad</c:v>
              </c:pt>
              <c:pt idx="8">
                <c:v>Vegårshei</c:v>
              </c:pt>
              <c:pt idx="9">
                <c:v>Tvedestrand</c:v>
              </c:pt>
              <c:pt idx="10">
                <c:v>Froland</c:v>
              </c:pt>
              <c:pt idx="11">
                <c:v>Lillesand</c:v>
              </c:pt>
              <c:pt idx="12">
                <c:v>Birkenes</c:v>
              </c:pt>
              <c:pt idx="13">
                <c:v>Åmli</c:v>
              </c:pt>
              <c:pt idx="14">
                <c:v>Iveland</c:v>
              </c:pt>
              <c:pt idx="15">
                <c:v>Evje og Hornnes</c:v>
              </c:pt>
              <c:pt idx="16">
                <c:v>Bygland</c:v>
              </c:pt>
              <c:pt idx="17">
                <c:v>Valle</c:v>
              </c:pt>
              <c:pt idx="18">
                <c:v>Bykle</c:v>
              </c:pt>
              <c:pt idx="19">
                <c:v>Vennesla</c:v>
              </c:pt>
              <c:pt idx="20">
                <c:v>Åseral</c:v>
              </c:pt>
              <c:pt idx="21">
                <c:v>Lyngdal</c:v>
              </c:pt>
              <c:pt idx="22">
                <c:v>Hægebostad</c:v>
              </c:pt>
              <c:pt idx="23">
                <c:v>Kvinesdal</c:v>
              </c:pt>
              <c:pt idx="24">
                <c:v>Sirdal</c:v>
              </c:pt>
            </c:strLit>
          </c:cat>
          <c:val>
            <c:numRef>
              <c:f>komm!$P$218:$P$242</c:f>
              <c:numCache>
                <c:formatCode>0.0\ %</c:formatCode>
                <c:ptCount val="25"/>
                <c:pt idx="0">
                  <c:v>0.94383462300805532</c:v>
                </c:pt>
                <c:pt idx="1">
                  <c:v>0.94491968163980089</c:v>
                </c:pt>
                <c:pt idx="2">
                  <c:v>0.94473354260289288</c:v>
                </c:pt>
                <c:pt idx="3">
                  <c:v>0.94679208612955479</c:v>
                </c:pt>
                <c:pt idx="4">
                  <c:v>0.9427808598785784</c:v>
                </c:pt>
                <c:pt idx="5">
                  <c:v>0.94470760524495379</c:v>
                </c:pt>
                <c:pt idx="6">
                  <c:v>0.94616810208756397</c:v>
                </c:pt>
                <c:pt idx="7">
                  <c:v>0.94048214208744851</c:v>
                </c:pt>
                <c:pt idx="8">
                  <c:v>0.93998942390802087</c:v>
                </c:pt>
                <c:pt idx="9">
                  <c:v>0.94456503764708344</c:v>
                </c:pt>
                <c:pt idx="10">
                  <c:v>0.94166740063556265</c:v>
                </c:pt>
                <c:pt idx="11">
                  <c:v>0.94658118856350204</c:v>
                </c:pt>
                <c:pt idx="12">
                  <c:v>0.94065814858930208</c:v>
                </c:pt>
                <c:pt idx="13">
                  <c:v>0.94070644125981728</c:v>
                </c:pt>
                <c:pt idx="14">
                  <c:v>0.93751754872509074</c:v>
                </c:pt>
                <c:pt idx="15">
                  <c:v>0.93965988492972985</c:v>
                </c:pt>
                <c:pt idx="16">
                  <c:v>0.94272205960655409</c:v>
                </c:pt>
                <c:pt idx="17">
                  <c:v>0.94957536985227575</c:v>
                </c:pt>
                <c:pt idx="18">
                  <c:v>1.0880575707140698</c:v>
                </c:pt>
                <c:pt idx="19">
                  <c:v>0.94099564187255402</c:v>
                </c:pt>
                <c:pt idx="20">
                  <c:v>0.95312505506056244</c:v>
                </c:pt>
                <c:pt idx="21">
                  <c:v>0.94055888508991603</c:v>
                </c:pt>
                <c:pt idx="22">
                  <c:v>0.94199692797471313</c:v>
                </c:pt>
                <c:pt idx="23">
                  <c:v>0.943029497798623</c:v>
                </c:pt>
                <c:pt idx="24">
                  <c:v>1.0746588359434217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komm!$F$243:$F$285</c:f>
              <c:numCache>
                <c:formatCode>0%</c:formatCode>
                <c:ptCount val="43"/>
                <c:pt idx="0">
                  <c:v>1.0712563596506</c:v>
                </c:pt>
                <c:pt idx="1">
                  <c:v>1.034276518811033</c:v>
                </c:pt>
                <c:pt idx="2">
                  <c:v>0.83185252412395239</c:v>
                </c:pt>
                <c:pt idx="3">
                  <c:v>0.84951942681335202</c:v>
                </c:pt>
                <c:pt idx="4">
                  <c:v>1.0106957245804971</c:v>
                </c:pt>
                <c:pt idx="5">
                  <c:v>1.0119048085098015</c:v>
                </c:pt>
                <c:pt idx="6">
                  <c:v>0.90849177642557077</c:v>
                </c:pt>
                <c:pt idx="7">
                  <c:v>1.0229742233829788</c:v>
                </c:pt>
                <c:pt idx="8">
                  <c:v>0.90487657600685234</c:v>
                </c:pt>
                <c:pt idx="9">
                  <c:v>0.89758599122589344</c:v>
                </c:pt>
                <c:pt idx="10">
                  <c:v>1.1145734658934394</c:v>
                </c:pt>
                <c:pt idx="11">
                  <c:v>0.74638051149670137</c:v>
                </c:pt>
                <c:pt idx="12">
                  <c:v>0.85711348949614619</c:v>
                </c:pt>
                <c:pt idx="13">
                  <c:v>0.86729400417421965</c:v>
                </c:pt>
                <c:pt idx="14">
                  <c:v>0.84088638704985952</c:v>
                </c:pt>
                <c:pt idx="15">
                  <c:v>0.96256597124603249</c:v>
                </c:pt>
                <c:pt idx="16">
                  <c:v>2.2847929342918589</c:v>
                </c:pt>
                <c:pt idx="17">
                  <c:v>0.95897225381917439</c:v>
                </c:pt>
                <c:pt idx="18">
                  <c:v>0.8936104532665472</c:v>
                </c:pt>
                <c:pt idx="19">
                  <c:v>0.76482968853080058</c:v>
                </c:pt>
                <c:pt idx="20">
                  <c:v>0.856978121516904</c:v>
                </c:pt>
                <c:pt idx="21">
                  <c:v>0.84002494757068513</c:v>
                </c:pt>
                <c:pt idx="22">
                  <c:v>0.88991081478463407</c:v>
                </c:pt>
                <c:pt idx="23">
                  <c:v>1.2273458886775572</c:v>
                </c:pt>
                <c:pt idx="24">
                  <c:v>0.84013696139145033</c:v>
                </c:pt>
                <c:pt idx="25">
                  <c:v>0.90711181793791962</c:v>
                </c:pt>
                <c:pt idx="26">
                  <c:v>1.0689476622555885</c:v>
                </c:pt>
                <c:pt idx="27">
                  <c:v>1.0764559745586884</c:v>
                </c:pt>
                <c:pt idx="28">
                  <c:v>1.0101938739559364</c:v>
                </c:pt>
                <c:pt idx="29">
                  <c:v>0.88143123753343955</c:v>
                </c:pt>
                <c:pt idx="30">
                  <c:v>0.8456393060037577</c:v>
                </c:pt>
                <c:pt idx="31">
                  <c:v>0.85337481583781094</c:v>
                </c:pt>
                <c:pt idx="32">
                  <c:v>0.92658217724880998</c:v>
                </c:pt>
                <c:pt idx="33">
                  <c:v>0.83659925512982003</c:v>
                </c:pt>
                <c:pt idx="34">
                  <c:v>0.99616651466441297</c:v>
                </c:pt>
                <c:pt idx="35">
                  <c:v>0.77983842300451212</c:v>
                </c:pt>
                <c:pt idx="36">
                  <c:v>0.91327607128803567</c:v>
                </c:pt>
                <c:pt idx="37">
                  <c:v>0.74360462097787294</c:v>
                </c:pt>
                <c:pt idx="38">
                  <c:v>0.92314806494211976</c:v>
                </c:pt>
                <c:pt idx="39">
                  <c:v>0.95580975670498103</c:v>
                </c:pt>
                <c:pt idx="40">
                  <c:v>0.89015579255763033</c:v>
                </c:pt>
                <c:pt idx="41">
                  <c:v>0.78675395419459671</c:v>
                </c:pt>
                <c:pt idx="42">
                  <c:v>0.78796148142193712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43"/>
              <c:pt idx="0">
                <c:v>Bergen</c:v>
              </c:pt>
              <c:pt idx="1">
                <c:v>Kinn</c:v>
              </c:pt>
              <c:pt idx="2">
                <c:v>Etne</c:v>
              </c:pt>
              <c:pt idx="3">
                <c:v>Sveio</c:v>
              </c:pt>
              <c:pt idx="4">
                <c:v>Bømlo</c:v>
              </c:pt>
              <c:pt idx="5">
                <c:v>Stord</c:v>
              </c:pt>
              <c:pt idx="6">
                <c:v>Fitjar</c:v>
              </c:pt>
              <c:pt idx="7">
                <c:v>Tysnes</c:v>
              </c:pt>
              <c:pt idx="8">
                <c:v>Kvinnherad</c:v>
              </c:pt>
              <c:pt idx="9">
                <c:v>Ullensvang</c:v>
              </c:pt>
              <c:pt idx="10">
                <c:v>Eidfjord</c:v>
              </c:pt>
              <c:pt idx="11">
                <c:v>Ulvik</c:v>
              </c:pt>
              <c:pt idx="12">
                <c:v>Voss</c:v>
              </c:pt>
              <c:pt idx="13">
                <c:v>Kvam</c:v>
              </c:pt>
              <c:pt idx="14">
                <c:v>Samnanger</c:v>
              </c:pt>
              <c:pt idx="15">
                <c:v>Bjørnafjorden</c:v>
              </c:pt>
              <c:pt idx="16">
                <c:v>Austevoll</c:v>
              </c:pt>
              <c:pt idx="17">
                <c:v>Øygarden</c:v>
              </c:pt>
              <c:pt idx="18">
                <c:v>Askøy</c:v>
              </c:pt>
              <c:pt idx="19">
                <c:v>Vaksdal</c:v>
              </c:pt>
              <c:pt idx="20">
                <c:v>Modalen</c:v>
              </c:pt>
              <c:pt idx="21">
                <c:v>Osterøy</c:v>
              </c:pt>
              <c:pt idx="22">
                <c:v>Alver</c:v>
              </c:pt>
              <c:pt idx="23">
                <c:v>Austrheim</c:v>
              </c:pt>
              <c:pt idx="24">
                <c:v>Fedje</c:v>
              </c:pt>
              <c:pt idx="25">
                <c:v>Masfjorden</c:v>
              </c:pt>
              <c:pt idx="26">
                <c:v>Gulen</c:v>
              </c:pt>
              <c:pt idx="27">
                <c:v>Solund</c:v>
              </c:pt>
              <c:pt idx="28">
                <c:v>Hyllestad</c:v>
              </c:pt>
              <c:pt idx="29">
                <c:v>Høyanger</c:v>
              </c:pt>
              <c:pt idx="30">
                <c:v>Vik</c:v>
              </c:pt>
              <c:pt idx="31">
                <c:v>Sogndal</c:v>
              </c:pt>
              <c:pt idx="32">
                <c:v>Aurland</c:v>
              </c:pt>
              <c:pt idx="33">
                <c:v>Lærdal</c:v>
              </c:pt>
              <c:pt idx="34">
                <c:v>Årdal</c:v>
              </c:pt>
              <c:pt idx="35">
                <c:v>Luster</c:v>
              </c:pt>
              <c:pt idx="36">
                <c:v>Askvoll</c:v>
              </c:pt>
              <c:pt idx="37">
                <c:v>Fjaler</c:v>
              </c:pt>
              <c:pt idx="38">
                <c:v>Sunnfjord</c:v>
              </c:pt>
              <c:pt idx="39">
                <c:v>Bremanger</c:v>
              </c:pt>
              <c:pt idx="40">
                <c:v>Stad</c:v>
              </c:pt>
              <c:pt idx="41">
                <c:v>Gloppen</c:v>
              </c:pt>
              <c:pt idx="42">
                <c:v>Stryn</c:v>
              </c:pt>
            </c:strLit>
          </c:cat>
          <c:val>
            <c:numRef>
              <c:f>komm!$P$243:$P$285</c:f>
              <c:numCache>
                <c:formatCode>0.0\ %</c:formatCode>
                <c:ptCount val="43"/>
                <c:pt idx="0">
                  <c:v>1.0172861489677978</c:v>
                </c:pt>
                <c:pt idx="1">
                  <c:v>1.0024942126319711</c:v>
                </c:pt>
                <c:pt idx="2">
                  <c:v>0.94542113674069217</c:v>
                </c:pt>
                <c:pt idx="3">
                  <c:v>0.94630448187516214</c:v>
                </c:pt>
                <c:pt idx="4">
                  <c:v>0.99306189493975672</c:v>
                </c:pt>
                <c:pt idx="5">
                  <c:v>0.99354552851147804</c:v>
                </c:pt>
                <c:pt idx="6">
                  <c:v>0.95218031567778616</c:v>
                </c:pt>
                <c:pt idx="7">
                  <c:v>0.99797329446074945</c:v>
                </c:pt>
                <c:pt idx="8">
                  <c:v>0.9507342355102989</c:v>
                </c:pt>
                <c:pt idx="9">
                  <c:v>0.94870781009578908</c:v>
                </c:pt>
                <c:pt idx="10">
                  <c:v>1.0346129914649334</c:v>
                </c:pt>
                <c:pt idx="11">
                  <c:v>0.94114753610932955</c:v>
                </c:pt>
                <c:pt idx="12">
                  <c:v>0.94668418500930185</c:v>
                </c:pt>
                <c:pt idx="13">
                  <c:v>0.94719321074320539</c:v>
                </c:pt>
                <c:pt idx="14">
                  <c:v>0.94587282988698751</c:v>
                </c:pt>
                <c:pt idx="15">
                  <c:v>0.97380999360597076</c:v>
                </c:pt>
                <c:pt idx="16">
                  <c:v>1.5027007788243014</c:v>
                </c:pt>
                <c:pt idx="17">
                  <c:v>0.97237250663522756</c:v>
                </c:pt>
                <c:pt idx="18">
                  <c:v>0.94850903319782198</c:v>
                </c:pt>
                <c:pt idx="19">
                  <c:v>0.94206999496103461</c:v>
                </c:pt>
                <c:pt idx="20">
                  <c:v>0.94667741661033977</c:v>
                </c:pt>
                <c:pt idx="21">
                  <c:v>0.9458297579130287</c:v>
                </c:pt>
                <c:pt idx="22">
                  <c:v>0.94832405127372621</c:v>
                </c:pt>
                <c:pt idx="23">
                  <c:v>1.0797219605785806</c:v>
                </c:pt>
                <c:pt idx="24">
                  <c:v>0.9458353586040672</c:v>
                </c:pt>
                <c:pt idx="25">
                  <c:v>0.95162833228272559</c:v>
                </c:pt>
                <c:pt idx="26">
                  <c:v>1.0163626700097932</c:v>
                </c:pt>
                <c:pt idx="27">
                  <c:v>1.019365994931033</c:v>
                </c:pt>
                <c:pt idx="28">
                  <c:v>0.99286115468993219</c:v>
                </c:pt>
                <c:pt idx="29">
                  <c:v>0.94790007241116647</c:v>
                </c:pt>
                <c:pt idx="30">
                  <c:v>0.94611047583468255</c:v>
                </c:pt>
                <c:pt idx="31">
                  <c:v>0.94649725132638507</c:v>
                </c:pt>
                <c:pt idx="32">
                  <c:v>0.9594164760070818</c:v>
                </c:pt>
                <c:pt idx="33">
                  <c:v>0.94565847329098551</c:v>
                </c:pt>
                <c:pt idx="34">
                  <c:v>0.98725021097332299</c:v>
                </c:pt>
                <c:pt idx="35">
                  <c:v>0.94282043168472018</c:v>
                </c:pt>
                <c:pt idx="36">
                  <c:v>0.95409403362277212</c:v>
                </c:pt>
                <c:pt idx="37">
                  <c:v>0.94100874158338821</c:v>
                </c:pt>
                <c:pt idx="38">
                  <c:v>0.95804283108440569</c:v>
                </c:pt>
                <c:pt idx="39">
                  <c:v>0.97110750778955002</c:v>
                </c:pt>
                <c:pt idx="40">
                  <c:v>0.94833630016237591</c:v>
                </c:pt>
                <c:pt idx="41">
                  <c:v>0.94316620824422437</c:v>
                </c:pt>
                <c:pt idx="42">
                  <c:v>0.9432265846055915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komm!$F$286:$F$323</c:f>
              <c:numCache>
                <c:formatCode>0%</c:formatCode>
                <c:ptCount val="38"/>
                <c:pt idx="0">
                  <c:v>1.0559215510973123</c:v>
                </c:pt>
                <c:pt idx="1">
                  <c:v>0.75544867416314188</c:v>
                </c:pt>
                <c:pt idx="2">
                  <c:v>0.82736260723696164</c:v>
                </c:pt>
                <c:pt idx="3">
                  <c:v>7.2883117198083207</c:v>
                </c:pt>
                <c:pt idx="4">
                  <c:v>0.97507903069977009</c:v>
                </c:pt>
                <c:pt idx="5">
                  <c:v>0.81662887183924515</c:v>
                </c:pt>
                <c:pt idx="6">
                  <c:v>0.67226814629642351</c:v>
                </c:pt>
                <c:pt idx="7">
                  <c:v>0.82103152146332892</c:v>
                </c:pt>
                <c:pt idx="8">
                  <c:v>0.73452983577911735</c:v>
                </c:pt>
                <c:pt idx="9">
                  <c:v>0.73616269116989308</c:v>
                </c:pt>
                <c:pt idx="10">
                  <c:v>0.82588178913322174</c:v>
                </c:pt>
                <c:pt idx="11">
                  <c:v>0.84743136369409344</c:v>
                </c:pt>
                <c:pt idx="12">
                  <c:v>0.95133622463426559</c:v>
                </c:pt>
                <c:pt idx="13">
                  <c:v>0.77320851180748795</c:v>
                </c:pt>
                <c:pt idx="14">
                  <c:v>0.75151888038956338</c:v>
                </c:pt>
                <c:pt idx="15">
                  <c:v>0.65203240650970318</c:v>
                </c:pt>
                <c:pt idx="16">
                  <c:v>0.8375705583606271</c:v>
                </c:pt>
                <c:pt idx="17">
                  <c:v>0.82689760910727039</c:v>
                </c:pt>
                <c:pt idx="18">
                  <c:v>0.77624981753589106</c:v>
                </c:pt>
                <c:pt idx="19">
                  <c:v>0.74702318268373991</c:v>
                </c:pt>
                <c:pt idx="20">
                  <c:v>0.67606901909729489</c:v>
                </c:pt>
                <c:pt idx="21">
                  <c:v>0.73732521063072054</c:v>
                </c:pt>
                <c:pt idx="22">
                  <c:v>0.674864410164286</c:v>
                </c:pt>
                <c:pt idx="23">
                  <c:v>0.82999050894341175</c:v>
                </c:pt>
                <c:pt idx="24">
                  <c:v>0.71756548481298843</c:v>
                </c:pt>
                <c:pt idx="25">
                  <c:v>0.66762312888011999</c:v>
                </c:pt>
                <c:pt idx="26">
                  <c:v>0.77070951648683161</c:v>
                </c:pt>
                <c:pt idx="27">
                  <c:v>0.92620023441591304</c:v>
                </c:pt>
                <c:pt idx="28">
                  <c:v>0.66678081506460629</c:v>
                </c:pt>
                <c:pt idx="29">
                  <c:v>0.8103063347233429</c:v>
                </c:pt>
                <c:pt idx="30">
                  <c:v>0.7195559824279999</c:v>
                </c:pt>
                <c:pt idx="31">
                  <c:v>0.85152666660394283</c:v>
                </c:pt>
                <c:pt idx="32">
                  <c:v>0.89171331210854288</c:v>
                </c:pt>
                <c:pt idx="33">
                  <c:v>0.84295420037057078</c:v>
                </c:pt>
                <c:pt idx="34">
                  <c:v>0.88032288300539929</c:v>
                </c:pt>
                <c:pt idx="35">
                  <c:v>0.78348720824590923</c:v>
                </c:pt>
                <c:pt idx="36">
                  <c:v>0.94601418133627035</c:v>
                </c:pt>
                <c:pt idx="37">
                  <c:v>0.69683571701487468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38"/>
              <c:pt idx="0">
                <c:v>Trondheim</c:v>
              </c:pt>
              <c:pt idx="1">
                <c:v>Steinkjer</c:v>
              </c:pt>
              <c:pt idx="2">
                <c:v>Namsos</c:v>
              </c:pt>
              <c:pt idx="3">
                <c:v>Frøya</c:v>
              </c:pt>
              <c:pt idx="4">
                <c:v>Osen</c:v>
              </c:pt>
              <c:pt idx="5">
                <c:v>Oppdal</c:v>
              </c:pt>
              <c:pt idx="6">
                <c:v>Rennebu</c:v>
              </c:pt>
              <c:pt idx="7">
                <c:v>Røros</c:v>
              </c:pt>
              <c:pt idx="8">
                <c:v>Holtålen</c:v>
              </c:pt>
              <c:pt idx="9">
                <c:v>Midtre Gauldal</c:v>
              </c:pt>
              <c:pt idx="10">
                <c:v>Melhus</c:v>
              </c:pt>
              <c:pt idx="11">
                <c:v>Skaun</c:v>
              </c:pt>
              <c:pt idx="12">
                <c:v>Malvik</c:v>
              </c:pt>
              <c:pt idx="13">
                <c:v>Selbu</c:v>
              </c:pt>
              <c:pt idx="14">
                <c:v>Tydal</c:v>
              </c:pt>
              <c:pt idx="15">
                <c:v>Meråker</c:v>
              </c:pt>
              <c:pt idx="16">
                <c:v>Stjørdal</c:v>
              </c:pt>
              <c:pt idx="17">
                <c:v>Frosta</c:v>
              </c:pt>
              <c:pt idx="18">
                <c:v>Levanger</c:v>
              </c:pt>
              <c:pt idx="19">
                <c:v>Verdal</c:v>
              </c:pt>
              <c:pt idx="20">
                <c:v>Snåsa</c:v>
              </c:pt>
              <c:pt idx="21">
                <c:v>Lierne</c:v>
              </c:pt>
              <c:pt idx="22">
                <c:v>Røyrvik</c:v>
              </c:pt>
              <c:pt idx="23">
                <c:v>Namsskogan</c:v>
              </c:pt>
              <c:pt idx="24">
                <c:v>Grong</c:v>
              </c:pt>
              <c:pt idx="25">
                <c:v>Høylandet</c:v>
              </c:pt>
              <c:pt idx="26">
                <c:v>Overhalla</c:v>
              </c:pt>
              <c:pt idx="27">
                <c:v>Flatanger</c:v>
              </c:pt>
              <c:pt idx="28">
                <c:v>Leka</c:v>
              </c:pt>
              <c:pt idx="29">
                <c:v>Inderøy</c:v>
              </c:pt>
              <c:pt idx="30">
                <c:v>Indre Fosen</c:v>
              </c:pt>
              <c:pt idx="31">
                <c:v>Heim</c:v>
              </c:pt>
              <c:pt idx="32">
                <c:v>Hitra</c:v>
              </c:pt>
              <c:pt idx="33">
                <c:v>Ørland</c:v>
              </c:pt>
              <c:pt idx="34">
                <c:v>Åfjord</c:v>
              </c:pt>
              <c:pt idx="35">
                <c:v>Orkland</c:v>
              </c:pt>
              <c:pt idx="36">
                <c:v>Nærøysund</c:v>
              </c:pt>
              <c:pt idx="37">
                <c:v>Rindal</c:v>
              </c:pt>
            </c:strLit>
          </c:cat>
          <c:val>
            <c:numRef>
              <c:f>komm!$P$286:$P$323</c:f>
              <c:numCache>
                <c:formatCode>0.0\ %</c:formatCode>
                <c:ptCount val="38"/>
                <c:pt idx="0">
                  <c:v>1.0111522255464829</c:v>
                </c:pt>
                <c:pt idx="1">
                  <c:v>0.94160094424265162</c:v>
                </c:pt>
                <c:pt idx="2">
                  <c:v>0.9451966408963427</c:v>
                </c:pt>
                <c:pt idx="3">
                  <c:v>3.504108293030888</c:v>
                </c:pt>
                <c:pt idx="4">
                  <c:v>0.97881521738746569</c:v>
                </c:pt>
                <c:pt idx="5">
                  <c:v>0.94465995412645676</c:v>
                </c:pt>
                <c:pt idx="6">
                  <c:v>0.93744191784931563</c:v>
                </c:pt>
                <c:pt idx="7">
                  <c:v>0.94488008660766076</c:v>
                </c:pt>
                <c:pt idx="8">
                  <c:v>0.94055500232345035</c:v>
                </c:pt>
                <c:pt idx="9">
                  <c:v>0.94063664509298939</c:v>
                </c:pt>
                <c:pt idx="10">
                  <c:v>0.94512259999115544</c:v>
                </c:pt>
                <c:pt idx="11">
                  <c:v>0.94620007871919909</c:v>
                </c:pt>
                <c:pt idx="12">
                  <c:v>0.96931809496126387</c:v>
                </c:pt>
                <c:pt idx="13">
                  <c:v>0.94248893612486895</c:v>
                </c:pt>
                <c:pt idx="14">
                  <c:v>0.94140445455397259</c:v>
                </c:pt>
                <c:pt idx="15">
                  <c:v>0.93643013085997961</c:v>
                </c:pt>
                <c:pt idx="16">
                  <c:v>0.94570703845252568</c:v>
                </c:pt>
                <c:pt idx="17">
                  <c:v>0.94517339098985798</c:v>
                </c:pt>
                <c:pt idx="18">
                  <c:v>0.94264100141128926</c:v>
                </c:pt>
                <c:pt idx="19">
                  <c:v>0.94117966966868161</c:v>
                </c:pt>
                <c:pt idx="20">
                  <c:v>0.93763196148935923</c:v>
                </c:pt>
                <c:pt idx="21">
                  <c:v>0.94069477106603061</c:v>
                </c:pt>
                <c:pt idx="22">
                  <c:v>0.93757173104270886</c:v>
                </c:pt>
                <c:pt idx="23">
                  <c:v>0.94532803598166515</c:v>
                </c:pt>
                <c:pt idx="24">
                  <c:v>0.93970678477514391</c:v>
                </c:pt>
                <c:pt idx="25">
                  <c:v>0.93720966697850061</c:v>
                </c:pt>
                <c:pt idx="26">
                  <c:v>0.94236398635883623</c:v>
                </c:pt>
                <c:pt idx="27">
                  <c:v>0.95926369887392293</c:v>
                </c:pt>
                <c:pt idx="28">
                  <c:v>0.937167551287725</c:v>
                </c:pt>
                <c:pt idx="29">
                  <c:v>0.94434382727066146</c:v>
                </c:pt>
                <c:pt idx="30">
                  <c:v>0.9398063096558944</c:v>
                </c:pt>
                <c:pt idx="31">
                  <c:v>0.94640484386469181</c:v>
                </c:pt>
                <c:pt idx="32">
                  <c:v>0.94841417613992152</c:v>
                </c:pt>
                <c:pt idx="33">
                  <c:v>0.94597622055302311</c:v>
                </c:pt>
                <c:pt idx="34">
                  <c:v>0.94784465468476453</c:v>
                </c:pt>
                <c:pt idx="35">
                  <c:v>0.94300287094678992</c:v>
                </c:pt>
                <c:pt idx="36">
                  <c:v>0.96718927764206586</c:v>
                </c:pt>
                <c:pt idx="37">
                  <c:v>0.93867029638523836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26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zoomScale="126" workbookViewId="0" zoomToFit="1"/>
  </sheetViews>
  <sheetProtection content="1" objects="1"/>
  <pageMargins left="0.7" right="0.7" top="0.75" bottom="0.75" header="0.3" footer="0.3"/>
  <pageSetup paperSize="0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292100</xdr:colOff>
      <xdr:row>56</xdr:row>
      <xdr:rowOff>149599</xdr:rowOff>
    </xdr:from>
    <xdr:to>
      <xdr:col>38</xdr:col>
      <xdr:colOff>208139</xdr:colOff>
      <xdr:row>75</xdr:row>
      <xdr:rowOff>54348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290793</xdr:colOff>
      <xdr:row>117</xdr:row>
      <xdr:rowOff>16913</xdr:rowOff>
    </xdr:from>
    <xdr:to>
      <xdr:col>40</xdr:col>
      <xdr:colOff>586067</xdr:colOff>
      <xdr:row>136</xdr:row>
      <xdr:rowOff>16913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321235</xdr:colOff>
      <xdr:row>194</xdr:row>
      <xdr:rowOff>388470</xdr:rowOff>
    </xdr:from>
    <xdr:to>
      <xdr:col>37</xdr:col>
      <xdr:colOff>16435</xdr:colOff>
      <xdr:row>214</xdr:row>
      <xdr:rowOff>89833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318621</xdr:colOff>
      <xdr:row>150</xdr:row>
      <xdr:rowOff>99171</xdr:rowOff>
    </xdr:from>
    <xdr:to>
      <xdr:col>38</xdr:col>
      <xdr:colOff>32871</xdr:colOff>
      <xdr:row>169</xdr:row>
      <xdr:rowOff>137270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552824</xdr:colOff>
      <xdr:row>219</xdr:row>
      <xdr:rowOff>164353</xdr:rowOff>
    </xdr:from>
    <xdr:to>
      <xdr:col>37</xdr:col>
      <xdr:colOff>248024</xdr:colOff>
      <xdr:row>239</xdr:row>
      <xdr:rowOff>82362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530411</xdr:colOff>
      <xdr:row>245</xdr:row>
      <xdr:rowOff>112059</xdr:rowOff>
    </xdr:from>
    <xdr:to>
      <xdr:col>38</xdr:col>
      <xdr:colOff>539230</xdr:colOff>
      <xdr:row>265</xdr:row>
      <xdr:rowOff>30069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351118</xdr:colOff>
      <xdr:row>288</xdr:row>
      <xdr:rowOff>171824</xdr:rowOff>
    </xdr:from>
    <xdr:to>
      <xdr:col>40</xdr:col>
      <xdr:colOff>471768</xdr:colOff>
      <xdr:row>308</xdr:row>
      <xdr:rowOff>89834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231589</xdr:colOff>
      <xdr:row>325</xdr:row>
      <xdr:rowOff>104588</xdr:rowOff>
    </xdr:from>
    <xdr:to>
      <xdr:col>37</xdr:col>
      <xdr:colOff>699019</xdr:colOff>
      <xdr:row>344</xdr:row>
      <xdr:rowOff>41648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47623</xdr:colOff>
      <xdr:row>19</xdr:row>
      <xdr:rowOff>20107</xdr:rowOff>
    </xdr:from>
    <xdr:to>
      <xdr:col>24</xdr:col>
      <xdr:colOff>127000</xdr:colOff>
      <xdr:row>41</xdr:row>
      <xdr:rowOff>52916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264583</xdr:colOff>
      <xdr:row>19</xdr:row>
      <xdr:rowOff>0</xdr:rowOff>
    </xdr:from>
    <xdr:to>
      <xdr:col>36</xdr:col>
      <xdr:colOff>211666</xdr:colOff>
      <xdr:row>41</xdr:row>
      <xdr:rowOff>11643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68"/>
  <sheetViews>
    <sheetView zoomScale="85" zoomScaleNormal="85" workbookViewId="0">
      <pane xSplit="3" ySplit="6" topLeftCell="N83" activePane="bottomRight" state="frozen"/>
      <selection pane="topRight" activeCell="D1" sqref="D1"/>
      <selection pane="bottomLeft" activeCell="A7" sqref="A7"/>
      <selection pane="bottomRight" activeCell="X92" sqref="X92"/>
    </sheetView>
  </sheetViews>
  <sheetFormatPr baseColWidth="10" defaultRowHeight="15" x14ac:dyDescent="0.25"/>
  <cols>
    <col min="1" max="1" width="4.7109375" customWidth="1"/>
    <col min="2" max="2" width="11.5703125" style="85" customWidth="1"/>
    <col min="3" max="3" width="18.42578125" style="85" customWidth="1"/>
    <col min="4" max="4" width="17.28515625" style="85" bestFit="1" customWidth="1"/>
    <col min="5" max="5" width="14.42578125" style="85" bestFit="1" customWidth="1"/>
    <col min="6" max="7" width="11.42578125" style="85"/>
    <col min="8" max="8" width="14.42578125" style="85" bestFit="1" customWidth="1"/>
    <col min="9" max="9" width="9.85546875" style="85" bestFit="1" customWidth="1"/>
    <col min="10" max="10" width="14" style="85" bestFit="1" customWidth="1"/>
    <col min="11" max="11" width="11.42578125" style="85"/>
    <col min="12" max="12" width="13.7109375" style="85" bestFit="1" customWidth="1"/>
    <col min="13" max="13" width="17.85546875" style="85" bestFit="1" customWidth="1"/>
    <col min="14" max="14" width="17.28515625" style="85" bestFit="1" customWidth="1"/>
    <col min="15" max="15" width="13.85546875" style="85" bestFit="1" customWidth="1"/>
    <col min="16" max="16" width="11.42578125" style="85"/>
    <col min="17" max="17" width="12.5703125" style="85" customWidth="1"/>
    <col min="18" max="18" width="14.85546875" style="85" customWidth="1"/>
    <col min="19" max="19" width="13.28515625" style="85" bestFit="1" customWidth="1"/>
    <col min="20" max="20" width="13" style="85" customWidth="1"/>
    <col min="21" max="21" width="16.5703125" style="85" customWidth="1"/>
    <col min="22" max="22" width="13.140625" style="85" customWidth="1"/>
    <col min="24" max="24" width="17.28515625" style="85" bestFit="1" customWidth="1"/>
    <col min="25" max="25" width="13.85546875" style="85" bestFit="1" customWidth="1"/>
  </cols>
  <sheetData>
    <row r="1" spans="2:27" ht="30" x14ac:dyDescent="0.25">
      <c r="B1" s="68" t="s">
        <v>0</v>
      </c>
      <c r="C1" s="68" t="s">
        <v>1</v>
      </c>
      <c r="D1" s="223" t="s">
        <v>430</v>
      </c>
      <c r="E1" s="223"/>
      <c r="F1" s="223"/>
      <c r="G1" s="224" t="s">
        <v>379</v>
      </c>
      <c r="H1" s="224"/>
      <c r="I1" s="224" t="s">
        <v>2</v>
      </c>
      <c r="J1" s="224"/>
      <c r="K1" s="224"/>
      <c r="L1" s="224"/>
      <c r="M1" s="69" t="s">
        <v>432</v>
      </c>
      <c r="N1" s="225" t="s">
        <v>3</v>
      </c>
      <c r="O1" s="225"/>
      <c r="P1" s="225"/>
      <c r="Q1" s="70" t="s">
        <v>4</v>
      </c>
      <c r="R1" s="217" t="s">
        <v>433</v>
      </c>
      <c r="S1" s="217"/>
      <c r="T1" s="71" t="s">
        <v>5</v>
      </c>
      <c r="U1" s="72" t="s">
        <v>423</v>
      </c>
      <c r="V1" s="73" t="s">
        <v>423</v>
      </c>
      <c r="X1" t="s">
        <v>426</v>
      </c>
      <c r="Y1"/>
    </row>
    <row r="2" spans="2:27" x14ac:dyDescent="0.25">
      <c r="B2" s="185" t="s">
        <v>8</v>
      </c>
      <c r="C2" s="186"/>
      <c r="D2" s="218" t="s">
        <v>431</v>
      </c>
      <c r="E2" s="219"/>
      <c r="F2" s="219"/>
      <c r="G2" s="220" t="s">
        <v>9</v>
      </c>
      <c r="H2" s="220"/>
      <c r="I2" s="187" t="s">
        <v>10</v>
      </c>
      <c r="J2" s="187"/>
      <c r="K2" s="187"/>
      <c r="L2" s="187"/>
      <c r="M2" s="188" t="str">
        <f>D2</f>
        <v>Jan</v>
      </c>
      <c r="N2" s="221" t="str">
        <f>D2</f>
        <v>Jan</v>
      </c>
      <c r="O2" s="222"/>
      <c r="P2" s="222"/>
      <c r="Q2" s="189" t="str">
        <f>RIGHT(N2,4)</f>
        <v>Jan</v>
      </c>
      <c r="R2" s="226" t="s">
        <v>381</v>
      </c>
      <c r="S2" s="226"/>
      <c r="T2" s="74" t="s">
        <v>11</v>
      </c>
      <c r="U2" s="77" t="str">
        <f>D2</f>
        <v>Jan</v>
      </c>
      <c r="V2" s="75" t="str">
        <f>U2</f>
        <v>Jan</v>
      </c>
      <c r="X2" t="s">
        <v>427</v>
      </c>
      <c r="Y2"/>
    </row>
    <row r="3" spans="2:27" x14ac:dyDescent="0.25">
      <c r="B3" s="190" t="s">
        <v>12</v>
      </c>
      <c r="C3" s="191"/>
      <c r="D3" s="183"/>
      <c r="E3" s="183"/>
      <c r="F3" s="76" t="s">
        <v>13</v>
      </c>
      <c r="G3" s="222" t="s">
        <v>14</v>
      </c>
      <c r="H3" s="222"/>
      <c r="I3" s="187" t="s">
        <v>15</v>
      </c>
      <c r="J3" s="187"/>
      <c r="K3" s="187" t="s">
        <v>16</v>
      </c>
      <c r="L3" s="187"/>
      <c r="M3" s="188" t="s">
        <v>17</v>
      </c>
      <c r="N3" s="192" t="s">
        <v>18</v>
      </c>
      <c r="O3" s="187"/>
      <c r="P3" s="192" t="s">
        <v>19</v>
      </c>
      <c r="Q3" s="193" t="s">
        <v>436</v>
      </c>
      <c r="R3" s="184" t="s">
        <v>6</v>
      </c>
      <c r="S3" s="194" t="s">
        <v>7</v>
      </c>
      <c r="T3" s="173">
        <v>44927</v>
      </c>
      <c r="V3" s="75"/>
      <c r="X3" s="192"/>
      <c r="Y3" s="187"/>
    </row>
    <row r="4" spans="2:27" x14ac:dyDescent="0.25">
      <c r="B4" s="191"/>
      <c r="C4" s="78">
        <f>J366</f>
        <v>-51.607190118684528</v>
      </c>
      <c r="D4" s="195" t="s">
        <v>20</v>
      </c>
      <c r="E4" s="183" t="s">
        <v>21</v>
      </c>
      <c r="F4" s="183" t="s">
        <v>22</v>
      </c>
      <c r="G4" s="192" t="s">
        <v>23</v>
      </c>
      <c r="H4" s="192" t="s">
        <v>20</v>
      </c>
      <c r="I4" s="192" t="s">
        <v>21</v>
      </c>
      <c r="J4" s="192" t="s">
        <v>20</v>
      </c>
      <c r="K4" s="192" t="s">
        <v>21</v>
      </c>
      <c r="L4" s="192" t="s">
        <v>20</v>
      </c>
      <c r="M4" s="189" t="s">
        <v>20</v>
      </c>
      <c r="N4" s="192" t="s">
        <v>20</v>
      </c>
      <c r="O4" s="192" t="s">
        <v>21</v>
      </c>
      <c r="P4" s="192" t="s">
        <v>24</v>
      </c>
      <c r="Q4" s="189" t="s">
        <v>20</v>
      </c>
      <c r="R4" s="194" t="s">
        <v>25</v>
      </c>
      <c r="S4" s="194" t="s">
        <v>21</v>
      </c>
      <c r="T4" s="196"/>
      <c r="U4" s="79" t="s">
        <v>20</v>
      </c>
      <c r="V4" s="195" t="s">
        <v>21</v>
      </c>
      <c r="X4" s="192" t="s">
        <v>20</v>
      </c>
      <c r="Y4" s="192" t="s">
        <v>21</v>
      </c>
    </row>
    <row r="5" spans="2:27" x14ac:dyDescent="0.25">
      <c r="B5" s="80"/>
      <c r="C5" s="80"/>
      <c r="D5" s="81">
        <v>1</v>
      </c>
      <c r="E5" s="81">
        <v>2</v>
      </c>
      <c r="F5" s="81">
        <v>3</v>
      </c>
      <c r="G5" s="81">
        <v>4</v>
      </c>
      <c r="H5" s="81">
        <v>5</v>
      </c>
      <c r="I5" s="81">
        <v>6</v>
      </c>
      <c r="J5" s="81">
        <v>7</v>
      </c>
      <c r="K5" s="81">
        <v>8</v>
      </c>
      <c r="L5" s="81">
        <v>9</v>
      </c>
      <c r="M5" s="81">
        <v>10</v>
      </c>
      <c r="N5" s="81">
        <v>11</v>
      </c>
      <c r="O5" s="81">
        <v>12</v>
      </c>
      <c r="P5" s="81">
        <v>13</v>
      </c>
      <c r="Q5" s="81">
        <v>14</v>
      </c>
      <c r="R5" s="82">
        <v>15</v>
      </c>
      <c r="S5" s="82">
        <v>16</v>
      </c>
      <c r="T5" s="83">
        <v>17</v>
      </c>
      <c r="U5" s="81">
        <v>18</v>
      </c>
      <c r="V5" s="81">
        <v>19</v>
      </c>
      <c r="X5" s="81">
        <v>21</v>
      </c>
      <c r="Y5" s="81">
        <v>22</v>
      </c>
    </row>
    <row r="6" spans="2:27" ht="18.75" customHeight="1" x14ac:dyDescent="0.25">
      <c r="B6" s="84"/>
      <c r="R6" s="86"/>
      <c r="S6" s="137"/>
      <c r="T6" s="86"/>
      <c r="U6" s="86"/>
      <c r="V6" s="86"/>
    </row>
    <row r="7" spans="2:27" ht="21.95" customHeight="1" x14ac:dyDescent="0.25">
      <c r="B7" s="87">
        <v>301</v>
      </c>
      <c r="C7" s="87" t="s">
        <v>26</v>
      </c>
      <c r="D7" s="1">
        <v>4301261</v>
      </c>
      <c r="E7" s="87">
        <f>D7/T7*1000</f>
        <v>6066.3420949823494</v>
      </c>
      <c r="F7" s="88">
        <f t="shared" ref="F7:F70" si="0">E7/E$364</f>
        <v>1.328523558946886</v>
      </c>
      <c r="G7" s="197">
        <f t="shared" ref="G7:G70" si="1">($E$364+$Y$364-E7-Y7)*0.6</f>
        <v>-899.67760786527322</v>
      </c>
      <c r="H7" s="197">
        <f>G7*T7/1000</f>
        <v>-637904.71204796969</v>
      </c>
      <c r="I7" s="197">
        <f t="shared" ref="I7:I70" si="2">IF(E7+Y7&lt;(E$364+Y$364)*0.9,((E$364+Y$364)*0.9-E7-Y7)*0.35,0)</f>
        <v>0</v>
      </c>
      <c r="J7" s="89">
        <f t="shared" ref="J7:J70" si="3">I7*T7/1000</f>
        <v>0</v>
      </c>
      <c r="K7" s="197">
        <f>I7+J$366</f>
        <v>-51.607190118684528</v>
      </c>
      <c r="L7" s="89">
        <f t="shared" ref="L7:L70" si="4">K7*T7/1000</f>
        <v>-36591.407260181724</v>
      </c>
      <c r="M7" s="90">
        <f>+H7+L7</f>
        <v>-674496.11930815142</v>
      </c>
      <c r="N7" s="90">
        <f>D7+M7</f>
        <v>3626764.8806918487</v>
      </c>
      <c r="O7" s="90">
        <f>N7/T7*1000</f>
        <v>5115.0572969983914</v>
      </c>
      <c r="P7" s="91">
        <f t="shared" ref="P7:P70" si="5">O7/O$364</f>
        <v>1.1201930286863122</v>
      </c>
      <c r="Q7" s="206">
        <v>-674496.12177022814</v>
      </c>
      <c r="R7" s="91">
        <f>(D7-U7)/U7</f>
        <v>2.1625751862376526E-2</v>
      </c>
      <c r="S7" s="91">
        <f>(E7-V7)/V7</f>
        <v>8.3553961903140607E-3</v>
      </c>
      <c r="T7" s="93">
        <v>709037</v>
      </c>
      <c r="U7" s="200">
        <v>4210212</v>
      </c>
      <c r="V7" s="200">
        <v>6016.0754014920803</v>
      </c>
      <c r="W7" s="208"/>
      <c r="X7" s="90">
        <v>0</v>
      </c>
      <c r="Y7" s="90">
        <f>X7*1000/T7</f>
        <v>0</v>
      </c>
      <c r="Z7" s="1"/>
      <c r="AA7" s="1"/>
    </row>
    <row r="8" spans="2:27" ht="24.95" customHeight="1" x14ac:dyDescent="0.25">
      <c r="B8" s="87">
        <v>1101</v>
      </c>
      <c r="C8" s="87" t="s">
        <v>27</v>
      </c>
      <c r="D8" s="1">
        <v>67250</v>
      </c>
      <c r="E8" s="87">
        <f t="shared" ref="E8:E71" si="6">D8/T8*1000</f>
        <v>4480.0479648257942</v>
      </c>
      <c r="F8" s="88">
        <f t="shared" si="0"/>
        <v>0.98112654599648574</v>
      </c>
      <c r="G8" s="197">
        <f t="shared" si="1"/>
        <v>52.098870228659869</v>
      </c>
      <c r="H8" s="197">
        <f t="shared" ref="H8:H70" si="7">G8*T8/1000</f>
        <v>782.05614100241337</v>
      </c>
      <c r="I8" s="197">
        <f t="shared" si="2"/>
        <v>0</v>
      </c>
      <c r="J8" s="89">
        <f t="shared" si="3"/>
        <v>0</v>
      </c>
      <c r="K8" s="197">
        <f t="shared" ref="K8:K71" si="8">I8+J$366</f>
        <v>-51.607190118684528</v>
      </c>
      <c r="L8" s="89">
        <f t="shared" si="4"/>
        <v>-774.67553087157353</v>
      </c>
      <c r="M8" s="90">
        <f t="shared" ref="M8:M71" si="9">+H8+L8</f>
        <v>7.3806101308398411</v>
      </c>
      <c r="N8" s="90">
        <f t="shared" ref="N8:N71" si="10">D8+M8</f>
        <v>67257.380610130844</v>
      </c>
      <c r="O8" s="90">
        <f t="shared" ref="O8:O71" si="11">N8/T8*1000</f>
        <v>4480.5396449357695</v>
      </c>
      <c r="P8" s="91">
        <f t="shared" si="5"/>
        <v>0.98123422350615208</v>
      </c>
      <c r="Q8" s="206">
        <v>7.3805580062947911</v>
      </c>
      <c r="R8" s="91">
        <f t="shared" ref="R8:S71" si="12">(D8-U8)/U8</f>
        <v>-5.7568878051514893E-2</v>
      </c>
      <c r="S8" s="91">
        <f t="shared" si="12"/>
        <v>-6.7049065874725908E-2</v>
      </c>
      <c r="T8" s="93">
        <v>15011</v>
      </c>
      <c r="U8" s="200">
        <v>71358</v>
      </c>
      <c r="V8" s="200">
        <v>4802.0188425302822</v>
      </c>
      <c r="W8" s="208"/>
      <c r="X8" s="90">
        <v>0</v>
      </c>
      <c r="Y8" s="90">
        <f t="shared" ref="Y8:Y71" si="13">X8*1000/T8</f>
        <v>0</v>
      </c>
    </row>
    <row r="9" spans="2:27" x14ac:dyDescent="0.25">
      <c r="B9" s="87">
        <v>1103</v>
      </c>
      <c r="C9" s="87" t="s">
        <v>28</v>
      </c>
      <c r="D9" s="1">
        <v>803970</v>
      </c>
      <c r="E9" s="87">
        <f t="shared" si="6"/>
        <v>5506.2289827478753</v>
      </c>
      <c r="F9" s="88">
        <f t="shared" si="0"/>
        <v>1.2058592822497234</v>
      </c>
      <c r="G9" s="197">
        <f t="shared" si="1"/>
        <v>-563.6097405245888</v>
      </c>
      <c r="H9" s="197">
        <f t="shared" si="7"/>
        <v>-82293.22182373573</v>
      </c>
      <c r="I9" s="197">
        <f t="shared" si="2"/>
        <v>0</v>
      </c>
      <c r="J9" s="89">
        <f t="shared" si="3"/>
        <v>0</v>
      </c>
      <c r="K9" s="197">
        <f t="shared" si="8"/>
        <v>-51.607190118684528</v>
      </c>
      <c r="L9" s="89">
        <f t="shared" si="4"/>
        <v>-7535.217436419247</v>
      </c>
      <c r="M9" s="90">
        <f t="shared" si="9"/>
        <v>-89828.439260154977</v>
      </c>
      <c r="N9" s="90">
        <f t="shared" si="10"/>
        <v>714141.56073984504</v>
      </c>
      <c r="O9" s="90">
        <f t="shared" si="11"/>
        <v>4891.0120521046019</v>
      </c>
      <c r="P9" s="91">
        <f t="shared" si="5"/>
        <v>1.0711273180074472</v>
      </c>
      <c r="Q9" s="206">
        <v>-89828.439767166943</v>
      </c>
      <c r="R9" s="94">
        <f t="shared" si="12"/>
        <v>3.5725520154585898E-3</v>
      </c>
      <c r="S9" s="94">
        <f t="shared" si="12"/>
        <v>-5.4451739657640314E-3</v>
      </c>
      <c r="T9" s="93">
        <v>146011</v>
      </c>
      <c r="U9" s="200">
        <v>801108</v>
      </c>
      <c r="V9" s="200">
        <v>5536.3755105425753</v>
      </c>
      <c r="W9" s="208"/>
      <c r="X9" s="90">
        <v>0</v>
      </c>
      <c r="Y9" s="90">
        <f t="shared" si="13"/>
        <v>0</v>
      </c>
      <c r="Z9" s="1"/>
      <c r="AA9" s="1"/>
    </row>
    <row r="10" spans="2:27" x14ac:dyDescent="0.25">
      <c r="B10" s="87">
        <v>1106</v>
      </c>
      <c r="C10" s="87" t="s">
        <v>29</v>
      </c>
      <c r="D10" s="1">
        <v>170792</v>
      </c>
      <c r="E10" s="87">
        <f>D10/T10*1000</f>
        <v>4511.742174085326</v>
      </c>
      <c r="F10" s="88">
        <f t="shared" si="0"/>
        <v>0.98806754982123024</v>
      </c>
      <c r="G10" s="197">
        <f t="shared" si="1"/>
        <v>33.082344672940778</v>
      </c>
      <c r="H10" s="197">
        <f t="shared" si="7"/>
        <v>1252.3321575941732</v>
      </c>
      <c r="I10" s="197">
        <f t="shared" si="2"/>
        <v>0</v>
      </c>
      <c r="J10" s="89">
        <f t="shared" si="3"/>
        <v>0</v>
      </c>
      <c r="K10" s="197">
        <f t="shared" si="8"/>
        <v>-51.607190118684528</v>
      </c>
      <c r="L10" s="89">
        <f t="shared" si="4"/>
        <v>-1953.5901819428029</v>
      </c>
      <c r="M10" s="90">
        <f t="shared" si="9"/>
        <v>-701.25802434862976</v>
      </c>
      <c r="N10" s="90">
        <f t="shared" si="10"/>
        <v>170090.74197565138</v>
      </c>
      <c r="O10" s="90">
        <f t="shared" si="11"/>
        <v>4493.2173286395819</v>
      </c>
      <c r="P10" s="91">
        <f t="shared" si="5"/>
        <v>0.98401062503604975</v>
      </c>
      <c r="Q10" s="206">
        <v>-701.25815579721097</v>
      </c>
      <c r="R10" s="94">
        <f t="shared" si="12"/>
        <v>-6.755620584606313E-2</v>
      </c>
      <c r="S10" s="94">
        <f t="shared" si="12"/>
        <v>-7.7679951702548697E-2</v>
      </c>
      <c r="T10" s="93">
        <v>37855</v>
      </c>
      <c r="U10" s="200">
        <v>183166</v>
      </c>
      <c r="V10" s="200">
        <v>4891.7316526012173</v>
      </c>
      <c r="W10" s="208"/>
      <c r="X10" s="90">
        <v>0</v>
      </c>
      <c r="Y10" s="90">
        <f t="shared" si="13"/>
        <v>0</v>
      </c>
      <c r="Z10" s="1"/>
    </row>
    <row r="11" spans="2:27" x14ac:dyDescent="0.25">
      <c r="B11" s="87">
        <v>1108</v>
      </c>
      <c r="C11" s="87" t="s">
        <v>30</v>
      </c>
      <c r="D11" s="1">
        <v>375766</v>
      </c>
      <c r="E11" s="87">
        <f t="shared" si="6"/>
        <v>4552.0909046857587</v>
      </c>
      <c r="F11" s="88">
        <f t="shared" si="0"/>
        <v>0.99690388617301851</v>
      </c>
      <c r="G11" s="197">
        <f t="shared" si="1"/>
        <v>8.8731063126811929</v>
      </c>
      <c r="H11" s="197">
        <f t="shared" si="7"/>
        <v>732.45717989920706</v>
      </c>
      <c r="I11" s="197">
        <f t="shared" si="2"/>
        <v>0</v>
      </c>
      <c r="J11" s="89">
        <f t="shared" si="3"/>
        <v>0</v>
      </c>
      <c r="K11" s="197">
        <f t="shared" si="8"/>
        <v>-51.607190118684528</v>
      </c>
      <c r="L11" s="89">
        <f t="shared" si="4"/>
        <v>-4260.0703299171701</v>
      </c>
      <c r="M11" s="90">
        <f t="shared" si="9"/>
        <v>-3527.6131500179631</v>
      </c>
      <c r="N11" s="90">
        <f t="shared" si="10"/>
        <v>372238.38684998202</v>
      </c>
      <c r="O11" s="90">
        <f t="shared" si="11"/>
        <v>4509.3568208797551</v>
      </c>
      <c r="P11" s="91">
        <f t="shared" si="5"/>
        <v>0.98754515957676503</v>
      </c>
      <c r="Q11" s="206">
        <v>-3527.6134366595556</v>
      </c>
      <c r="R11" s="94">
        <f t="shared" si="12"/>
        <v>5.2218482988866119E-3</v>
      </c>
      <c r="S11" s="94">
        <f t="shared" si="12"/>
        <v>-9.9146875037436806E-3</v>
      </c>
      <c r="T11" s="93">
        <v>82548</v>
      </c>
      <c r="U11" s="200">
        <v>373814</v>
      </c>
      <c r="V11" s="200">
        <v>4597.6754197158853</v>
      </c>
      <c r="W11" s="208"/>
      <c r="X11" s="90">
        <v>0</v>
      </c>
      <c r="Y11" s="90">
        <f t="shared" si="13"/>
        <v>0</v>
      </c>
      <c r="Z11" s="1"/>
      <c r="AA11" s="1"/>
    </row>
    <row r="12" spans="2:27" x14ac:dyDescent="0.25">
      <c r="B12" s="87">
        <v>1111</v>
      </c>
      <c r="C12" s="87" t="s">
        <v>31</v>
      </c>
      <c r="D12" s="1">
        <v>13263</v>
      </c>
      <c r="E12" s="87">
        <f t="shared" si="6"/>
        <v>3990.0722021660649</v>
      </c>
      <c r="F12" s="88">
        <f t="shared" si="0"/>
        <v>0.87382228688705743</v>
      </c>
      <c r="G12" s="197">
        <f t="shared" si="1"/>
        <v>346.08432782449745</v>
      </c>
      <c r="H12" s="197">
        <f t="shared" si="7"/>
        <v>1150.3843056886296</v>
      </c>
      <c r="I12" s="197">
        <f t="shared" si="2"/>
        <v>42.041745032048851</v>
      </c>
      <c r="J12" s="89">
        <f t="shared" si="3"/>
        <v>139.74676048653038</v>
      </c>
      <c r="K12" s="197">
        <f t="shared" si="8"/>
        <v>-9.5654450866356768</v>
      </c>
      <c r="L12" s="89">
        <f t="shared" si="4"/>
        <v>-31.79553946797699</v>
      </c>
      <c r="M12" s="90">
        <f t="shared" si="9"/>
        <v>1118.5887662206526</v>
      </c>
      <c r="N12" s="90">
        <f t="shared" si="10"/>
        <v>14381.588766220653</v>
      </c>
      <c r="O12" s="90">
        <f t="shared" si="11"/>
        <v>4326.5910849039274</v>
      </c>
      <c r="P12" s="91">
        <f t="shared" si="5"/>
        <v>0.94751962487884756</v>
      </c>
      <c r="Q12" s="206">
        <v>1118.5887470480529</v>
      </c>
      <c r="R12" s="94">
        <f t="shared" si="12"/>
        <v>1.7881811204911741E-2</v>
      </c>
      <c r="S12" s="94">
        <f t="shared" si="12"/>
        <v>4.7142667157988403E-3</v>
      </c>
      <c r="T12" s="93">
        <v>3324</v>
      </c>
      <c r="U12" s="200">
        <v>13030</v>
      </c>
      <c r="V12" s="200">
        <v>3971.3501981103323</v>
      </c>
      <c r="W12" s="208"/>
      <c r="X12" s="90">
        <v>0</v>
      </c>
      <c r="Y12" s="90">
        <f t="shared" si="13"/>
        <v>0</v>
      </c>
      <c r="Z12" s="1"/>
      <c r="AA12" s="1"/>
    </row>
    <row r="13" spans="2:27" x14ac:dyDescent="0.25">
      <c r="B13" s="87">
        <v>1112</v>
      </c>
      <c r="C13" s="87" t="s">
        <v>32</v>
      </c>
      <c r="D13" s="1">
        <v>11511</v>
      </c>
      <c r="E13" s="87">
        <f t="shared" si="6"/>
        <v>3590.4553961322517</v>
      </c>
      <c r="F13" s="88">
        <f t="shared" si="0"/>
        <v>0.78630655944297667</v>
      </c>
      <c r="G13" s="197">
        <f t="shared" si="1"/>
        <v>585.85441144478534</v>
      </c>
      <c r="H13" s="197">
        <f t="shared" si="7"/>
        <v>1878.249243091982</v>
      </c>
      <c r="I13" s="197">
        <f t="shared" si="2"/>
        <v>181.90762714388347</v>
      </c>
      <c r="J13" s="89">
        <f t="shared" si="3"/>
        <v>583.19585262329042</v>
      </c>
      <c r="K13" s="197">
        <f t="shared" si="8"/>
        <v>130.30043702519896</v>
      </c>
      <c r="L13" s="89">
        <f t="shared" si="4"/>
        <v>417.74320110278785</v>
      </c>
      <c r="M13" s="90">
        <f t="shared" si="9"/>
        <v>2295.9924441947696</v>
      </c>
      <c r="N13" s="90">
        <f t="shared" si="10"/>
        <v>13806.99244419477</v>
      </c>
      <c r="O13" s="90">
        <f t="shared" si="11"/>
        <v>4306.610244602236</v>
      </c>
      <c r="P13" s="91">
        <f t="shared" si="5"/>
        <v>0.94314383850664341</v>
      </c>
      <c r="Q13" s="206">
        <v>2295.9924257027856</v>
      </c>
      <c r="R13" s="94">
        <f t="shared" si="12"/>
        <v>-7.5868609362876108E-3</v>
      </c>
      <c r="S13" s="94">
        <f t="shared" si="12"/>
        <v>-1.625422459623271E-2</v>
      </c>
      <c r="T13" s="93">
        <v>3206</v>
      </c>
      <c r="U13" s="200">
        <v>11599</v>
      </c>
      <c r="V13" s="200">
        <v>3649.7797356828191</v>
      </c>
      <c r="W13" s="208"/>
      <c r="X13" s="90">
        <v>0</v>
      </c>
      <c r="Y13" s="90">
        <f t="shared" si="13"/>
        <v>0</v>
      </c>
      <c r="Z13" s="1"/>
      <c r="AA13" s="1"/>
    </row>
    <row r="14" spans="2:27" x14ac:dyDescent="0.25">
      <c r="B14" s="87">
        <v>1114</v>
      </c>
      <c r="C14" s="87" t="s">
        <v>33</v>
      </c>
      <c r="D14" s="1">
        <v>11177</v>
      </c>
      <c r="E14" s="87">
        <f t="shared" si="6"/>
        <v>3924.5084269662921</v>
      </c>
      <c r="F14" s="88">
        <f t="shared" si="0"/>
        <v>0.85946387804650737</v>
      </c>
      <c r="G14" s="197">
        <f t="shared" si="1"/>
        <v>385.42259294436116</v>
      </c>
      <c r="H14" s="197">
        <f t="shared" si="7"/>
        <v>1097.6835447055407</v>
      </c>
      <c r="I14" s="197">
        <f t="shared" si="2"/>
        <v>64.989066351969356</v>
      </c>
      <c r="J14" s="89">
        <f t="shared" si="3"/>
        <v>185.08886097040872</v>
      </c>
      <c r="K14" s="197">
        <f t="shared" si="8"/>
        <v>13.381876233284828</v>
      </c>
      <c r="L14" s="89">
        <f t="shared" si="4"/>
        <v>38.111583512395192</v>
      </c>
      <c r="M14" s="90">
        <f t="shared" si="9"/>
        <v>1135.7951282179358</v>
      </c>
      <c r="N14" s="90">
        <f t="shared" si="10"/>
        <v>12312.795128217937</v>
      </c>
      <c r="O14" s="90">
        <f t="shared" si="11"/>
        <v>4323.3128961439379</v>
      </c>
      <c r="P14" s="91">
        <f t="shared" si="5"/>
        <v>0.94680170443681988</v>
      </c>
      <c r="Q14" s="206">
        <v>1135.795111790871</v>
      </c>
      <c r="R14" s="94">
        <f t="shared" si="12"/>
        <v>-7.8641496991179616E-2</v>
      </c>
      <c r="S14" s="94">
        <f t="shared" si="12"/>
        <v>-9.7728628900421374E-2</v>
      </c>
      <c r="T14" s="93">
        <v>2848</v>
      </c>
      <c r="U14" s="200">
        <v>12131</v>
      </c>
      <c r="V14" s="200">
        <v>4349.5876658300467</v>
      </c>
      <c r="W14" s="208"/>
      <c r="X14" s="90">
        <v>0</v>
      </c>
      <c r="Y14" s="90">
        <f t="shared" si="13"/>
        <v>0</v>
      </c>
      <c r="Z14" s="1"/>
      <c r="AA14" s="1"/>
    </row>
    <row r="15" spans="2:27" x14ac:dyDescent="0.25">
      <c r="B15" s="87">
        <v>1119</v>
      </c>
      <c r="C15" s="87" t="s">
        <v>34</v>
      </c>
      <c r="D15" s="1">
        <v>70650</v>
      </c>
      <c r="E15" s="87">
        <f t="shared" si="6"/>
        <v>3595.6028296605423</v>
      </c>
      <c r="F15" s="88">
        <f t="shared" si="0"/>
        <v>0.78743384283771034</v>
      </c>
      <c r="G15" s="197">
        <f t="shared" si="1"/>
        <v>582.76595132781097</v>
      </c>
      <c r="H15" s="197">
        <f t="shared" si="7"/>
        <v>11450.768177640157</v>
      </c>
      <c r="I15" s="197">
        <f t="shared" si="2"/>
        <v>180.10602540898176</v>
      </c>
      <c r="J15" s="89">
        <f t="shared" si="3"/>
        <v>3538.903293261083</v>
      </c>
      <c r="K15" s="197">
        <f t="shared" si="8"/>
        <v>128.49883529029722</v>
      </c>
      <c r="L15" s="89">
        <f t="shared" si="4"/>
        <v>2524.8736146190504</v>
      </c>
      <c r="M15" s="90">
        <f t="shared" si="9"/>
        <v>13975.641792259208</v>
      </c>
      <c r="N15" s="90">
        <f t="shared" si="10"/>
        <v>84625.641792259208</v>
      </c>
      <c r="O15" s="90">
        <f t="shared" si="11"/>
        <v>4306.8676162786505</v>
      </c>
      <c r="P15" s="91">
        <f t="shared" si="5"/>
        <v>0.94320020267638005</v>
      </c>
      <c r="Q15" s="206">
        <v>13975.641678925153</v>
      </c>
      <c r="R15" s="94">
        <f t="shared" si="12"/>
        <v>-3.3687579500225676E-2</v>
      </c>
      <c r="S15" s="94">
        <f t="shared" si="12"/>
        <v>-5.1047663190816633E-2</v>
      </c>
      <c r="T15" s="93">
        <v>19649</v>
      </c>
      <c r="U15" s="200">
        <v>73113</v>
      </c>
      <c r="V15" s="200">
        <v>3789.023631840796</v>
      </c>
      <c r="W15" s="208"/>
      <c r="X15" s="90">
        <v>0</v>
      </c>
      <c r="Y15" s="90">
        <f t="shared" si="13"/>
        <v>0</v>
      </c>
      <c r="Z15" s="1"/>
      <c r="AA15" s="1"/>
    </row>
    <row r="16" spans="2:27" x14ac:dyDescent="0.25">
      <c r="B16" s="87">
        <v>1120</v>
      </c>
      <c r="C16" s="87" t="s">
        <v>35</v>
      </c>
      <c r="D16" s="1">
        <v>86743</v>
      </c>
      <c r="E16" s="87">
        <f t="shared" si="6"/>
        <v>4207.7613388309492</v>
      </c>
      <c r="F16" s="88">
        <f t="shared" si="0"/>
        <v>0.92149601547966631</v>
      </c>
      <c r="G16" s="197">
        <f t="shared" si="1"/>
        <v>215.4708458255669</v>
      </c>
      <c r="H16" s="197">
        <f t="shared" si="7"/>
        <v>4441.9314866940613</v>
      </c>
      <c r="I16" s="197">
        <f t="shared" si="2"/>
        <v>0</v>
      </c>
      <c r="J16" s="89">
        <f t="shared" si="3"/>
        <v>0</v>
      </c>
      <c r="K16" s="197">
        <f t="shared" si="8"/>
        <v>-51.607190118684528</v>
      </c>
      <c r="L16" s="89">
        <f t="shared" si="4"/>
        <v>-1063.8822242966817</v>
      </c>
      <c r="M16" s="90">
        <f t="shared" si="9"/>
        <v>3378.0492623973796</v>
      </c>
      <c r="N16" s="90">
        <f t="shared" si="10"/>
        <v>90121.049262397384</v>
      </c>
      <c r="O16" s="90">
        <f t="shared" si="11"/>
        <v>4371.6249945378304</v>
      </c>
      <c r="P16" s="91">
        <f t="shared" si="5"/>
        <v>0.95738201129942402</v>
      </c>
      <c r="Q16" s="206">
        <v>3378.0491908133763</v>
      </c>
      <c r="R16" s="94">
        <f t="shared" si="12"/>
        <v>-4.1101709509649715E-3</v>
      </c>
      <c r="S16" s="94">
        <f t="shared" si="12"/>
        <v>-2.5945834435328823E-2</v>
      </c>
      <c r="T16" s="93">
        <v>20615</v>
      </c>
      <c r="U16" s="200">
        <v>87101</v>
      </c>
      <c r="V16" s="200">
        <v>4319.843277290086</v>
      </c>
      <c r="W16" s="208"/>
      <c r="X16" s="90">
        <v>0</v>
      </c>
      <c r="Y16" s="90">
        <f t="shared" si="13"/>
        <v>0</v>
      </c>
      <c r="Z16" s="1"/>
      <c r="AA16" s="1"/>
    </row>
    <row r="17" spans="2:27" x14ac:dyDescent="0.25">
      <c r="B17" s="87">
        <v>1121</v>
      </c>
      <c r="C17" s="87" t="s">
        <v>36</v>
      </c>
      <c r="D17" s="1">
        <v>84933</v>
      </c>
      <c r="E17" s="87">
        <f t="shared" si="6"/>
        <v>4293.665638744249</v>
      </c>
      <c r="F17" s="88">
        <f t="shared" si="0"/>
        <v>0.94030898126081719</v>
      </c>
      <c r="G17" s="197">
        <f t="shared" si="1"/>
        <v>163.92826587758699</v>
      </c>
      <c r="H17" s="197">
        <f t="shared" si="7"/>
        <v>3242.6650273245486</v>
      </c>
      <c r="I17" s="197">
        <f t="shared" si="2"/>
        <v>0</v>
      </c>
      <c r="J17" s="89">
        <f t="shared" si="3"/>
        <v>0</v>
      </c>
      <c r="K17" s="197">
        <f t="shared" si="8"/>
        <v>-51.607190118684528</v>
      </c>
      <c r="L17" s="89">
        <f t="shared" si="4"/>
        <v>-1020.8418277376987</v>
      </c>
      <c r="M17" s="90">
        <f t="shared" si="9"/>
        <v>2221.82319958685</v>
      </c>
      <c r="N17" s="90">
        <f t="shared" si="10"/>
        <v>87154.823199586855</v>
      </c>
      <c r="O17" s="90">
        <f t="shared" si="11"/>
        <v>4405.9867145031521</v>
      </c>
      <c r="P17" s="91">
        <f t="shared" si="5"/>
        <v>0.9649071976118847</v>
      </c>
      <c r="Q17" s="206">
        <v>2221.8231308988461</v>
      </c>
      <c r="R17" s="94">
        <f t="shared" si="12"/>
        <v>-8.1288940809968846E-2</v>
      </c>
      <c r="S17" s="94">
        <f t="shared" si="12"/>
        <v>-0.10116702247082196</v>
      </c>
      <c r="T17" s="93">
        <v>19781</v>
      </c>
      <c r="U17" s="200">
        <v>92448</v>
      </c>
      <c r="V17" s="200">
        <v>4776.9338087118276</v>
      </c>
      <c r="W17" s="208"/>
      <c r="X17" s="90">
        <v>0</v>
      </c>
      <c r="Y17" s="90">
        <f t="shared" si="13"/>
        <v>0</v>
      </c>
      <c r="Z17" s="1"/>
      <c r="AA17" s="1"/>
    </row>
    <row r="18" spans="2:27" x14ac:dyDescent="0.25">
      <c r="B18" s="87">
        <v>1122</v>
      </c>
      <c r="C18" s="87" t="s">
        <v>37</v>
      </c>
      <c r="D18" s="1">
        <v>47737</v>
      </c>
      <c r="E18" s="87">
        <f t="shared" si="6"/>
        <v>3880.4259470004877</v>
      </c>
      <c r="F18" s="88">
        <f t="shared" si="0"/>
        <v>0.84980985388261854</v>
      </c>
      <c r="G18" s="197">
        <f t="shared" si="1"/>
        <v>411.87208092384378</v>
      </c>
      <c r="H18" s="197">
        <f t="shared" si="7"/>
        <v>5066.8503395251255</v>
      </c>
      <c r="I18" s="197">
        <f t="shared" si="2"/>
        <v>80.417934340000897</v>
      </c>
      <c r="J18" s="89">
        <f t="shared" si="3"/>
        <v>989.30142825069106</v>
      </c>
      <c r="K18" s="197">
        <f t="shared" si="8"/>
        <v>28.810744221316369</v>
      </c>
      <c r="L18" s="89">
        <f t="shared" si="4"/>
        <v>354.42977541063402</v>
      </c>
      <c r="M18" s="90">
        <f t="shared" si="9"/>
        <v>5421.2801149357592</v>
      </c>
      <c r="N18" s="90">
        <f t="shared" si="10"/>
        <v>53158.280114935762</v>
      </c>
      <c r="O18" s="90">
        <f t="shared" si="11"/>
        <v>4321.1087721456479</v>
      </c>
      <c r="P18" s="91">
        <f t="shared" si="5"/>
        <v>0.9463190032286255</v>
      </c>
      <c r="Q18" s="206">
        <v>5421.2800439786852</v>
      </c>
      <c r="R18" s="94">
        <f t="shared" si="12"/>
        <v>-4.6175671355498722E-2</v>
      </c>
      <c r="S18" s="94">
        <f t="shared" si="12"/>
        <v>-5.943400009864698E-2</v>
      </c>
      <c r="T18" s="93">
        <v>12302</v>
      </c>
      <c r="U18" s="200">
        <v>50048</v>
      </c>
      <c r="V18" s="200">
        <v>4125.6285549418844</v>
      </c>
      <c r="W18" s="208"/>
      <c r="X18" s="90">
        <v>0</v>
      </c>
      <c r="Y18" s="90">
        <f t="shared" si="13"/>
        <v>0</v>
      </c>
      <c r="Z18" s="1"/>
      <c r="AA18" s="1"/>
    </row>
    <row r="19" spans="2:27" x14ac:dyDescent="0.25">
      <c r="B19" s="87">
        <v>1124</v>
      </c>
      <c r="C19" s="87" t="s">
        <v>38</v>
      </c>
      <c r="D19" s="1">
        <v>154063</v>
      </c>
      <c r="E19" s="87">
        <f t="shared" si="6"/>
        <v>5441.0383189122376</v>
      </c>
      <c r="F19" s="88">
        <f t="shared" si="0"/>
        <v>1.1915825844682602</v>
      </c>
      <c r="G19" s="197">
        <f t="shared" si="1"/>
        <v>-524.49534222320619</v>
      </c>
      <c r="H19" s="197">
        <f t="shared" si="7"/>
        <v>-14851.085615050082</v>
      </c>
      <c r="I19" s="197">
        <f t="shared" si="2"/>
        <v>0</v>
      </c>
      <c r="J19" s="89">
        <f t="shared" si="3"/>
        <v>0</v>
      </c>
      <c r="K19" s="197">
        <f t="shared" si="8"/>
        <v>-51.607190118684528</v>
      </c>
      <c r="L19" s="89">
        <f t="shared" si="4"/>
        <v>-1461.2575882105525</v>
      </c>
      <c r="M19" s="90">
        <f t="shared" si="9"/>
        <v>-16312.343203260634</v>
      </c>
      <c r="N19" s="90">
        <f t="shared" si="10"/>
        <v>137750.65679673938</v>
      </c>
      <c r="O19" s="90">
        <f t="shared" si="11"/>
        <v>4864.9357865703478</v>
      </c>
      <c r="P19" s="91">
        <f t="shared" si="5"/>
        <v>1.065416638894862</v>
      </c>
      <c r="Q19" s="206">
        <v>-16312.343301582297</v>
      </c>
      <c r="R19" s="94">
        <f t="shared" si="12"/>
        <v>-5.7505368187296207E-2</v>
      </c>
      <c r="S19" s="94">
        <f t="shared" si="12"/>
        <v>-8.2370050863054253E-2</v>
      </c>
      <c r="T19" s="93">
        <v>28315</v>
      </c>
      <c r="U19" s="200">
        <v>163463</v>
      </c>
      <c r="V19" s="200">
        <v>5929.447185142194</v>
      </c>
      <c r="W19" s="208"/>
      <c r="X19" s="90">
        <v>0</v>
      </c>
      <c r="Y19" s="90">
        <f t="shared" si="13"/>
        <v>0</v>
      </c>
      <c r="Z19" s="1"/>
      <c r="AA19" s="1"/>
    </row>
    <row r="20" spans="2:27" x14ac:dyDescent="0.25">
      <c r="B20" s="87">
        <v>1127</v>
      </c>
      <c r="C20" s="87" t="s">
        <v>39</v>
      </c>
      <c r="D20" s="1">
        <v>56288</v>
      </c>
      <c r="E20" s="87">
        <f t="shared" si="6"/>
        <v>4822.8943535258331</v>
      </c>
      <c r="F20" s="88">
        <f t="shared" si="0"/>
        <v>1.0562096022033891</v>
      </c>
      <c r="G20" s="197">
        <f t="shared" si="1"/>
        <v>-153.60896299136348</v>
      </c>
      <c r="H20" s="197">
        <f t="shared" si="7"/>
        <v>-1792.7702070722032</v>
      </c>
      <c r="I20" s="197">
        <f t="shared" si="2"/>
        <v>0</v>
      </c>
      <c r="J20" s="89">
        <f t="shared" si="3"/>
        <v>0</v>
      </c>
      <c r="K20" s="197">
        <f t="shared" si="8"/>
        <v>-51.607190118684528</v>
      </c>
      <c r="L20" s="89">
        <f t="shared" si="4"/>
        <v>-602.30751587516704</v>
      </c>
      <c r="M20" s="90">
        <f t="shared" si="9"/>
        <v>-2395.0777229473701</v>
      </c>
      <c r="N20" s="90">
        <f t="shared" si="10"/>
        <v>53892.922277052632</v>
      </c>
      <c r="O20" s="90">
        <f t="shared" si="11"/>
        <v>4617.6782004157849</v>
      </c>
      <c r="P20" s="91">
        <f t="shared" si="5"/>
        <v>1.0112674459889133</v>
      </c>
      <c r="Q20" s="206">
        <v>-2395.0777634740216</v>
      </c>
      <c r="R20" s="94">
        <f t="shared" si="12"/>
        <v>-3.8403681090169012E-3</v>
      </c>
      <c r="S20" s="94">
        <f t="shared" si="12"/>
        <v>-2.2362057777455289E-2</v>
      </c>
      <c r="T20" s="93">
        <v>11671</v>
      </c>
      <c r="U20" s="200">
        <v>56505</v>
      </c>
      <c r="V20" s="200">
        <v>4933.2111052907285</v>
      </c>
      <c r="W20" s="208"/>
      <c r="X20" s="90">
        <v>0</v>
      </c>
      <c r="Y20" s="90">
        <f t="shared" si="13"/>
        <v>0</v>
      </c>
      <c r="Z20" s="1"/>
      <c r="AA20" s="1"/>
    </row>
    <row r="21" spans="2:27" x14ac:dyDescent="0.25">
      <c r="B21" s="87">
        <v>1130</v>
      </c>
      <c r="C21" s="87" t="s">
        <v>40</v>
      </c>
      <c r="D21" s="1">
        <v>56256</v>
      </c>
      <c r="E21" s="87">
        <f t="shared" si="6"/>
        <v>4175.1521448716039</v>
      </c>
      <c r="F21" s="88">
        <f t="shared" si="0"/>
        <v>0.91435463081408819</v>
      </c>
      <c r="G21" s="197">
        <f t="shared" si="1"/>
        <v>235.03636220117403</v>
      </c>
      <c r="H21" s="197">
        <f t="shared" si="7"/>
        <v>3166.8799442986187</v>
      </c>
      <c r="I21" s="197">
        <f t="shared" si="2"/>
        <v>0</v>
      </c>
      <c r="J21" s="89">
        <f t="shared" si="3"/>
        <v>0</v>
      </c>
      <c r="K21" s="197">
        <f t="shared" si="8"/>
        <v>-51.607190118684528</v>
      </c>
      <c r="L21" s="89">
        <f t="shared" si="4"/>
        <v>-695.35527965915526</v>
      </c>
      <c r="M21" s="90">
        <f t="shared" si="9"/>
        <v>2471.5246646394635</v>
      </c>
      <c r="N21" s="90">
        <f t="shared" si="10"/>
        <v>58727.524664639466</v>
      </c>
      <c r="O21" s="90">
        <f t="shared" si="11"/>
        <v>4358.5813169540943</v>
      </c>
      <c r="P21" s="91">
        <f t="shared" si="5"/>
        <v>0.95452545743319317</v>
      </c>
      <c r="Q21" s="206">
        <v>2471.5246178520329</v>
      </c>
      <c r="R21" s="94">
        <f t="shared" si="12"/>
        <v>-1.5453543114160206E-2</v>
      </c>
      <c r="S21" s="95">
        <f t="shared" si="12"/>
        <v>-3.0505982636090237E-2</v>
      </c>
      <c r="T21" s="93">
        <v>13474</v>
      </c>
      <c r="U21" s="200">
        <v>57139</v>
      </c>
      <c r="V21" s="200">
        <v>4306.526982212843</v>
      </c>
      <c r="W21" s="208"/>
      <c r="X21" s="90">
        <v>0</v>
      </c>
      <c r="Y21" s="90">
        <f t="shared" si="13"/>
        <v>0</v>
      </c>
      <c r="Z21" s="1"/>
      <c r="AA21" s="1"/>
    </row>
    <row r="22" spans="2:27" x14ac:dyDescent="0.25">
      <c r="B22" s="87">
        <v>1133</v>
      </c>
      <c r="C22" s="87" t="s">
        <v>41</v>
      </c>
      <c r="D22" s="1">
        <v>9874</v>
      </c>
      <c r="E22" s="87">
        <f t="shared" si="6"/>
        <v>3770.1412752959141</v>
      </c>
      <c r="F22" s="88">
        <f t="shared" si="0"/>
        <v>0.82565760822020584</v>
      </c>
      <c r="G22" s="197">
        <f t="shared" si="1"/>
        <v>478.04288394658795</v>
      </c>
      <c r="H22" s="197">
        <f t="shared" si="7"/>
        <v>1251.9943130561139</v>
      </c>
      <c r="I22" s="197">
        <f t="shared" si="2"/>
        <v>119.01756943660165</v>
      </c>
      <c r="J22" s="89">
        <f t="shared" si="3"/>
        <v>311.70701435445972</v>
      </c>
      <c r="K22" s="197">
        <f t="shared" si="8"/>
        <v>67.410379317917119</v>
      </c>
      <c r="L22" s="89">
        <f t="shared" si="4"/>
        <v>176.54778343362491</v>
      </c>
      <c r="M22" s="90">
        <f t="shared" si="9"/>
        <v>1428.5420964897389</v>
      </c>
      <c r="N22" s="90">
        <f t="shared" si="10"/>
        <v>11302.542096489738</v>
      </c>
      <c r="O22" s="90">
        <f t="shared" si="11"/>
        <v>4315.5945385604191</v>
      </c>
      <c r="P22" s="91">
        <f t="shared" si="5"/>
        <v>0.94511139094550478</v>
      </c>
      <c r="Q22" s="206">
        <v>1428.5420813835301</v>
      </c>
      <c r="R22" s="94">
        <f t="shared" si="12"/>
        <v>-1.3980427401637708E-2</v>
      </c>
      <c r="S22" s="95">
        <f t="shared" si="12"/>
        <v>-4.5981826283218924E-2</v>
      </c>
      <c r="T22" s="93">
        <v>2619</v>
      </c>
      <c r="U22" s="200">
        <v>10014</v>
      </c>
      <c r="V22" s="200">
        <v>3951.8547750591952</v>
      </c>
      <c r="W22" s="208"/>
      <c r="X22" s="90">
        <v>0</v>
      </c>
      <c r="Y22" s="90">
        <f t="shared" si="13"/>
        <v>0</v>
      </c>
      <c r="Z22" s="1"/>
      <c r="AA22" s="1"/>
    </row>
    <row r="23" spans="2:27" x14ac:dyDescent="0.25">
      <c r="B23" s="87">
        <v>1134</v>
      </c>
      <c r="C23" s="87" t="s">
        <v>42</v>
      </c>
      <c r="D23" s="1">
        <v>14121</v>
      </c>
      <c r="E23" s="87">
        <f t="shared" si="6"/>
        <v>3701.4416775884665</v>
      </c>
      <c r="F23" s="88">
        <f t="shared" si="0"/>
        <v>0.81061245702109874</v>
      </c>
      <c r="G23" s="197">
        <f t="shared" si="1"/>
        <v>519.26264257105652</v>
      </c>
      <c r="H23" s="197">
        <f t="shared" si="7"/>
        <v>1980.9869814085807</v>
      </c>
      <c r="I23" s="197">
        <f t="shared" si="2"/>
        <v>143.06242863420829</v>
      </c>
      <c r="J23" s="89">
        <f t="shared" si="3"/>
        <v>545.78316523950468</v>
      </c>
      <c r="K23" s="197">
        <f t="shared" si="8"/>
        <v>91.45523851552376</v>
      </c>
      <c r="L23" s="89">
        <f t="shared" si="4"/>
        <v>348.90173493672313</v>
      </c>
      <c r="M23" s="90">
        <f t="shared" si="9"/>
        <v>2329.8887163453037</v>
      </c>
      <c r="N23" s="90">
        <f t="shared" si="10"/>
        <v>16450.888716345304</v>
      </c>
      <c r="O23" s="90">
        <f t="shared" si="11"/>
        <v>4312.1595586750473</v>
      </c>
      <c r="P23" s="91">
        <f t="shared" si="5"/>
        <v>0.94435913338554955</v>
      </c>
      <c r="Q23" s="206">
        <v>2329.8886943406505</v>
      </c>
      <c r="R23" s="94">
        <f t="shared" si="12"/>
        <v>9.7969107551487411E-3</v>
      </c>
      <c r="S23" s="94">
        <f t="shared" si="12"/>
        <v>1.5914836952772851E-3</v>
      </c>
      <c r="T23" s="93">
        <v>3815</v>
      </c>
      <c r="U23" s="200">
        <v>13984</v>
      </c>
      <c r="V23" s="200">
        <v>3695.5602536997885</v>
      </c>
      <c r="W23" s="208"/>
      <c r="X23" s="90">
        <v>0</v>
      </c>
      <c r="Y23" s="90">
        <f t="shared" si="13"/>
        <v>0</v>
      </c>
      <c r="Z23" s="1"/>
      <c r="AA23" s="1"/>
    </row>
    <row r="24" spans="2:27" x14ac:dyDescent="0.25">
      <c r="B24" s="87">
        <v>1135</v>
      </c>
      <c r="C24" s="87" t="s">
        <v>43</v>
      </c>
      <c r="D24" s="1">
        <v>17973</v>
      </c>
      <c r="E24" s="87">
        <f t="shared" si="6"/>
        <v>3956.1963460268544</v>
      </c>
      <c r="F24" s="88">
        <f t="shared" si="0"/>
        <v>0.8664035043232351</v>
      </c>
      <c r="G24" s="197">
        <f t="shared" si="1"/>
        <v>366.40984150802376</v>
      </c>
      <c r="H24" s="197">
        <f t="shared" si="7"/>
        <v>1664.599909970952</v>
      </c>
      <c r="I24" s="197">
        <f t="shared" si="2"/>
        <v>53.898294680772551</v>
      </c>
      <c r="J24" s="89">
        <f t="shared" si="3"/>
        <v>244.8599527347497</v>
      </c>
      <c r="K24" s="197">
        <f t="shared" si="8"/>
        <v>2.291104562088023</v>
      </c>
      <c r="L24" s="89">
        <f t="shared" si="4"/>
        <v>10.408488025565887</v>
      </c>
      <c r="M24" s="90">
        <f t="shared" si="9"/>
        <v>1675.0083979965179</v>
      </c>
      <c r="N24" s="90">
        <f t="shared" si="10"/>
        <v>19648.008397996517</v>
      </c>
      <c r="O24" s="90">
        <f t="shared" si="11"/>
        <v>4324.8972920969663</v>
      </c>
      <c r="P24" s="91">
        <f t="shared" si="5"/>
        <v>0.94714868575065636</v>
      </c>
      <c r="Q24" s="206">
        <v>1675.0083717928114</v>
      </c>
      <c r="R24" s="94">
        <f t="shared" si="12"/>
        <v>-6.3320825515947463E-2</v>
      </c>
      <c r="S24" s="94">
        <f t="shared" si="12"/>
        <v>-6.7032079123852562E-2</v>
      </c>
      <c r="T24" s="93">
        <v>4543</v>
      </c>
      <c r="U24" s="200">
        <v>19188</v>
      </c>
      <c r="V24" s="200">
        <v>4240.441988950276</v>
      </c>
      <c r="W24" s="208"/>
      <c r="X24" s="90">
        <v>0</v>
      </c>
      <c r="Y24" s="90">
        <f t="shared" si="13"/>
        <v>0</v>
      </c>
      <c r="Z24" s="1"/>
      <c r="AA24" s="1"/>
    </row>
    <row r="25" spans="2:27" x14ac:dyDescent="0.25">
      <c r="B25" s="87">
        <v>1144</v>
      </c>
      <c r="C25" s="87" t="s">
        <v>44</v>
      </c>
      <c r="D25" s="1">
        <v>2155</v>
      </c>
      <c r="E25" s="87">
        <f t="shared" si="6"/>
        <v>4028.0373831775701</v>
      </c>
      <c r="F25" s="88">
        <f t="shared" si="0"/>
        <v>0.88213662798483139</v>
      </c>
      <c r="G25" s="197">
        <f t="shared" si="1"/>
        <v>323.30521921759436</v>
      </c>
      <c r="H25" s="197">
        <f t="shared" si="7"/>
        <v>172.96829228141297</v>
      </c>
      <c r="I25" s="197">
        <f t="shared" si="2"/>
        <v>28.753931678022056</v>
      </c>
      <c r="J25" s="89">
        <f t="shared" si="3"/>
        <v>15.383353447741801</v>
      </c>
      <c r="K25" s="197">
        <f t="shared" si="8"/>
        <v>-22.853258440662472</v>
      </c>
      <c r="L25" s="89">
        <f t="shared" si="4"/>
        <v>-12.226493265754423</v>
      </c>
      <c r="M25" s="90">
        <f t="shared" si="9"/>
        <v>160.74179901565856</v>
      </c>
      <c r="N25" s="90">
        <f t="shared" si="10"/>
        <v>2315.7417990156587</v>
      </c>
      <c r="O25" s="90">
        <f t="shared" si="11"/>
        <v>4328.4893439545021</v>
      </c>
      <c r="P25" s="91">
        <f t="shared" si="5"/>
        <v>0.94793534193373619</v>
      </c>
      <c r="Q25" s="206">
        <v>160.74179592981599</v>
      </c>
      <c r="R25" s="94">
        <f t="shared" si="12"/>
        <v>3.506243996157541E-2</v>
      </c>
      <c r="S25" s="94">
        <f t="shared" si="12"/>
        <v>1.1846086168044686E-2</v>
      </c>
      <c r="T25" s="93">
        <v>535</v>
      </c>
      <c r="U25" s="200">
        <v>2082</v>
      </c>
      <c r="V25" s="200">
        <v>3980.8795411089868</v>
      </c>
      <c r="W25" s="208"/>
      <c r="X25" s="90">
        <v>0</v>
      </c>
      <c r="Y25" s="90">
        <f t="shared" si="13"/>
        <v>0</v>
      </c>
      <c r="Z25" s="1"/>
      <c r="AA25" s="1"/>
    </row>
    <row r="26" spans="2:27" x14ac:dyDescent="0.25">
      <c r="B26" s="87">
        <v>1145</v>
      </c>
      <c r="C26" s="87" t="s">
        <v>45</v>
      </c>
      <c r="D26" s="1">
        <v>3935</v>
      </c>
      <c r="E26" s="87">
        <f t="shared" si="6"/>
        <v>4533.4101382488479</v>
      </c>
      <c r="F26" s="88">
        <f t="shared" si="0"/>
        <v>0.99281281482853434</v>
      </c>
      <c r="G26" s="197">
        <f t="shared" si="1"/>
        <v>20.081566174827639</v>
      </c>
      <c r="H26" s="197">
        <f t="shared" si="7"/>
        <v>17.430799439750391</v>
      </c>
      <c r="I26" s="197">
        <f t="shared" si="2"/>
        <v>0</v>
      </c>
      <c r="J26" s="89">
        <f t="shared" si="3"/>
        <v>0</v>
      </c>
      <c r="K26" s="197">
        <f t="shared" si="8"/>
        <v>-51.607190118684528</v>
      </c>
      <c r="L26" s="89">
        <f t="shared" si="4"/>
        <v>-44.795041023018172</v>
      </c>
      <c r="M26" s="90">
        <f t="shared" si="9"/>
        <v>-27.364241583267781</v>
      </c>
      <c r="N26" s="90">
        <f t="shared" si="10"/>
        <v>3907.6357584167322</v>
      </c>
      <c r="O26" s="90">
        <f t="shared" si="11"/>
        <v>4501.8845143049912</v>
      </c>
      <c r="P26" s="91">
        <f t="shared" si="5"/>
        <v>0.98590873103897148</v>
      </c>
      <c r="Q26" s="206">
        <v>-27.36424459733114</v>
      </c>
      <c r="R26" s="94">
        <f t="shared" si="12"/>
        <v>-0.10972850678733032</v>
      </c>
      <c r="S26" s="94">
        <f t="shared" si="12"/>
        <v>-0.12306206601747408</v>
      </c>
      <c r="T26" s="93">
        <v>868</v>
      </c>
      <c r="U26" s="200">
        <v>4420</v>
      </c>
      <c r="V26" s="200">
        <v>5169.5906432748543</v>
      </c>
      <c r="W26" s="208"/>
      <c r="X26" s="90">
        <v>0</v>
      </c>
      <c r="Y26" s="90">
        <f t="shared" si="13"/>
        <v>0</v>
      </c>
      <c r="Z26" s="1"/>
      <c r="AA26" s="1"/>
    </row>
    <row r="27" spans="2:27" x14ac:dyDescent="0.25">
      <c r="B27" s="87">
        <v>1146</v>
      </c>
      <c r="C27" s="87" t="s">
        <v>46</v>
      </c>
      <c r="D27" s="1">
        <v>47833</v>
      </c>
      <c r="E27" s="87">
        <f t="shared" si="6"/>
        <v>4194.0377027619461</v>
      </c>
      <c r="F27" s="88">
        <f t="shared" si="0"/>
        <v>0.91849055130593238</v>
      </c>
      <c r="G27" s="197">
        <f t="shared" si="1"/>
        <v>223.70502746696874</v>
      </c>
      <c r="H27" s="197">
        <f t="shared" si="7"/>
        <v>2551.3558382607789</v>
      </c>
      <c r="I27" s="197">
        <f t="shared" si="2"/>
        <v>0</v>
      </c>
      <c r="J27" s="89">
        <f t="shared" si="3"/>
        <v>0</v>
      </c>
      <c r="K27" s="197">
        <f t="shared" si="8"/>
        <v>-51.607190118684528</v>
      </c>
      <c r="L27" s="89">
        <f t="shared" si="4"/>
        <v>-588.5800033035971</v>
      </c>
      <c r="M27" s="90">
        <f t="shared" si="9"/>
        <v>1962.7758349571818</v>
      </c>
      <c r="N27" s="90">
        <f t="shared" si="10"/>
        <v>49795.775834957181</v>
      </c>
      <c r="O27" s="90">
        <f t="shared" si="11"/>
        <v>4366.135540110231</v>
      </c>
      <c r="P27" s="91">
        <f t="shared" si="5"/>
        <v>0.95617982562993087</v>
      </c>
      <c r="Q27" s="206">
        <v>1962.775795354195</v>
      </c>
      <c r="R27" s="94">
        <f t="shared" si="12"/>
        <v>-0.10409994193777977</v>
      </c>
      <c r="S27" s="94">
        <f t="shared" si="12"/>
        <v>-0.11368344102446029</v>
      </c>
      <c r="T27" s="93">
        <v>11405</v>
      </c>
      <c r="U27" s="200">
        <v>53391</v>
      </c>
      <c r="V27" s="200">
        <v>4731.9861738899226</v>
      </c>
      <c r="W27" s="208"/>
      <c r="X27" s="90">
        <v>0</v>
      </c>
      <c r="Y27" s="90">
        <f t="shared" si="13"/>
        <v>0</v>
      </c>
      <c r="Z27" s="1"/>
      <c r="AA27" s="1"/>
    </row>
    <row r="28" spans="2:27" x14ac:dyDescent="0.25">
      <c r="B28" s="87">
        <v>1149</v>
      </c>
      <c r="C28" s="87" t="s">
        <v>47</v>
      </c>
      <c r="D28" s="1">
        <v>177545</v>
      </c>
      <c r="E28" s="87">
        <f t="shared" si="6"/>
        <v>4138.2886977600629</v>
      </c>
      <c r="F28" s="88">
        <f t="shared" si="0"/>
        <v>0.90628156846698071</v>
      </c>
      <c r="G28" s="197">
        <f t="shared" si="1"/>
        <v>257.15443046809867</v>
      </c>
      <c r="H28" s="197">
        <f t="shared" si="7"/>
        <v>11032.696530372838</v>
      </c>
      <c r="I28" s="197">
        <f t="shared" si="2"/>
        <v>0</v>
      </c>
      <c r="J28" s="89">
        <f t="shared" si="3"/>
        <v>0</v>
      </c>
      <c r="K28" s="197">
        <f t="shared" si="8"/>
        <v>-51.607190118684528</v>
      </c>
      <c r="L28" s="89">
        <f t="shared" si="4"/>
        <v>-2214.1032776619222</v>
      </c>
      <c r="M28" s="90">
        <f t="shared" si="9"/>
        <v>8818.5932527109144</v>
      </c>
      <c r="N28" s="90">
        <f t="shared" si="10"/>
        <v>186363.59325271091</v>
      </c>
      <c r="O28" s="90">
        <f t="shared" si="11"/>
        <v>4343.8359381094779</v>
      </c>
      <c r="P28" s="91">
        <f t="shared" si="5"/>
        <v>0.95129623249435025</v>
      </c>
      <c r="Q28" s="206">
        <v>8818.5931037335413</v>
      </c>
      <c r="R28" s="94">
        <f t="shared" si="12"/>
        <v>-1.355120455151569E-2</v>
      </c>
      <c r="S28" s="94">
        <f t="shared" si="12"/>
        <v>-2.1874502781298308E-2</v>
      </c>
      <c r="T28" s="93">
        <v>42903</v>
      </c>
      <c r="U28" s="200">
        <v>179984</v>
      </c>
      <c r="V28" s="200">
        <v>4230.83613455255</v>
      </c>
      <c r="W28" s="208"/>
      <c r="X28" s="90">
        <v>0</v>
      </c>
      <c r="Y28" s="90">
        <f t="shared" si="13"/>
        <v>0</v>
      </c>
      <c r="Z28" s="1"/>
      <c r="AA28" s="1"/>
    </row>
    <row r="29" spans="2:27" x14ac:dyDescent="0.25">
      <c r="B29" s="87">
        <v>1151</v>
      </c>
      <c r="C29" s="87" t="s">
        <v>48</v>
      </c>
      <c r="D29" s="1">
        <v>956</v>
      </c>
      <c r="E29" s="87">
        <f t="shared" si="6"/>
        <v>4596.1538461538457</v>
      </c>
      <c r="F29" s="88">
        <f t="shared" si="0"/>
        <v>1.0065536314231702</v>
      </c>
      <c r="G29" s="197">
        <f t="shared" si="1"/>
        <v>-17.564658568171033</v>
      </c>
      <c r="H29" s="197">
        <f t="shared" si="7"/>
        <v>-3.653448982179575</v>
      </c>
      <c r="I29" s="197">
        <f t="shared" si="2"/>
        <v>0</v>
      </c>
      <c r="J29" s="89">
        <f t="shared" si="3"/>
        <v>0</v>
      </c>
      <c r="K29" s="197">
        <f t="shared" si="8"/>
        <v>-51.607190118684528</v>
      </c>
      <c r="L29" s="89">
        <f t="shared" si="4"/>
        <v>-10.734295544686381</v>
      </c>
      <c r="M29" s="90">
        <f t="shared" si="9"/>
        <v>-14.387744526865955</v>
      </c>
      <c r="N29" s="90">
        <f t="shared" si="10"/>
        <v>941.61225547313404</v>
      </c>
      <c r="O29" s="90">
        <f t="shared" si="11"/>
        <v>4526.9819974669908</v>
      </c>
      <c r="P29" s="91">
        <f t="shared" si="5"/>
        <v>0.99140505767682596</v>
      </c>
      <c r="Q29" s="206">
        <v>-14.387745249129988</v>
      </c>
      <c r="R29" s="94">
        <f t="shared" si="12"/>
        <v>-0.13248638838475499</v>
      </c>
      <c r="S29" s="94">
        <f t="shared" si="12"/>
        <v>-0.21590115873237475</v>
      </c>
      <c r="T29" s="93">
        <v>208</v>
      </c>
      <c r="U29" s="200">
        <v>1102</v>
      </c>
      <c r="V29" s="200">
        <v>5861.7021276595742</v>
      </c>
      <c r="W29" s="208"/>
      <c r="X29" s="90">
        <v>0</v>
      </c>
      <c r="Y29" s="90">
        <f t="shared" si="13"/>
        <v>0</v>
      </c>
      <c r="Z29" s="1"/>
      <c r="AA29" s="1"/>
    </row>
    <row r="30" spans="2:27" x14ac:dyDescent="0.25">
      <c r="B30" s="87">
        <v>1160</v>
      </c>
      <c r="C30" s="87" t="s">
        <v>49</v>
      </c>
      <c r="D30" s="1">
        <v>40233</v>
      </c>
      <c r="E30" s="87">
        <f t="shared" si="6"/>
        <v>4549.1858887381268</v>
      </c>
      <c r="F30" s="88">
        <f t="shared" si="0"/>
        <v>0.99626769024718409</v>
      </c>
      <c r="G30" s="197">
        <f t="shared" si="1"/>
        <v>10.616115881260338</v>
      </c>
      <c r="H30" s="197">
        <f t="shared" si="7"/>
        <v>93.888928853866432</v>
      </c>
      <c r="I30" s="197">
        <f t="shared" si="2"/>
        <v>0</v>
      </c>
      <c r="J30" s="89">
        <f t="shared" si="3"/>
        <v>0</v>
      </c>
      <c r="K30" s="197">
        <f t="shared" si="8"/>
        <v>-51.607190118684528</v>
      </c>
      <c r="L30" s="89">
        <f t="shared" si="4"/>
        <v>-456.41398940964598</v>
      </c>
      <c r="M30" s="90">
        <f t="shared" si="9"/>
        <v>-362.52506055577953</v>
      </c>
      <c r="N30" s="90">
        <f t="shared" si="10"/>
        <v>39870.474939444219</v>
      </c>
      <c r="O30" s="90">
        <f t="shared" si="11"/>
        <v>4508.1948145007027</v>
      </c>
      <c r="P30" s="91">
        <f t="shared" si="5"/>
        <v>0.98729068120643138</v>
      </c>
      <c r="Q30" s="206">
        <v>-362.52509126589052</v>
      </c>
      <c r="R30" s="94">
        <f t="shared" si="12"/>
        <v>-0.27957239551624108</v>
      </c>
      <c r="S30" s="94">
        <f t="shared" si="12"/>
        <v>-0.28519309935040899</v>
      </c>
      <c r="T30" s="93">
        <v>8844</v>
      </c>
      <c r="U30" s="200">
        <v>55846</v>
      </c>
      <c r="V30" s="200">
        <v>6364.2165242165247</v>
      </c>
      <c r="W30" s="208"/>
      <c r="X30" s="90">
        <v>0</v>
      </c>
      <c r="Y30" s="90">
        <f t="shared" si="13"/>
        <v>0</v>
      </c>
      <c r="Z30" s="1"/>
      <c r="AA30" s="1"/>
    </row>
    <row r="31" spans="2:27" ht="27.95" customHeight="1" x14ac:dyDescent="0.25">
      <c r="B31" s="87">
        <v>1505</v>
      </c>
      <c r="C31" s="87" t="s">
        <v>50</v>
      </c>
      <c r="D31" s="1">
        <v>98556</v>
      </c>
      <c r="E31" s="87">
        <f t="shared" si="6"/>
        <v>4079.4734881410654</v>
      </c>
      <c r="F31" s="88">
        <f t="shared" si="0"/>
        <v>0.89340108952599462</v>
      </c>
      <c r="G31" s="197">
        <f t="shared" si="1"/>
        <v>292.44355623949713</v>
      </c>
      <c r="H31" s="197">
        <f t="shared" si="7"/>
        <v>7065.1438751900114</v>
      </c>
      <c r="I31" s="197">
        <f t="shared" si="2"/>
        <v>10.751294940798674</v>
      </c>
      <c r="J31" s="89">
        <f t="shared" si="3"/>
        <v>259.74053447475518</v>
      </c>
      <c r="K31" s="197">
        <f t="shared" si="8"/>
        <v>-40.855895177885856</v>
      </c>
      <c r="L31" s="89">
        <f t="shared" si="4"/>
        <v>-987.0375716025444</v>
      </c>
      <c r="M31" s="90">
        <f t="shared" si="9"/>
        <v>6078.1063035874668</v>
      </c>
      <c r="N31" s="90">
        <f t="shared" si="10"/>
        <v>104634.10630358747</v>
      </c>
      <c r="O31" s="90">
        <f t="shared" si="11"/>
        <v>4331.0611492026774</v>
      </c>
      <c r="P31" s="91">
        <f t="shared" si="5"/>
        <v>0.94849856501079444</v>
      </c>
      <c r="Q31" s="206">
        <v>6078.1061642400446</v>
      </c>
      <c r="R31" s="94">
        <f t="shared" si="12"/>
        <v>-2.5095703955763504E-2</v>
      </c>
      <c r="S31" s="94">
        <f t="shared" si="12"/>
        <v>-3.0987339670091874E-2</v>
      </c>
      <c r="T31" s="93">
        <v>24159</v>
      </c>
      <c r="U31" s="200">
        <v>101093</v>
      </c>
      <c r="V31" s="200">
        <v>4209.9279556906677</v>
      </c>
      <c r="W31" s="208"/>
      <c r="X31" s="90">
        <v>0</v>
      </c>
      <c r="Y31" s="90">
        <f t="shared" si="13"/>
        <v>0</v>
      </c>
      <c r="Z31" s="1"/>
      <c r="AA31" s="1"/>
    </row>
    <row r="32" spans="2:27" x14ac:dyDescent="0.25">
      <c r="B32" s="87">
        <v>1506</v>
      </c>
      <c r="C32" s="87" t="s">
        <v>51</v>
      </c>
      <c r="D32" s="1">
        <v>139923</v>
      </c>
      <c r="E32" s="87">
        <f t="shared" si="6"/>
        <v>4312.4884423349567</v>
      </c>
      <c r="F32" s="88">
        <f t="shared" si="0"/>
        <v>0.94443115861648741</v>
      </c>
      <c r="G32" s="197">
        <f t="shared" si="1"/>
        <v>152.63458372316236</v>
      </c>
      <c r="H32" s="197">
        <f t="shared" si="7"/>
        <v>4952.3817034817266</v>
      </c>
      <c r="I32" s="197">
        <f t="shared" si="2"/>
        <v>0</v>
      </c>
      <c r="J32" s="89">
        <f t="shared" si="3"/>
        <v>0</v>
      </c>
      <c r="K32" s="197">
        <f t="shared" si="8"/>
        <v>-51.607190118684528</v>
      </c>
      <c r="L32" s="89">
        <f t="shared" si="4"/>
        <v>-1674.4468905908382</v>
      </c>
      <c r="M32" s="90">
        <f t="shared" si="9"/>
        <v>3277.9348128908887</v>
      </c>
      <c r="N32" s="90">
        <f t="shared" si="10"/>
        <v>143200.93481289089</v>
      </c>
      <c r="O32" s="90">
        <f t="shared" si="11"/>
        <v>4413.5158359394345</v>
      </c>
      <c r="P32" s="91">
        <f t="shared" si="5"/>
        <v>0.96655606855415266</v>
      </c>
      <c r="Q32" s="206">
        <v>3277.9347002246441</v>
      </c>
      <c r="R32" s="94">
        <f t="shared" si="12"/>
        <v>-2.2160258291752274E-2</v>
      </c>
      <c r="S32" s="94">
        <f t="shared" si="12"/>
        <v>-3.5541286625551956E-2</v>
      </c>
      <c r="T32" s="93">
        <v>32446</v>
      </c>
      <c r="U32" s="200">
        <v>143094</v>
      </c>
      <c r="V32" s="200">
        <v>4471.4080369976882</v>
      </c>
      <c r="W32" s="208"/>
      <c r="X32" s="90">
        <v>0</v>
      </c>
      <c r="Y32" s="90">
        <f t="shared" si="13"/>
        <v>0</v>
      </c>
      <c r="Z32" s="1"/>
      <c r="AA32" s="1"/>
    </row>
    <row r="33" spans="2:27" x14ac:dyDescent="0.25">
      <c r="B33" s="87">
        <v>1507</v>
      </c>
      <c r="C33" s="87" t="s">
        <v>52</v>
      </c>
      <c r="D33" s="1">
        <v>310133</v>
      </c>
      <c r="E33" s="87">
        <f t="shared" si="6"/>
        <v>4593.2020142180099</v>
      </c>
      <c r="F33" s="88">
        <f t="shared" si="0"/>
        <v>1.005907182837283</v>
      </c>
      <c r="G33" s="197">
        <f t="shared" si="1"/>
        <v>-15.793559406669555</v>
      </c>
      <c r="H33" s="197">
        <f t="shared" si="7"/>
        <v>-1066.3811311383286</v>
      </c>
      <c r="I33" s="197">
        <f t="shared" si="2"/>
        <v>0</v>
      </c>
      <c r="J33" s="89">
        <f t="shared" si="3"/>
        <v>0</v>
      </c>
      <c r="K33" s="197">
        <f t="shared" si="8"/>
        <v>-51.607190118684528</v>
      </c>
      <c r="L33" s="89">
        <f t="shared" si="4"/>
        <v>-3484.5174768135794</v>
      </c>
      <c r="M33" s="90">
        <f t="shared" si="9"/>
        <v>-4550.8986079519082</v>
      </c>
      <c r="N33" s="90">
        <f t="shared" si="10"/>
        <v>305582.10139204812</v>
      </c>
      <c r="O33" s="90">
        <f t="shared" si="11"/>
        <v>4525.8012646926554</v>
      </c>
      <c r="P33" s="91">
        <f t="shared" si="5"/>
        <v>0.99114647824247082</v>
      </c>
      <c r="Q33" s="206">
        <v>-4550.8988424099243</v>
      </c>
      <c r="R33" s="94">
        <f t="shared" si="12"/>
        <v>-2.3381555495374073E-2</v>
      </c>
      <c r="S33" s="94">
        <f t="shared" si="12"/>
        <v>-2.9253994601844267E-2</v>
      </c>
      <c r="T33" s="93">
        <v>67520</v>
      </c>
      <c r="U33" s="200">
        <v>317558</v>
      </c>
      <c r="V33" s="200">
        <v>4731.6208242691537</v>
      </c>
      <c r="W33" s="208"/>
      <c r="X33" s="90">
        <v>0</v>
      </c>
      <c r="Y33" s="90">
        <f t="shared" si="13"/>
        <v>0</v>
      </c>
      <c r="Z33" s="1"/>
      <c r="AA33" s="1"/>
    </row>
    <row r="34" spans="2:27" x14ac:dyDescent="0.25">
      <c r="B34" s="87">
        <v>1511</v>
      </c>
      <c r="C34" s="87" t="s">
        <v>53</v>
      </c>
      <c r="D34" s="1">
        <v>12161</v>
      </c>
      <c r="E34" s="87">
        <f t="shared" si="6"/>
        <v>4036.1765682044474</v>
      </c>
      <c r="F34" s="88">
        <f t="shared" si="0"/>
        <v>0.88391910231442417</v>
      </c>
      <c r="G34" s="197">
        <f t="shared" si="1"/>
        <v>318.42170820146794</v>
      </c>
      <c r="H34" s="197">
        <f t="shared" si="7"/>
        <v>959.40460681102286</v>
      </c>
      <c r="I34" s="197">
        <f t="shared" si="2"/>
        <v>25.905216918614972</v>
      </c>
      <c r="J34" s="89">
        <f t="shared" si="3"/>
        <v>78.052418575786916</v>
      </c>
      <c r="K34" s="197">
        <f t="shared" si="8"/>
        <v>-25.701973200069556</v>
      </c>
      <c r="L34" s="89">
        <f t="shared" si="4"/>
        <v>-77.440045251809565</v>
      </c>
      <c r="M34" s="90">
        <f t="shared" si="9"/>
        <v>881.96456155921328</v>
      </c>
      <c r="N34" s="90">
        <f t="shared" si="10"/>
        <v>13042.964561559213</v>
      </c>
      <c r="O34" s="90">
        <f t="shared" si="11"/>
        <v>4328.8963032058455</v>
      </c>
      <c r="P34" s="91">
        <f t="shared" si="5"/>
        <v>0.9480244656502157</v>
      </c>
      <c r="Q34" s="206">
        <v>881.96454418044004</v>
      </c>
      <c r="R34" s="94">
        <f t="shared" si="12"/>
        <v>-2.2663344852527526E-2</v>
      </c>
      <c r="S34" s="94">
        <f t="shared" si="12"/>
        <v>-1.2283400290722305E-2</v>
      </c>
      <c r="T34" s="93">
        <v>3013</v>
      </c>
      <c r="U34" s="200">
        <v>12443</v>
      </c>
      <c r="V34" s="200">
        <v>4086.3711001642037</v>
      </c>
      <c r="W34" s="208"/>
      <c r="X34" s="90">
        <v>0</v>
      </c>
      <c r="Y34" s="90">
        <f t="shared" si="13"/>
        <v>0</v>
      </c>
      <c r="Z34" s="1"/>
      <c r="AA34" s="1"/>
    </row>
    <row r="35" spans="2:27" x14ac:dyDescent="0.25">
      <c r="B35" s="87">
        <v>1514</v>
      </c>
      <c r="C35" s="87" t="s">
        <v>54</v>
      </c>
      <c r="D35" s="1">
        <v>11991</v>
      </c>
      <c r="E35" s="87">
        <f t="shared" si="6"/>
        <v>4910.3194103194101</v>
      </c>
      <c r="F35" s="88">
        <f t="shared" si="0"/>
        <v>1.0753556123976715</v>
      </c>
      <c r="G35" s="197">
        <f t="shared" si="1"/>
        <v>-206.06399706750963</v>
      </c>
      <c r="H35" s="197">
        <f t="shared" si="7"/>
        <v>-503.20828083885851</v>
      </c>
      <c r="I35" s="197">
        <f t="shared" si="2"/>
        <v>0</v>
      </c>
      <c r="J35" s="89">
        <f t="shared" si="3"/>
        <v>0</v>
      </c>
      <c r="K35" s="197">
        <f t="shared" si="8"/>
        <v>-51.607190118684528</v>
      </c>
      <c r="L35" s="89">
        <f t="shared" si="4"/>
        <v>-126.02475826982763</v>
      </c>
      <c r="M35" s="90">
        <f t="shared" si="9"/>
        <v>-629.23303910868617</v>
      </c>
      <c r="N35" s="90">
        <f t="shared" si="10"/>
        <v>11361.766960891313</v>
      </c>
      <c r="O35" s="90">
        <f t="shared" si="11"/>
        <v>4652.6482231332157</v>
      </c>
      <c r="P35" s="91">
        <f t="shared" si="5"/>
        <v>1.0189258500666263</v>
      </c>
      <c r="Q35" s="206">
        <v>-629.23304758834365</v>
      </c>
      <c r="R35" s="94">
        <f t="shared" si="12"/>
        <v>2.8123124410529023E-2</v>
      </c>
      <c r="S35" s="94">
        <f t="shared" si="12"/>
        <v>1.9702787601269953E-2</v>
      </c>
      <c r="T35" s="93">
        <v>2442</v>
      </c>
      <c r="U35" s="200">
        <v>11663</v>
      </c>
      <c r="V35" s="200">
        <v>4815.441783649876</v>
      </c>
      <c r="W35" s="208"/>
      <c r="X35" s="90">
        <v>0</v>
      </c>
      <c r="Y35" s="90">
        <f t="shared" si="13"/>
        <v>0</v>
      </c>
      <c r="Z35" s="1"/>
      <c r="AA35" s="1"/>
    </row>
    <row r="36" spans="2:27" x14ac:dyDescent="0.25">
      <c r="B36" s="87">
        <v>1515</v>
      </c>
      <c r="C36" s="87" t="s">
        <v>55</v>
      </c>
      <c r="D36" s="1">
        <v>55721</v>
      </c>
      <c r="E36" s="87">
        <f t="shared" si="6"/>
        <v>6301.8547839855237</v>
      </c>
      <c r="F36" s="88">
        <f t="shared" si="0"/>
        <v>1.3801006297537639</v>
      </c>
      <c r="G36" s="197">
        <f t="shared" si="1"/>
        <v>-1040.9852212671778</v>
      </c>
      <c r="H36" s="197">
        <f t="shared" si="7"/>
        <v>-9204.3913264443872</v>
      </c>
      <c r="I36" s="197">
        <f t="shared" si="2"/>
        <v>0</v>
      </c>
      <c r="J36" s="89">
        <f t="shared" si="3"/>
        <v>0</v>
      </c>
      <c r="K36" s="197">
        <f t="shared" si="8"/>
        <v>-51.607190118684528</v>
      </c>
      <c r="L36" s="89">
        <f t="shared" si="4"/>
        <v>-456.31077502940855</v>
      </c>
      <c r="M36" s="90">
        <f t="shared" si="9"/>
        <v>-9660.7021014737966</v>
      </c>
      <c r="N36" s="90">
        <f t="shared" si="10"/>
        <v>46060.297898526202</v>
      </c>
      <c r="O36" s="90">
        <f t="shared" si="11"/>
        <v>5209.2623725996609</v>
      </c>
      <c r="P36" s="91">
        <f t="shared" si="5"/>
        <v>1.1408238570090634</v>
      </c>
      <c r="Q36" s="206">
        <v>-9660.7021321769607</v>
      </c>
      <c r="R36" s="94">
        <f t="shared" si="12"/>
        <v>1.5527893710474038E-2</v>
      </c>
      <c r="S36" s="94">
        <f t="shared" si="12"/>
        <v>6.6842330210703559E-3</v>
      </c>
      <c r="T36" s="93">
        <v>8842</v>
      </c>
      <c r="U36" s="200">
        <v>54869</v>
      </c>
      <c r="V36" s="200">
        <v>6260.011409013121</v>
      </c>
      <c r="W36" s="208"/>
      <c r="X36" s="90">
        <v>0</v>
      </c>
      <c r="Y36" s="90">
        <f t="shared" si="13"/>
        <v>0</v>
      </c>
      <c r="Z36" s="1"/>
      <c r="AA36" s="1"/>
    </row>
    <row r="37" spans="2:27" x14ac:dyDescent="0.25">
      <c r="B37" s="87">
        <v>1516</v>
      </c>
      <c r="C37" s="87" t="s">
        <v>56</v>
      </c>
      <c r="D37" s="1">
        <v>39118</v>
      </c>
      <c r="E37" s="87">
        <f t="shared" si="6"/>
        <v>4446.743207911788</v>
      </c>
      <c r="F37" s="88">
        <f t="shared" si="0"/>
        <v>0.97383283365839435</v>
      </c>
      <c r="G37" s="197">
        <f t="shared" si="1"/>
        <v>72.081724377063622</v>
      </c>
      <c r="H37" s="197">
        <f t="shared" si="7"/>
        <v>634.10292934502866</v>
      </c>
      <c r="I37" s="197">
        <f t="shared" si="2"/>
        <v>0</v>
      </c>
      <c r="J37" s="89">
        <f t="shared" si="3"/>
        <v>0</v>
      </c>
      <c r="K37" s="197">
        <f t="shared" si="8"/>
        <v>-51.607190118684528</v>
      </c>
      <c r="L37" s="89">
        <f t="shared" si="4"/>
        <v>-453.9884514740678</v>
      </c>
      <c r="M37" s="90">
        <f t="shared" si="9"/>
        <v>180.11447787096085</v>
      </c>
      <c r="N37" s="90">
        <f t="shared" si="10"/>
        <v>39298.114477870964</v>
      </c>
      <c r="O37" s="90">
        <f t="shared" si="11"/>
        <v>4467.2177421701681</v>
      </c>
      <c r="P37" s="91">
        <f t="shared" si="5"/>
        <v>0.97831673857091572</v>
      </c>
      <c r="Q37" s="206">
        <v>180.1144473240538</v>
      </c>
      <c r="R37" s="94">
        <f t="shared" si="12"/>
        <v>-9.9120261618534378E-2</v>
      </c>
      <c r="S37" s="94">
        <f t="shared" si="12"/>
        <v>-0.12369808783332936</v>
      </c>
      <c r="T37" s="93">
        <v>8797</v>
      </c>
      <c r="U37" s="200">
        <v>43422</v>
      </c>
      <c r="V37" s="200">
        <v>5074.4419773285026</v>
      </c>
      <c r="W37" s="208"/>
      <c r="X37" s="90">
        <v>0</v>
      </c>
      <c r="Y37" s="90">
        <f t="shared" si="13"/>
        <v>0</v>
      </c>
      <c r="Z37" s="1"/>
      <c r="AA37" s="1"/>
    </row>
    <row r="38" spans="2:27" x14ac:dyDescent="0.25">
      <c r="B38" s="87">
        <v>1517</v>
      </c>
      <c r="C38" s="87" t="s">
        <v>57</v>
      </c>
      <c r="D38" s="1">
        <v>19644</v>
      </c>
      <c r="E38" s="87">
        <f t="shared" si="6"/>
        <v>3807.7146733863151</v>
      </c>
      <c r="F38" s="88">
        <f t="shared" si="0"/>
        <v>0.83388614920441373</v>
      </c>
      <c r="G38" s="197">
        <f t="shared" si="1"/>
        <v>455.49884509234732</v>
      </c>
      <c r="H38" s="197">
        <f t="shared" si="7"/>
        <v>2349.9185418314196</v>
      </c>
      <c r="I38" s="197">
        <f t="shared" si="2"/>
        <v>105.8668801049613</v>
      </c>
      <c r="J38" s="89">
        <f t="shared" si="3"/>
        <v>546.16723446149535</v>
      </c>
      <c r="K38" s="197">
        <f t="shared" si="8"/>
        <v>54.259689986276769</v>
      </c>
      <c r="L38" s="89">
        <f t="shared" si="4"/>
        <v>279.92574063920182</v>
      </c>
      <c r="M38" s="90">
        <f t="shared" si="9"/>
        <v>2629.8442824706212</v>
      </c>
      <c r="N38" s="90">
        <f t="shared" si="10"/>
        <v>22273.844282470622</v>
      </c>
      <c r="O38" s="90">
        <f t="shared" si="11"/>
        <v>4317.4732084649395</v>
      </c>
      <c r="P38" s="91">
        <f t="shared" si="5"/>
        <v>0.94552281799471527</v>
      </c>
      <c r="Q38" s="206">
        <v>2629.8442527138704</v>
      </c>
      <c r="R38" s="94">
        <f t="shared" si="12"/>
        <v>-4.8071331653421208E-2</v>
      </c>
      <c r="S38" s="94">
        <f t="shared" si="12"/>
        <v>-5.4160427612994291E-2</v>
      </c>
      <c r="T38" s="93">
        <v>5159</v>
      </c>
      <c r="U38" s="200">
        <v>20636</v>
      </c>
      <c r="V38" s="200">
        <v>4025.7510729613737</v>
      </c>
      <c r="W38" s="208"/>
      <c r="X38" s="90">
        <v>0</v>
      </c>
      <c r="Y38" s="90">
        <f t="shared" si="13"/>
        <v>0</v>
      </c>
      <c r="Z38" s="1"/>
      <c r="AA38" s="1"/>
    </row>
    <row r="39" spans="2:27" x14ac:dyDescent="0.25">
      <c r="B39" s="87">
        <v>1520</v>
      </c>
      <c r="C39" s="87" t="s">
        <v>58</v>
      </c>
      <c r="D39" s="1">
        <v>42724</v>
      </c>
      <c r="E39" s="87">
        <f t="shared" si="6"/>
        <v>3909.2323176868881</v>
      </c>
      <c r="F39" s="88">
        <f t="shared" si="0"/>
        <v>0.85611842361136736</v>
      </c>
      <c r="G39" s="197">
        <f t="shared" si="1"/>
        <v>394.58825851200351</v>
      </c>
      <c r="H39" s="197">
        <f t="shared" si="7"/>
        <v>4312.4550772776865</v>
      </c>
      <c r="I39" s="197">
        <f t="shared" si="2"/>
        <v>70.335704599760732</v>
      </c>
      <c r="J39" s="89">
        <f t="shared" si="3"/>
        <v>768.69891557078506</v>
      </c>
      <c r="K39" s="197">
        <f t="shared" si="8"/>
        <v>18.728514481076203</v>
      </c>
      <c r="L39" s="89">
        <f t="shared" si="4"/>
        <v>204.6839347636818</v>
      </c>
      <c r="M39" s="90">
        <f t="shared" si="9"/>
        <v>4517.139012041368</v>
      </c>
      <c r="N39" s="90">
        <f t="shared" si="10"/>
        <v>47241.139012041371</v>
      </c>
      <c r="O39" s="90">
        <f t="shared" si="11"/>
        <v>4322.5490906799678</v>
      </c>
      <c r="P39" s="91">
        <f t="shared" si="5"/>
        <v>0.9466344317150629</v>
      </c>
      <c r="Q39" s="206">
        <v>4517.1389490036609</v>
      </c>
      <c r="R39" s="94">
        <f t="shared" si="12"/>
        <v>-4.3049769296241547E-2</v>
      </c>
      <c r="S39" s="95">
        <f t="shared" si="12"/>
        <v>-5.1455590702368346E-2</v>
      </c>
      <c r="T39" s="93">
        <v>10929</v>
      </c>
      <c r="U39" s="200">
        <v>44646</v>
      </c>
      <c r="V39" s="200">
        <v>4121.2960398781497</v>
      </c>
      <c r="W39" s="208"/>
      <c r="X39" s="90">
        <v>0</v>
      </c>
      <c r="Y39" s="90">
        <f t="shared" si="13"/>
        <v>0</v>
      </c>
      <c r="Z39" s="1"/>
      <c r="AA39" s="1"/>
    </row>
    <row r="40" spans="2:27" x14ac:dyDescent="0.25">
      <c r="B40" s="87">
        <v>1525</v>
      </c>
      <c r="C40" s="87" t="s">
        <v>59</v>
      </c>
      <c r="D40" s="1">
        <v>19371</v>
      </c>
      <c r="E40" s="87">
        <f t="shared" si="6"/>
        <v>4381.5878760461437</v>
      </c>
      <c r="F40" s="88">
        <f t="shared" si="0"/>
        <v>0.95956387354714245</v>
      </c>
      <c r="G40" s="197">
        <f t="shared" si="1"/>
        <v>111.17492349645018</v>
      </c>
      <c r="H40" s="197">
        <f t="shared" si="7"/>
        <v>491.5043367778062</v>
      </c>
      <c r="I40" s="197">
        <f t="shared" si="2"/>
        <v>0</v>
      </c>
      <c r="J40" s="89">
        <f t="shared" si="3"/>
        <v>0</v>
      </c>
      <c r="K40" s="197">
        <f t="shared" si="8"/>
        <v>-51.607190118684528</v>
      </c>
      <c r="L40" s="89">
        <f t="shared" si="4"/>
        <v>-228.15538751470427</v>
      </c>
      <c r="M40" s="90">
        <f t="shared" si="9"/>
        <v>263.34894926310193</v>
      </c>
      <c r="N40" s="90">
        <f t="shared" si="10"/>
        <v>19634.348949263102</v>
      </c>
      <c r="O40" s="90">
        <f t="shared" si="11"/>
        <v>4441.1556094239086</v>
      </c>
      <c r="P40" s="91">
        <f t="shared" si="5"/>
        <v>0.9726091545264145</v>
      </c>
      <c r="Q40" s="206">
        <v>263.34893391151877</v>
      </c>
      <c r="R40" s="94">
        <f t="shared" si="12"/>
        <v>-3.453947368421053E-2</v>
      </c>
      <c r="S40" s="94">
        <f t="shared" si="12"/>
        <v>-2.4493967190085397E-2</v>
      </c>
      <c r="T40" s="93">
        <v>4421</v>
      </c>
      <c r="U40" s="200">
        <v>20064</v>
      </c>
      <c r="V40" s="200">
        <v>4491.6051040967086</v>
      </c>
      <c r="W40" s="208"/>
      <c r="X40" s="90">
        <v>0</v>
      </c>
      <c r="Y40" s="90">
        <f t="shared" si="13"/>
        <v>0</v>
      </c>
      <c r="Z40" s="1"/>
      <c r="AA40" s="1"/>
    </row>
    <row r="41" spans="2:27" x14ac:dyDescent="0.25">
      <c r="B41" s="87">
        <v>1528</v>
      </c>
      <c r="C41" s="87" t="s">
        <v>60</v>
      </c>
      <c r="D41" s="1">
        <v>28682</v>
      </c>
      <c r="E41" s="87">
        <f t="shared" si="6"/>
        <v>3759.1087811271295</v>
      </c>
      <c r="F41" s="88">
        <f t="shared" si="0"/>
        <v>0.82324150174488897</v>
      </c>
      <c r="G41" s="197">
        <f t="shared" si="1"/>
        <v>484.66238044785865</v>
      </c>
      <c r="H41" s="197">
        <f t="shared" si="7"/>
        <v>3697.9739628171615</v>
      </c>
      <c r="I41" s="197">
        <f t="shared" si="2"/>
        <v>122.87894239567623</v>
      </c>
      <c r="J41" s="89">
        <f t="shared" si="3"/>
        <v>937.56633047900971</v>
      </c>
      <c r="K41" s="197">
        <f t="shared" si="8"/>
        <v>71.271752276991705</v>
      </c>
      <c r="L41" s="89">
        <f t="shared" si="4"/>
        <v>543.80346987344672</v>
      </c>
      <c r="M41" s="90">
        <f t="shared" si="9"/>
        <v>4241.7774326906083</v>
      </c>
      <c r="N41" s="90">
        <f t="shared" si="10"/>
        <v>32923.777432690607</v>
      </c>
      <c r="O41" s="90">
        <f t="shared" si="11"/>
        <v>4315.0429138519803</v>
      </c>
      <c r="P41" s="91">
        <f t="shared" si="5"/>
        <v>0.9449905856217391</v>
      </c>
      <c r="Q41" s="206">
        <v>4241.777388681302</v>
      </c>
      <c r="R41" s="94">
        <f t="shared" si="12"/>
        <v>-7.7215108422881415E-2</v>
      </c>
      <c r="S41" s="94">
        <f t="shared" si="12"/>
        <v>-8.592290818612551E-2</v>
      </c>
      <c r="T41" s="93">
        <v>7630</v>
      </c>
      <c r="U41" s="200">
        <v>31082</v>
      </c>
      <c r="V41" s="200">
        <v>4112.4636147128867</v>
      </c>
      <c r="W41" s="208"/>
      <c r="X41" s="90">
        <v>0</v>
      </c>
      <c r="Y41" s="90">
        <f t="shared" si="13"/>
        <v>0</v>
      </c>
      <c r="Z41" s="1"/>
      <c r="AA41" s="1"/>
    </row>
    <row r="42" spans="2:27" x14ac:dyDescent="0.25">
      <c r="B42" s="87">
        <v>1531</v>
      </c>
      <c r="C42" s="87" t="s">
        <v>61</v>
      </c>
      <c r="D42" s="1">
        <v>39524</v>
      </c>
      <c r="E42" s="87">
        <f t="shared" si="6"/>
        <v>4101.7019510170194</v>
      </c>
      <c r="F42" s="88">
        <f t="shared" si="0"/>
        <v>0.89826910325609843</v>
      </c>
      <c r="G42" s="197">
        <f t="shared" si="1"/>
        <v>279.10647851392474</v>
      </c>
      <c r="H42" s="197">
        <f t="shared" si="7"/>
        <v>2689.4700269601785</v>
      </c>
      <c r="I42" s="197">
        <f t="shared" si="2"/>
        <v>2.9713329342147969</v>
      </c>
      <c r="J42" s="89">
        <f t="shared" si="3"/>
        <v>28.631764154093784</v>
      </c>
      <c r="K42" s="197">
        <f t="shared" si="8"/>
        <v>-48.635857184469728</v>
      </c>
      <c r="L42" s="89">
        <f t="shared" si="4"/>
        <v>-468.6551198295503</v>
      </c>
      <c r="M42" s="90">
        <f t="shared" si="9"/>
        <v>2220.8149071306284</v>
      </c>
      <c r="N42" s="90">
        <f t="shared" si="10"/>
        <v>41744.814907130625</v>
      </c>
      <c r="O42" s="90">
        <f t="shared" si="11"/>
        <v>4332.1725723464742</v>
      </c>
      <c r="P42" s="91">
        <f t="shared" si="5"/>
        <v>0.94874196569729941</v>
      </c>
      <c r="Q42" s="206">
        <v>2220.8148515508547</v>
      </c>
      <c r="R42" s="94">
        <f t="shared" si="12"/>
        <v>-1.5910166073251499E-2</v>
      </c>
      <c r="S42" s="94">
        <f t="shared" si="12"/>
        <v>-2.4999414228033603E-2</v>
      </c>
      <c r="T42" s="93">
        <v>9636</v>
      </c>
      <c r="U42" s="200">
        <v>40163</v>
      </c>
      <c r="V42" s="200">
        <v>4206.8712684612965</v>
      </c>
      <c r="W42" s="208"/>
      <c r="X42" s="90">
        <v>0</v>
      </c>
      <c r="Y42" s="90">
        <f t="shared" si="13"/>
        <v>0</v>
      </c>
      <c r="Z42" s="1"/>
      <c r="AA42" s="1"/>
    </row>
    <row r="43" spans="2:27" x14ac:dyDescent="0.25">
      <c r="B43" s="87">
        <v>1532</v>
      </c>
      <c r="C43" s="87" t="s">
        <v>62</v>
      </c>
      <c r="D43" s="1">
        <v>42257</v>
      </c>
      <c r="E43" s="87">
        <f t="shared" si="6"/>
        <v>4861.5968706856875</v>
      </c>
      <c r="F43" s="88">
        <f t="shared" si="0"/>
        <v>1.0646854192661857</v>
      </c>
      <c r="G43" s="197">
        <f t="shared" si="1"/>
        <v>-176.83047328727608</v>
      </c>
      <c r="H43" s="197">
        <f t="shared" si="7"/>
        <v>-1537.0104738130037</v>
      </c>
      <c r="I43" s="197">
        <f t="shared" si="2"/>
        <v>0</v>
      </c>
      <c r="J43" s="89">
        <f t="shared" si="3"/>
        <v>0</v>
      </c>
      <c r="K43" s="197">
        <f t="shared" si="8"/>
        <v>-51.607190118684528</v>
      </c>
      <c r="L43" s="89">
        <f t="shared" si="4"/>
        <v>-448.56969651160591</v>
      </c>
      <c r="M43" s="90">
        <f t="shared" si="9"/>
        <v>-1985.5801703246098</v>
      </c>
      <c r="N43" s="90">
        <f t="shared" si="10"/>
        <v>40271.419829675389</v>
      </c>
      <c r="O43" s="90">
        <f t="shared" si="11"/>
        <v>4633.1592072797275</v>
      </c>
      <c r="P43" s="91">
        <f t="shared" si="5"/>
        <v>1.0146577728140322</v>
      </c>
      <c r="Q43" s="206">
        <v>-1985.5802005069122</v>
      </c>
      <c r="R43" s="94">
        <f t="shared" si="12"/>
        <v>4.9993788048204743E-2</v>
      </c>
      <c r="S43" s="94">
        <f t="shared" si="12"/>
        <v>3.851778599291486E-2</v>
      </c>
      <c r="T43" s="93">
        <v>8692</v>
      </c>
      <c r="U43" s="200">
        <v>40245</v>
      </c>
      <c r="V43" s="200">
        <v>4681.2841688961262</v>
      </c>
      <c r="W43" s="208"/>
      <c r="X43" s="90">
        <v>0</v>
      </c>
      <c r="Y43" s="90">
        <f t="shared" si="13"/>
        <v>0</v>
      </c>
      <c r="Z43" s="1"/>
      <c r="AA43" s="1"/>
    </row>
    <row r="44" spans="2:27" x14ac:dyDescent="0.25">
      <c r="B44" s="87">
        <v>1535</v>
      </c>
      <c r="C44" s="87" t="s">
        <v>63</v>
      </c>
      <c r="D44" s="1">
        <v>29994</v>
      </c>
      <c r="E44" s="87">
        <f t="shared" si="6"/>
        <v>4253.8647000425472</v>
      </c>
      <c r="F44" s="88">
        <f t="shared" si="0"/>
        <v>0.9315926108508551</v>
      </c>
      <c r="G44" s="197">
        <f t="shared" si="1"/>
        <v>187.8088290986081</v>
      </c>
      <c r="H44" s="197">
        <f t="shared" si="7"/>
        <v>1324.2400539742857</v>
      </c>
      <c r="I44" s="197">
        <f t="shared" si="2"/>
        <v>0</v>
      </c>
      <c r="J44" s="89">
        <f t="shared" si="3"/>
        <v>0</v>
      </c>
      <c r="K44" s="197">
        <f t="shared" si="8"/>
        <v>-51.607190118684528</v>
      </c>
      <c r="L44" s="89">
        <f t="shared" si="4"/>
        <v>-363.88229752684458</v>
      </c>
      <c r="M44" s="90">
        <f t="shared" si="9"/>
        <v>960.35775644744115</v>
      </c>
      <c r="N44" s="90">
        <f t="shared" si="10"/>
        <v>30954.35775644744</v>
      </c>
      <c r="O44" s="90">
        <f t="shared" si="11"/>
        <v>4390.0663390224709</v>
      </c>
      <c r="P44" s="91">
        <f t="shared" si="5"/>
        <v>0.96142064944789973</v>
      </c>
      <c r="Q44" s="206">
        <v>960.35773196338505</v>
      </c>
      <c r="R44" s="94">
        <f t="shared" si="12"/>
        <v>-3.4507178265628019E-2</v>
      </c>
      <c r="S44" s="94">
        <f t="shared" si="12"/>
        <v>-5.0254118344971822E-2</v>
      </c>
      <c r="T44" s="93">
        <v>7051</v>
      </c>
      <c r="U44" s="200">
        <v>31066</v>
      </c>
      <c r="V44" s="200">
        <v>4478.9504036908884</v>
      </c>
      <c r="W44" s="208"/>
      <c r="X44" s="90">
        <v>0</v>
      </c>
      <c r="Y44" s="90">
        <f t="shared" si="13"/>
        <v>0</v>
      </c>
      <c r="Z44" s="1"/>
      <c r="AA44" s="1"/>
    </row>
    <row r="45" spans="2:27" x14ac:dyDescent="0.25">
      <c r="B45" s="87">
        <v>1539</v>
      </c>
      <c r="C45" s="87" t="s">
        <v>64</v>
      </c>
      <c r="D45" s="1">
        <v>26575</v>
      </c>
      <c r="E45" s="87">
        <f t="shared" si="6"/>
        <v>3771.643485665626</v>
      </c>
      <c r="F45" s="88">
        <f t="shared" si="0"/>
        <v>0.82598659096391025</v>
      </c>
      <c r="G45" s="197">
        <f t="shared" si="1"/>
        <v>477.14155772476079</v>
      </c>
      <c r="H45" s="197">
        <f t="shared" si="7"/>
        <v>3361.9394157286647</v>
      </c>
      <c r="I45" s="197">
        <f t="shared" si="2"/>
        <v>118.49179580720246</v>
      </c>
      <c r="J45" s="89">
        <f t="shared" si="3"/>
        <v>834.89319325754866</v>
      </c>
      <c r="K45" s="197">
        <f t="shared" si="8"/>
        <v>66.884605688517937</v>
      </c>
      <c r="L45" s="89">
        <f t="shared" si="4"/>
        <v>471.26893168129737</v>
      </c>
      <c r="M45" s="90">
        <f t="shared" si="9"/>
        <v>3833.2083474099622</v>
      </c>
      <c r="N45" s="90">
        <f t="shared" si="10"/>
        <v>30408.208347409964</v>
      </c>
      <c r="O45" s="90">
        <f t="shared" si="11"/>
        <v>4315.6696490789054</v>
      </c>
      <c r="P45" s="91">
        <f t="shared" si="5"/>
        <v>0.94512784008269024</v>
      </c>
      <c r="Q45" s="206">
        <v>3833.2083067691265</v>
      </c>
      <c r="R45" s="94">
        <f t="shared" si="12"/>
        <v>-7.8959241991276882E-4</v>
      </c>
      <c r="S45" s="94">
        <f t="shared" si="12"/>
        <v>-4.6185281287776762E-3</v>
      </c>
      <c r="T45" s="93">
        <v>7046</v>
      </c>
      <c r="U45" s="200">
        <v>26596</v>
      </c>
      <c r="V45" s="200">
        <v>3789.1437526713207</v>
      </c>
      <c r="W45" s="208"/>
      <c r="X45" s="90">
        <v>0</v>
      </c>
      <c r="Y45" s="90">
        <f t="shared" si="13"/>
        <v>0</v>
      </c>
      <c r="Z45" s="1"/>
      <c r="AA45" s="1"/>
    </row>
    <row r="46" spans="2:27" x14ac:dyDescent="0.25">
      <c r="B46" s="87">
        <v>1547</v>
      </c>
      <c r="C46" s="87" t="s">
        <v>65</v>
      </c>
      <c r="D46" s="1">
        <v>15484</v>
      </c>
      <c r="E46" s="87">
        <f t="shared" si="6"/>
        <v>4237.5478927203067</v>
      </c>
      <c r="F46" s="88">
        <f t="shared" si="0"/>
        <v>0.92801924446383188</v>
      </c>
      <c r="G46" s="197">
        <f t="shared" si="1"/>
        <v>197.5989134919524</v>
      </c>
      <c r="H46" s="197">
        <f t="shared" si="7"/>
        <v>722.02642989959406</v>
      </c>
      <c r="I46" s="197">
        <f t="shared" si="2"/>
        <v>0</v>
      </c>
      <c r="J46" s="89">
        <f t="shared" si="3"/>
        <v>0</v>
      </c>
      <c r="K46" s="197">
        <f t="shared" si="8"/>
        <v>-51.607190118684528</v>
      </c>
      <c r="L46" s="89">
        <f t="shared" si="4"/>
        <v>-188.57267269367327</v>
      </c>
      <c r="M46" s="90">
        <f t="shared" si="9"/>
        <v>533.45375720592074</v>
      </c>
      <c r="N46" s="90">
        <f t="shared" si="10"/>
        <v>16017.45375720592</v>
      </c>
      <c r="O46" s="90">
        <f t="shared" si="11"/>
        <v>4383.5396160935743</v>
      </c>
      <c r="P46" s="91">
        <f t="shared" si="5"/>
        <v>0.95999130289309043</v>
      </c>
      <c r="Q46" s="206">
        <v>533.45374451768635</v>
      </c>
      <c r="R46" s="94">
        <f t="shared" si="12"/>
        <v>-6.868759773848189E-2</v>
      </c>
      <c r="S46" s="95">
        <f t="shared" si="12"/>
        <v>-0.10335056618609186</v>
      </c>
      <c r="T46" s="93">
        <v>3654</v>
      </c>
      <c r="U46" s="200">
        <v>16626</v>
      </c>
      <c r="V46" s="200">
        <v>4725.9806708357028</v>
      </c>
      <c r="W46" s="208"/>
      <c r="X46" s="90">
        <v>0</v>
      </c>
      <c r="Y46" s="90">
        <f t="shared" si="13"/>
        <v>0</v>
      </c>
      <c r="Z46" s="1"/>
      <c r="AA46" s="1"/>
    </row>
    <row r="47" spans="2:27" x14ac:dyDescent="0.25">
      <c r="B47" s="87">
        <v>1554</v>
      </c>
      <c r="C47" s="87" t="s">
        <v>66</v>
      </c>
      <c r="D47" s="1">
        <v>26217</v>
      </c>
      <c r="E47" s="87">
        <f t="shared" si="6"/>
        <v>4464.7479564032692</v>
      </c>
      <c r="F47" s="88">
        <f t="shared" si="0"/>
        <v>0.9777758576701181</v>
      </c>
      <c r="G47" s="197">
        <f t="shared" si="1"/>
        <v>61.27887528217488</v>
      </c>
      <c r="H47" s="197">
        <f t="shared" si="7"/>
        <v>359.82955565693089</v>
      </c>
      <c r="I47" s="197">
        <f t="shared" si="2"/>
        <v>0</v>
      </c>
      <c r="J47" s="89">
        <f t="shared" si="3"/>
        <v>0</v>
      </c>
      <c r="K47" s="197">
        <f t="shared" si="8"/>
        <v>-51.607190118684528</v>
      </c>
      <c r="L47" s="89">
        <f t="shared" si="4"/>
        <v>-303.03742037691552</v>
      </c>
      <c r="M47" s="90">
        <f t="shared" si="9"/>
        <v>56.792135280015373</v>
      </c>
      <c r="N47" s="90">
        <f t="shared" si="10"/>
        <v>26273.792135280015</v>
      </c>
      <c r="O47" s="90">
        <f t="shared" si="11"/>
        <v>4474.4196415667602</v>
      </c>
      <c r="P47" s="91">
        <f t="shared" si="5"/>
        <v>0.97989394817560516</v>
      </c>
      <c r="Q47" s="206">
        <v>56.792114889946163</v>
      </c>
      <c r="R47" s="94">
        <f t="shared" si="12"/>
        <v>-2.1242440080639139E-2</v>
      </c>
      <c r="S47" s="95">
        <f t="shared" si="12"/>
        <v>-2.8576454494203929E-2</v>
      </c>
      <c r="T47" s="93">
        <v>5872</v>
      </c>
      <c r="U47" s="200">
        <v>26786</v>
      </c>
      <c r="V47" s="200">
        <v>4596.0878517501715</v>
      </c>
      <c r="W47" s="208"/>
      <c r="X47" s="90">
        <v>0</v>
      </c>
      <c r="Y47" s="90">
        <f t="shared" si="13"/>
        <v>0</v>
      </c>
      <c r="Z47" s="1"/>
      <c r="AA47" s="1"/>
    </row>
    <row r="48" spans="2:27" x14ac:dyDescent="0.25">
      <c r="B48" s="87">
        <v>1557</v>
      </c>
      <c r="C48" s="87" t="s">
        <v>67</v>
      </c>
      <c r="D48" s="1">
        <v>9151</v>
      </c>
      <c r="E48" s="87">
        <f t="shared" si="6"/>
        <v>3428.6249531659796</v>
      </c>
      <c r="F48" s="88">
        <f t="shared" si="0"/>
        <v>0.75086583541698881</v>
      </c>
      <c r="G48" s="197">
        <f t="shared" si="1"/>
        <v>682.95267722454867</v>
      </c>
      <c r="H48" s="197">
        <f t="shared" si="7"/>
        <v>1822.8006955123203</v>
      </c>
      <c r="I48" s="197">
        <f t="shared" si="2"/>
        <v>238.54828218207871</v>
      </c>
      <c r="J48" s="89">
        <f t="shared" si="3"/>
        <v>636.68536514396806</v>
      </c>
      <c r="K48" s="197">
        <f t="shared" si="8"/>
        <v>186.94109206339419</v>
      </c>
      <c r="L48" s="89">
        <f t="shared" si="4"/>
        <v>498.94577471719907</v>
      </c>
      <c r="M48" s="90">
        <f t="shared" si="9"/>
        <v>2321.7464702295192</v>
      </c>
      <c r="N48" s="90">
        <f t="shared" si="10"/>
        <v>11472.746470229518</v>
      </c>
      <c r="O48" s="90">
        <f t="shared" si="11"/>
        <v>4298.5187224539222</v>
      </c>
      <c r="P48" s="91">
        <f t="shared" si="5"/>
        <v>0.9413718023053439</v>
      </c>
      <c r="Q48" s="206">
        <v>2321.7464548349139</v>
      </c>
      <c r="R48" s="94">
        <f t="shared" si="12"/>
        <v>-2.3163962425277542E-2</v>
      </c>
      <c r="S48" s="95">
        <f t="shared" si="12"/>
        <v>-2.3163962425277532E-2</v>
      </c>
      <c r="T48" s="93">
        <v>2669</v>
      </c>
      <c r="U48" s="200">
        <v>9368</v>
      </c>
      <c r="V48" s="200">
        <v>3509.9288122892467</v>
      </c>
      <c r="W48" s="208"/>
      <c r="X48" s="90">
        <v>0</v>
      </c>
      <c r="Y48" s="90">
        <f t="shared" si="13"/>
        <v>0</v>
      </c>
      <c r="Z48" s="1"/>
      <c r="AA48" s="1"/>
    </row>
    <row r="49" spans="2:27" x14ac:dyDescent="0.25">
      <c r="B49" s="87">
        <v>1560</v>
      </c>
      <c r="C49" s="87" t="s">
        <v>68</v>
      </c>
      <c r="D49" s="1">
        <v>10605</v>
      </c>
      <c r="E49" s="87">
        <f t="shared" si="6"/>
        <v>3498.8452655889146</v>
      </c>
      <c r="F49" s="88">
        <f t="shared" si="0"/>
        <v>0.76624402179517581</v>
      </c>
      <c r="G49" s="197">
        <f t="shared" si="1"/>
        <v>640.82048977078762</v>
      </c>
      <c r="H49" s="197">
        <f t="shared" si="7"/>
        <v>1942.3269044952572</v>
      </c>
      <c r="I49" s="197">
        <f t="shared" si="2"/>
        <v>213.97117283405146</v>
      </c>
      <c r="J49" s="89">
        <f t="shared" si="3"/>
        <v>648.54662486000996</v>
      </c>
      <c r="K49" s="197">
        <f t="shared" si="8"/>
        <v>162.36398271536694</v>
      </c>
      <c r="L49" s="89">
        <f t="shared" si="4"/>
        <v>492.12523161027718</v>
      </c>
      <c r="M49" s="90">
        <f t="shared" si="9"/>
        <v>2434.4521361055345</v>
      </c>
      <c r="N49" s="90">
        <f t="shared" si="10"/>
        <v>13039.452136105534</v>
      </c>
      <c r="O49" s="90">
        <f t="shared" si="11"/>
        <v>4302.029738075069</v>
      </c>
      <c r="P49" s="91">
        <f t="shared" si="5"/>
        <v>0.94214071162425328</v>
      </c>
      <c r="Q49" s="206">
        <v>2434.4521186229385</v>
      </c>
      <c r="R49" s="94">
        <f t="shared" si="12"/>
        <v>-2.0504294818509284E-2</v>
      </c>
      <c r="S49" s="95">
        <f t="shared" si="12"/>
        <v>-4.3448602000259844E-2</v>
      </c>
      <c r="T49" s="93">
        <v>3031</v>
      </c>
      <c r="U49" s="200">
        <v>10827</v>
      </c>
      <c r="V49" s="200">
        <v>3657.7702702702704</v>
      </c>
      <c r="W49" s="208"/>
      <c r="X49" s="90">
        <v>0</v>
      </c>
      <c r="Y49" s="90">
        <f t="shared" si="13"/>
        <v>0</v>
      </c>
      <c r="Z49" s="1"/>
      <c r="AA49" s="1"/>
    </row>
    <row r="50" spans="2:27" x14ac:dyDescent="0.25">
      <c r="B50" s="87">
        <v>1563</v>
      </c>
      <c r="C50" s="87" t="s">
        <v>69</v>
      </c>
      <c r="D50" s="1">
        <v>29227</v>
      </c>
      <c r="E50" s="87">
        <f t="shared" si="6"/>
        <v>4110.6891701828408</v>
      </c>
      <c r="F50" s="88">
        <f t="shared" si="0"/>
        <v>0.90023729631284821</v>
      </c>
      <c r="G50" s="197">
        <f t="shared" si="1"/>
        <v>273.71414701443189</v>
      </c>
      <c r="H50" s="197">
        <f t="shared" si="7"/>
        <v>1946.1075852726105</v>
      </c>
      <c r="I50" s="197">
        <f t="shared" si="2"/>
        <v>0</v>
      </c>
      <c r="J50" s="89">
        <f t="shared" si="3"/>
        <v>0</v>
      </c>
      <c r="K50" s="197">
        <f t="shared" si="8"/>
        <v>-51.607190118684528</v>
      </c>
      <c r="L50" s="89">
        <f t="shared" si="4"/>
        <v>-366.92712174384695</v>
      </c>
      <c r="M50" s="90">
        <f t="shared" si="9"/>
        <v>1579.1804635287635</v>
      </c>
      <c r="N50" s="90">
        <f t="shared" si="10"/>
        <v>30806.180463528763</v>
      </c>
      <c r="O50" s="90">
        <f t="shared" si="11"/>
        <v>4332.7961270785891</v>
      </c>
      <c r="P50" s="91">
        <f t="shared" si="5"/>
        <v>0.9488785236326972</v>
      </c>
      <c r="Q50" s="206">
        <v>1579.1804388398346</v>
      </c>
      <c r="R50" s="94">
        <f t="shared" si="12"/>
        <v>3.5170361974923854E-2</v>
      </c>
      <c r="S50" s="95">
        <f t="shared" si="12"/>
        <v>9.2547045302632525E-3</v>
      </c>
      <c r="T50" s="93">
        <v>7110</v>
      </c>
      <c r="U50" s="200">
        <v>28234</v>
      </c>
      <c r="V50" s="200">
        <v>4072.9948066935949</v>
      </c>
      <c r="W50" s="208"/>
      <c r="X50" s="90">
        <v>0</v>
      </c>
      <c r="Y50" s="90">
        <f t="shared" si="13"/>
        <v>0</v>
      </c>
      <c r="Z50" s="1"/>
      <c r="AA50" s="1"/>
    </row>
    <row r="51" spans="2:27" x14ac:dyDescent="0.25">
      <c r="B51" s="87">
        <v>1566</v>
      </c>
      <c r="C51" s="87" t="s">
        <v>70</v>
      </c>
      <c r="D51" s="1">
        <v>20056</v>
      </c>
      <c r="E51" s="87">
        <f t="shared" si="6"/>
        <v>3392.4221921515564</v>
      </c>
      <c r="F51" s="88">
        <f t="shared" si="0"/>
        <v>0.74293746274140771</v>
      </c>
      <c r="G51" s="197">
        <f t="shared" si="1"/>
        <v>704.67433383320258</v>
      </c>
      <c r="H51" s="197">
        <f t="shared" si="7"/>
        <v>4166.034661621894</v>
      </c>
      <c r="I51" s="197">
        <f t="shared" si="2"/>
        <v>251.21924853712684</v>
      </c>
      <c r="J51" s="89">
        <f t="shared" si="3"/>
        <v>1485.2081973514939</v>
      </c>
      <c r="K51" s="197">
        <f t="shared" si="8"/>
        <v>199.6120584184423</v>
      </c>
      <c r="L51" s="89">
        <f t="shared" si="4"/>
        <v>1180.1064893698308</v>
      </c>
      <c r="M51" s="90">
        <f t="shared" si="9"/>
        <v>5346.1411509917252</v>
      </c>
      <c r="N51" s="90">
        <f t="shared" si="10"/>
        <v>25402.141150991723</v>
      </c>
      <c r="O51" s="90">
        <f t="shared" si="11"/>
        <v>4296.7085844032008</v>
      </c>
      <c r="P51" s="91">
        <f t="shared" si="5"/>
        <v>0.94097538367156486</v>
      </c>
      <c r="Q51" s="206">
        <v>5346.141116891722</v>
      </c>
      <c r="R51" s="94">
        <f t="shared" si="12"/>
        <v>-8.650091443823834E-3</v>
      </c>
      <c r="S51" s="95">
        <f t="shared" si="12"/>
        <v>-1.9214205827964275E-2</v>
      </c>
      <c r="T51" s="93">
        <v>5912</v>
      </c>
      <c r="U51" s="200">
        <v>20231</v>
      </c>
      <c r="V51" s="200">
        <v>3458.8818601470334</v>
      </c>
      <c r="W51" s="208"/>
      <c r="X51" s="90">
        <v>0</v>
      </c>
      <c r="Y51" s="90">
        <f t="shared" si="13"/>
        <v>0</v>
      </c>
      <c r="Z51" s="1"/>
      <c r="AA51" s="1"/>
    </row>
    <row r="52" spans="2:27" x14ac:dyDescent="0.25">
      <c r="B52" s="87">
        <v>1573</v>
      </c>
      <c r="C52" s="87" t="s">
        <v>71</v>
      </c>
      <c r="D52" s="1">
        <v>9125</v>
      </c>
      <c r="E52" s="87">
        <f t="shared" si="6"/>
        <v>4228.4522706209455</v>
      </c>
      <c r="F52" s="88">
        <f t="shared" si="0"/>
        <v>0.92602731126041526</v>
      </c>
      <c r="G52" s="197">
        <f t="shared" si="1"/>
        <v>203.05628675156913</v>
      </c>
      <c r="H52" s="197">
        <f t="shared" si="7"/>
        <v>438.19546680988617</v>
      </c>
      <c r="I52" s="197">
        <f t="shared" si="2"/>
        <v>0</v>
      </c>
      <c r="J52" s="89">
        <f t="shared" si="3"/>
        <v>0</v>
      </c>
      <c r="K52" s="197">
        <f t="shared" si="8"/>
        <v>-51.607190118684528</v>
      </c>
      <c r="L52" s="89">
        <f t="shared" si="4"/>
        <v>-111.36831627612122</v>
      </c>
      <c r="M52" s="90">
        <f t="shared" si="9"/>
        <v>326.82715053376495</v>
      </c>
      <c r="N52" s="90">
        <f t="shared" si="10"/>
        <v>9451.8271505337652</v>
      </c>
      <c r="O52" s="90">
        <f t="shared" si="11"/>
        <v>4379.9013672538304</v>
      </c>
      <c r="P52" s="91">
        <f t="shared" si="5"/>
        <v>0.95919452961172391</v>
      </c>
      <c r="Q52" s="206">
        <v>326.82714304027564</v>
      </c>
      <c r="R52" s="94">
        <f t="shared" si="12"/>
        <v>-8.4203131272581291E-2</v>
      </c>
      <c r="S52" s="95">
        <f t="shared" si="12"/>
        <v>-0.10032930412320309</v>
      </c>
      <c r="T52" s="93">
        <v>2158</v>
      </c>
      <c r="U52" s="200">
        <v>9964</v>
      </c>
      <c r="V52" s="200">
        <v>4700</v>
      </c>
      <c r="W52" s="208"/>
      <c r="X52" s="90">
        <v>0</v>
      </c>
      <c r="Y52" s="90">
        <f t="shared" si="13"/>
        <v>0</v>
      </c>
      <c r="Z52" s="1"/>
      <c r="AA52" s="1"/>
    </row>
    <row r="53" spans="2:27" x14ac:dyDescent="0.25">
      <c r="B53" s="87">
        <v>1576</v>
      </c>
      <c r="C53" s="87" t="s">
        <v>72</v>
      </c>
      <c r="D53" s="1">
        <v>13831</v>
      </c>
      <c r="E53" s="87">
        <f t="shared" si="6"/>
        <v>4090.8015380065067</v>
      </c>
      <c r="F53" s="88">
        <f t="shared" si="0"/>
        <v>0.89588192243774412</v>
      </c>
      <c r="G53" s="197">
        <f t="shared" si="1"/>
        <v>285.6467263202324</v>
      </c>
      <c r="H53" s="197">
        <f t="shared" si="7"/>
        <v>965.77158168870574</v>
      </c>
      <c r="I53" s="197">
        <f t="shared" si="2"/>
        <v>6.7864774878942393</v>
      </c>
      <c r="J53" s="89">
        <f t="shared" si="3"/>
        <v>22.945080386570421</v>
      </c>
      <c r="K53" s="197">
        <f t="shared" si="8"/>
        <v>-44.82071263079029</v>
      </c>
      <c r="L53" s="89">
        <f t="shared" si="4"/>
        <v>-151.53882940470197</v>
      </c>
      <c r="M53" s="90">
        <f t="shared" si="9"/>
        <v>814.23275228400371</v>
      </c>
      <c r="N53" s="90">
        <f t="shared" si="10"/>
        <v>14645.232752284004</v>
      </c>
      <c r="O53" s="90">
        <f t="shared" si="11"/>
        <v>4331.6275516959495</v>
      </c>
      <c r="P53" s="91">
        <f t="shared" si="5"/>
        <v>0.94862260665638187</v>
      </c>
      <c r="Q53" s="206">
        <v>814.23273278263207</v>
      </c>
      <c r="R53" s="94">
        <f t="shared" si="12"/>
        <v>-1.4464871027504631E-2</v>
      </c>
      <c r="S53" s="95">
        <f t="shared" si="12"/>
        <v>-1.3590394426819205E-2</v>
      </c>
      <c r="T53" s="93">
        <v>3381</v>
      </c>
      <c r="U53" s="200">
        <v>14034</v>
      </c>
      <c r="V53" s="200">
        <v>4147.1631205673757</v>
      </c>
      <c r="W53" s="208"/>
      <c r="X53" s="90">
        <v>0</v>
      </c>
      <c r="Y53" s="90">
        <f t="shared" si="13"/>
        <v>0</v>
      </c>
      <c r="Z53" s="1"/>
      <c r="AA53" s="1"/>
    </row>
    <row r="54" spans="2:27" x14ac:dyDescent="0.25">
      <c r="B54" s="87">
        <v>1577</v>
      </c>
      <c r="C54" s="87" t="s">
        <v>73</v>
      </c>
      <c r="D54" s="1">
        <v>37163</v>
      </c>
      <c r="E54" s="87">
        <f t="shared" si="6"/>
        <v>3390.7846715328465</v>
      </c>
      <c r="F54" s="88">
        <f t="shared" si="0"/>
        <v>0.74257884717272482</v>
      </c>
      <c r="G54" s="197">
        <f t="shared" si="1"/>
        <v>705.65684620442846</v>
      </c>
      <c r="H54" s="197">
        <f t="shared" si="7"/>
        <v>7733.9990344005355</v>
      </c>
      <c r="I54" s="197">
        <f t="shared" si="2"/>
        <v>251.7923807536753</v>
      </c>
      <c r="J54" s="89">
        <f t="shared" si="3"/>
        <v>2759.6444930602815</v>
      </c>
      <c r="K54" s="197">
        <f t="shared" si="8"/>
        <v>200.18519063499076</v>
      </c>
      <c r="L54" s="89">
        <f t="shared" si="4"/>
        <v>2194.0296893594987</v>
      </c>
      <c r="M54" s="90">
        <f t="shared" si="9"/>
        <v>9928.0287237600351</v>
      </c>
      <c r="N54" s="90">
        <f t="shared" si="10"/>
        <v>47091.028723760035</v>
      </c>
      <c r="O54" s="90">
        <f t="shared" si="11"/>
        <v>4296.626708372266</v>
      </c>
      <c r="P54" s="91">
        <f t="shared" si="5"/>
        <v>0.94095745289313082</v>
      </c>
      <c r="Q54" s="206">
        <v>9928.0286605435213</v>
      </c>
      <c r="R54" s="94">
        <f t="shared" si="12"/>
        <v>-7.416542102640758E-2</v>
      </c>
      <c r="S54" s="95">
        <f t="shared" si="12"/>
        <v>-8.6920988674675181E-2</v>
      </c>
      <c r="T54" s="93">
        <v>10960</v>
      </c>
      <c r="U54" s="200">
        <v>40140</v>
      </c>
      <c r="V54" s="200">
        <v>3713.572023313905</v>
      </c>
      <c r="W54" s="208"/>
      <c r="X54" s="90">
        <v>0</v>
      </c>
      <c r="Y54" s="90">
        <f t="shared" si="13"/>
        <v>0</v>
      </c>
      <c r="Z54" s="1"/>
      <c r="AA54" s="1"/>
    </row>
    <row r="55" spans="2:27" x14ac:dyDescent="0.25">
      <c r="B55" s="87">
        <v>1578</v>
      </c>
      <c r="C55" s="87" t="s">
        <v>74</v>
      </c>
      <c r="D55" s="1">
        <v>8115</v>
      </c>
      <c r="E55" s="87">
        <f t="shared" si="6"/>
        <v>3253.8091419406574</v>
      </c>
      <c r="F55" s="88">
        <f t="shared" si="0"/>
        <v>0.71258132721535761</v>
      </c>
      <c r="G55" s="197">
        <f t="shared" si="1"/>
        <v>787.84216395974192</v>
      </c>
      <c r="H55" s="197">
        <f t="shared" si="7"/>
        <v>1964.8783569155964</v>
      </c>
      <c r="I55" s="197">
        <f t="shared" si="2"/>
        <v>299.73381611094146</v>
      </c>
      <c r="J55" s="89">
        <f t="shared" si="3"/>
        <v>747.53613738068793</v>
      </c>
      <c r="K55" s="197">
        <f t="shared" si="8"/>
        <v>248.12662599225695</v>
      </c>
      <c r="L55" s="89">
        <f t="shared" si="4"/>
        <v>618.82780522468886</v>
      </c>
      <c r="M55" s="90">
        <f t="shared" si="9"/>
        <v>2583.7061621402854</v>
      </c>
      <c r="N55" s="90">
        <f t="shared" si="10"/>
        <v>10698.706162140286</v>
      </c>
      <c r="O55" s="90">
        <f t="shared" si="11"/>
        <v>4289.7779318926569</v>
      </c>
      <c r="P55" s="91">
        <f t="shared" si="5"/>
        <v>0.93945757689526255</v>
      </c>
      <c r="Q55" s="206">
        <v>2583.7061477550678</v>
      </c>
      <c r="R55" s="94">
        <f t="shared" si="12"/>
        <v>-8.0453257790368271E-2</v>
      </c>
      <c r="S55" s="94">
        <f t="shared" si="12"/>
        <v>-8.155936854683539E-2</v>
      </c>
      <c r="T55" s="93">
        <v>2494</v>
      </c>
      <c r="U55" s="200">
        <v>8825</v>
      </c>
      <c r="V55" s="200">
        <v>3542.7539140907265</v>
      </c>
      <c r="W55" s="208"/>
      <c r="X55" s="90">
        <v>0</v>
      </c>
      <c r="Y55" s="90">
        <f t="shared" si="13"/>
        <v>0</v>
      </c>
      <c r="Z55" s="1"/>
      <c r="AA55" s="1"/>
    </row>
    <row r="56" spans="2:27" x14ac:dyDescent="0.25">
      <c r="B56" s="87">
        <v>1579</v>
      </c>
      <c r="C56" s="87" t="s">
        <v>75</v>
      </c>
      <c r="D56" s="1">
        <v>51536</v>
      </c>
      <c r="E56" s="87">
        <f t="shared" si="6"/>
        <v>3862.9787871973617</v>
      </c>
      <c r="F56" s="88">
        <f t="shared" si="0"/>
        <v>0.84598894130099278</v>
      </c>
      <c r="G56" s="197">
        <f t="shared" si="1"/>
        <v>422.34037680571936</v>
      </c>
      <c r="H56" s="197">
        <f t="shared" si="7"/>
        <v>5634.4429669651017</v>
      </c>
      <c r="I56" s="197">
        <f t="shared" si="2"/>
        <v>86.524440271094974</v>
      </c>
      <c r="J56" s="89">
        <f t="shared" si="3"/>
        <v>1154.3225576566781</v>
      </c>
      <c r="K56" s="197">
        <f t="shared" si="8"/>
        <v>34.917250152410446</v>
      </c>
      <c r="L56" s="89">
        <f t="shared" si="4"/>
        <v>465.83103428330782</v>
      </c>
      <c r="M56" s="90">
        <f t="shared" si="9"/>
        <v>6100.2740012484091</v>
      </c>
      <c r="N56" s="90">
        <f t="shared" si="10"/>
        <v>57636.274001248406</v>
      </c>
      <c r="O56" s="90">
        <f t="shared" si="11"/>
        <v>4320.2364141554908</v>
      </c>
      <c r="P56" s="91">
        <f t="shared" si="5"/>
        <v>0.94612795759954404</v>
      </c>
      <c r="Q56" s="206">
        <v>6100.2739242984553</v>
      </c>
      <c r="R56" s="94">
        <f t="shared" si="12"/>
        <v>-4.4046055173479638E-3</v>
      </c>
      <c r="S56" s="94">
        <f t="shared" si="12"/>
        <v>-8.4344497045949884E-3</v>
      </c>
      <c r="T56" s="93">
        <v>13341</v>
      </c>
      <c r="U56" s="200">
        <v>51764</v>
      </c>
      <c r="V56" s="200">
        <v>3895.8380371791977</v>
      </c>
      <c r="W56" s="208"/>
      <c r="X56" s="90">
        <v>0</v>
      </c>
      <c r="Y56" s="90">
        <f t="shared" si="13"/>
        <v>0</v>
      </c>
      <c r="Z56" s="1"/>
      <c r="AA56" s="1"/>
    </row>
    <row r="57" spans="2:27" ht="30.95" customHeight="1" x14ac:dyDescent="0.25">
      <c r="B57" s="87">
        <v>1804</v>
      </c>
      <c r="C57" s="87" t="s">
        <v>76</v>
      </c>
      <c r="D57" s="1">
        <v>246123</v>
      </c>
      <c r="E57" s="87">
        <f t="shared" si="6"/>
        <v>4621.2471131639722</v>
      </c>
      <c r="F57" s="88">
        <f t="shared" si="0"/>
        <v>1.0120490347274895</v>
      </c>
      <c r="G57" s="197">
        <f t="shared" si="1"/>
        <v>-32.620618774246942</v>
      </c>
      <c r="H57" s="197">
        <f t="shared" si="7"/>
        <v>-1737.3415352976181</v>
      </c>
      <c r="I57" s="197">
        <f t="shared" si="2"/>
        <v>0</v>
      </c>
      <c r="J57" s="89">
        <f t="shared" si="3"/>
        <v>0</v>
      </c>
      <c r="K57" s="197">
        <f t="shared" si="8"/>
        <v>-51.607190118684528</v>
      </c>
      <c r="L57" s="89">
        <f t="shared" si="4"/>
        <v>-2748.5473385310192</v>
      </c>
      <c r="M57" s="90">
        <f t="shared" si="9"/>
        <v>-4485.8888738286369</v>
      </c>
      <c r="N57" s="90">
        <f t="shared" si="10"/>
        <v>241637.11112617137</v>
      </c>
      <c r="O57" s="90">
        <f t="shared" si="11"/>
        <v>4537.0193042710416</v>
      </c>
      <c r="P57" s="91">
        <f t="shared" si="5"/>
        <v>0.99360321899855375</v>
      </c>
      <c r="Q57" s="206">
        <v>-4485.8890587664246</v>
      </c>
      <c r="R57" s="94">
        <f t="shared" si="12"/>
        <v>-5.1029850631173899E-2</v>
      </c>
      <c r="S57" s="94">
        <f t="shared" si="12"/>
        <v>-5.9154869653539791E-2</v>
      </c>
      <c r="T57" s="93">
        <v>53259</v>
      </c>
      <c r="U57" s="200">
        <v>259358</v>
      </c>
      <c r="V57" s="200">
        <v>4911.8042535462</v>
      </c>
      <c r="W57" s="208"/>
      <c r="X57" s="90">
        <v>0</v>
      </c>
      <c r="Y57" s="90">
        <f t="shared" si="13"/>
        <v>0</v>
      </c>
      <c r="Z57" s="1"/>
      <c r="AA57" s="1"/>
    </row>
    <row r="58" spans="2:27" x14ac:dyDescent="0.25">
      <c r="B58" s="87">
        <v>1806</v>
      </c>
      <c r="C58" s="87" t="s">
        <v>77</v>
      </c>
      <c r="D58" s="1">
        <v>88462</v>
      </c>
      <c r="E58" s="87">
        <f t="shared" si="6"/>
        <v>4111.6430397397162</v>
      </c>
      <c r="F58" s="88">
        <f t="shared" si="0"/>
        <v>0.90044619290302219</v>
      </c>
      <c r="G58" s="197">
        <f t="shared" si="1"/>
        <v>273.1418252803067</v>
      </c>
      <c r="H58" s="197">
        <f t="shared" si="7"/>
        <v>5876.6463709057989</v>
      </c>
      <c r="I58" s="197">
        <f t="shared" si="2"/>
        <v>0</v>
      </c>
      <c r="J58" s="89">
        <f t="shared" si="3"/>
        <v>0</v>
      </c>
      <c r="K58" s="197">
        <f t="shared" si="8"/>
        <v>-51.607190118684528</v>
      </c>
      <c r="L58" s="89">
        <f t="shared" si="4"/>
        <v>-1110.3286954034977</v>
      </c>
      <c r="M58" s="90">
        <f t="shared" si="9"/>
        <v>4766.3176755023014</v>
      </c>
      <c r="N58" s="90">
        <f t="shared" si="10"/>
        <v>93228.317675502301</v>
      </c>
      <c r="O58" s="90">
        <f t="shared" si="11"/>
        <v>4333.1776749013388</v>
      </c>
      <c r="P58" s="91">
        <f t="shared" si="5"/>
        <v>0.94896208226876677</v>
      </c>
      <c r="Q58" s="206">
        <v>4766.3176007931143</v>
      </c>
      <c r="R58" s="94">
        <f t="shared" si="12"/>
        <v>-2.5190637810199673E-2</v>
      </c>
      <c r="S58" s="94">
        <f t="shared" si="12"/>
        <v>-2.4511012412437944E-2</v>
      </c>
      <c r="T58" s="93">
        <v>21515</v>
      </c>
      <c r="U58" s="200">
        <v>90748</v>
      </c>
      <c r="V58" s="200">
        <v>4214.9558755225271</v>
      </c>
      <c r="W58" s="208"/>
      <c r="X58" s="90">
        <v>0</v>
      </c>
      <c r="Y58" s="90">
        <f t="shared" si="13"/>
        <v>0</v>
      </c>
      <c r="Z58" s="1"/>
      <c r="AA58" s="1"/>
    </row>
    <row r="59" spans="2:27" x14ac:dyDescent="0.25">
      <c r="B59" s="87">
        <v>1811</v>
      </c>
      <c r="C59" s="87" t="s">
        <v>78</v>
      </c>
      <c r="D59" s="1">
        <v>4585</v>
      </c>
      <c r="E59" s="87">
        <f t="shared" si="6"/>
        <v>3296.1897915168943</v>
      </c>
      <c r="F59" s="88">
        <f t="shared" si="0"/>
        <v>0.72186265202756594</v>
      </c>
      <c r="G59" s="197">
        <f t="shared" si="1"/>
        <v>762.41377421399977</v>
      </c>
      <c r="H59" s="197">
        <f t="shared" si="7"/>
        <v>1060.5175599316735</v>
      </c>
      <c r="I59" s="197">
        <f t="shared" si="2"/>
        <v>284.90058875925854</v>
      </c>
      <c r="J59" s="89">
        <f t="shared" si="3"/>
        <v>396.29671896412862</v>
      </c>
      <c r="K59" s="197">
        <f t="shared" si="8"/>
        <v>233.29339864057403</v>
      </c>
      <c r="L59" s="89">
        <f t="shared" si="4"/>
        <v>324.51111750903846</v>
      </c>
      <c r="M59" s="90">
        <f t="shared" si="9"/>
        <v>1385.028677440712</v>
      </c>
      <c r="N59" s="90">
        <f t="shared" si="10"/>
        <v>5970.0286774407123</v>
      </c>
      <c r="O59" s="90">
        <f t="shared" si="11"/>
        <v>4291.8969643714681</v>
      </c>
      <c r="P59" s="91">
        <f t="shared" si="5"/>
        <v>0.93992164313587279</v>
      </c>
      <c r="Q59" s="206">
        <v>1385.0286694175215</v>
      </c>
      <c r="R59" s="94">
        <f t="shared" si="12"/>
        <v>-6.1604584527220632E-2</v>
      </c>
      <c r="S59" s="94">
        <f t="shared" si="12"/>
        <v>-5.1485295359649283E-2</v>
      </c>
      <c r="T59" s="93">
        <v>1391</v>
      </c>
      <c r="U59" s="200">
        <v>4886</v>
      </c>
      <c r="V59" s="200">
        <v>3475.1066856330012</v>
      </c>
      <c r="W59" s="208"/>
      <c r="X59" s="90">
        <v>0</v>
      </c>
      <c r="Y59" s="90">
        <f t="shared" si="13"/>
        <v>0</v>
      </c>
      <c r="Z59" s="1"/>
      <c r="AA59" s="1"/>
    </row>
    <row r="60" spans="2:27" x14ac:dyDescent="0.25">
      <c r="B60" s="87">
        <v>1812</v>
      </c>
      <c r="C60" s="87" t="s">
        <v>79</v>
      </c>
      <c r="D60" s="1">
        <v>6695</v>
      </c>
      <c r="E60" s="87">
        <f t="shared" si="6"/>
        <v>3398.4771573604062</v>
      </c>
      <c r="F60" s="88">
        <f t="shared" si="0"/>
        <v>0.74426349477234355</v>
      </c>
      <c r="G60" s="197">
        <f t="shared" si="1"/>
        <v>701.04135470789265</v>
      </c>
      <c r="H60" s="197">
        <f t="shared" si="7"/>
        <v>1381.0514687745485</v>
      </c>
      <c r="I60" s="197">
        <f t="shared" si="2"/>
        <v>249.10001071402939</v>
      </c>
      <c r="J60" s="89">
        <f t="shared" si="3"/>
        <v>490.72702110663789</v>
      </c>
      <c r="K60" s="197">
        <f t="shared" si="8"/>
        <v>197.49282059534488</v>
      </c>
      <c r="L60" s="89">
        <f t="shared" si="4"/>
        <v>389.06085657282944</v>
      </c>
      <c r="M60" s="90">
        <f t="shared" si="9"/>
        <v>1770.1123253473779</v>
      </c>
      <c r="N60" s="90">
        <f t="shared" si="10"/>
        <v>8465.1123253473779</v>
      </c>
      <c r="O60" s="90">
        <f t="shared" si="11"/>
        <v>4297.0113326636438</v>
      </c>
      <c r="P60" s="91">
        <f t="shared" si="5"/>
        <v>0.94104168527311172</v>
      </c>
      <c r="Q60" s="206">
        <v>1770.1123139845558</v>
      </c>
      <c r="R60" s="94">
        <f t="shared" si="12"/>
        <v>-2.1770894213909993E-2</v>
      </c>
      <c r="S60" s="94">
        <f t="shared" si="12"/>
        <v>-1.630870123743933E-2</v>
      </c>
      <c r="T60" s="93">
        <v>1970</v>
      </c>
      <c r="U60" s="200">
        <v>6844</v>
      </c>
      <c r="V60" s="200">
        <v>3454.820797576981</v>
      </c>
      <c r="W60" s="208"/>
      <c r="X60" s="90">
        <v>0</v>
      </c>
      <c r="Y60" s="90">
        <f t="shared" si="13"/>
        <v>0</v>
      </c>
      <c r="Z60" s="1"/>
      <c r="AA60" s="1"/>
    </row>
    <row r="61" spans="2:27" x14ac:dyDescent="0.25">
      <c r="B61" s="87">
        <v>1813</v>
      </c>
      <c r="C61" s="87" t="s">
        <v>80</v>
      </c>
      <c r="D61" s="1">
        <v>30076</v>
      </c>
      <c r="E61" s="87">
        <f t="shared" si="6"/>
        <v>3862.3346603313212</v>
      </c>
      <c r="F61" s="88">
        <f t="shared" si="0"/>
        <v>0.84584787808644157</v>
      </c>
      <c r="G61" s="197">
        <f t="shared" si="1"/>
        <v>422.72685292534368</v>
      </c>
      <c r="H61" s="197">
        <f t="shared" si="7"/>
        <v>3291.7740037296512</v>
      </c>
      <c r="I61" s="197">
        <f t="shared" si="2"/>
        <v>86.74988467420917</v>
      </c>
      <c r="J61" s="89">
        <f t="shared" si="3"/>
        <v>675.52135195806682</v>
      </c>
      <c r="K61" s="197">
        <f t="shared" si="8"/>
        <v>35.142694555524642</v>
      </c>
      <c r="L61" s="89">
        <f t="shared" si="4"/>
        <v>273.65616250387041</v>
      </c>
      <c r="M61" s="90">
        <f t="shared" si="9"/>
        <v>3565.4301662335215</v>
      </c>
      <c r="N61" s="90">
        <f t="shared" si="10"/>
        <v>33641.43016623352</v>
      </c>
      <c r="O61" s="90">
        <f t="shared" si="11"/>
        <v>4320.2042078121895</v>
      </c>
      <c r="P61" s="91">
        <f t="shared" si="5"/>
        <v>0.94612090443881658</v>
      </c>
      <c r="Q61" s="206">
        <v>3565.43012131865</v>
      </c>
      <c r="R61" s="94">
        <f t="shared" si="12"/>
        <v>-1.4967412307994629E-2</v>
      </c>
      <c r="S61" s="94">
        <f t="shared" si="12"/>
        <v>-1.6232382884201188E-2</v>
      </c>
      <c r="T61" s="93">
        <v>7787</v>
      </c>
      <c r="U61" s="200">
        <v>30533</v>
      </c>
      <c r="V61" s="200">
        <v>3926.064034974926</v>
      </c>
      <c r="W61" s="208"/>
      <c r="X61" s="90">
        <v>0</v>
      </c>
      <c r="Y61" s="90">
        <f t="shared" si="13"/>
        <v>0</v>
      </c>
      <c r="Z61" s="1"/>
      <c r="AA61" s="1"/>
    </row>
    <row r="62" spans="2:27" x14ac:dyDescent="0.25">
      <c r="B62" s="87">
        <v>1815</v>
      </c>
      <c r="C62" s="87" t="s">
        <v>81</v>
      </c>
      <c r="D62" s="1">
        <v>4011</v>
      </c>
      <c r="E62" s="87">
        <f t="shared" si="6"/>
        <v>3290.4019688269073</v>
      </c>
      <c r="F62" s="88">
        <f t="shared" si="0"/>
        <v>0.72059512397223002</v>
      </c>
      <c r="G62" s="197">
        <f t="shared" si="1"/>
        <v>765.88646782799208</v>
      </c>
      <c r="H62" s="197">
        <f t="shared" si="7"/>
        <v>933.61560428232235</v>
      </c>
      <c r="I62" s="197">
        <f t="shared" si="2"/>
        <v>286.92632670075403</v>
      </c>
      <c r="J62" s="89">
        <f t="shared" si="3"/>
        <v>349.76319224821918</v>
      </c>
      <c r="K62" s="197">
        <f t="shared" si="8"/>
        <v>235.31913658206952</v>
      </c>
      <c r="L62" s="89">
        <f t="shared" si="4"/>
        <v>286.85402749354273</v>
      </c>
      <c r="M62" s="90">
        <f t="shared" si="9"/>
        <v>1220.4696317758651</v>
      </c>
      <c r="N62" s="90">
        <f t="shared" si="10"/>
        <v>5231.4696317758653</v>
      </c>
      <c r="O62" s="90">
        <f t="shared" si="11"/>
        <v>4291.6075732369691</v>
      </c>
      <c r="P62" s="91">
        <f t="shared" si="5"/>
        <v>0.93985826673310613</v>
      </c>
      <c r="Q62" s="206">
        <v>1220.4696247447582</v>
      </c>
      <c r="R62" s="94">
        <f t="shared" si="12"/>
        <v>5.5248618784530384E-2</v>
      </c>
      <c r="S62" s="94">
        <f t="shared" si="12"/>
        <v>1.7159251084350347E-2</v>
      </c>
      <c r="T62" s="93">
        <v>1219</v>
      </c>
      <c r="U62" s="200">
        <v>3801</v>
      </c>
      <c r="V62" s="200">
        <v>3234.8936170212769</v>
      </c>
      <c r="W62" s="208"/>
      <c r="X62" s="90">
        <v>0</v>
      </c>
      <c r="Y62" s="90">
        <f t="shared" si="13"/>
        <v>0</v>
      </c>
      <c r="Z62" s="1"/>
      <c r="AA62" s="1"/>
    </row>
    <row r="63" spans="2:27" x14ac:dyDescent="0.25">
      <c r="B63" s="87">
        <v>1816</v>
      </c>
      <c r="C63" s="87" t="s">
        <v>82</v>
      </c>
      <c r="D63" s="1">
        <v>1492</v>
      </c>
      <c r="E63" s="87">
        <f t="shared" si="6"/>
        <v>3286.3436123348015</v>
      </c>
      <c r="F63" s="88">
        <f t="shared" si="0"/>
        <v>0.71970634748617801</v>
      </c>
      <c r="G63" s="197">
        <f t="shared" si="1"/>
        <v>768.32148172325549</v>
      </c>
      <c r="H63" s="197">
        <f t="shared" si="7"/>
        <v>348.81795270235801</v>
      </c>
      <c r="I63" s="197">
        <f t="shared" si="2"/>
        <v>288.34675147299106</v>
      </c>
      <c r="J63" s="89">
        <f t="shared" si="3"/>
        <v>130.90942516873795</v>
      </c>
      <c r="K63" s="197">
        <f t="shared" si="8"/>
        <v>236.73956135430655</v>
      </c>
      <c r="L63" s="89">
        <f t="shared" si="4"/>
        <v>107.47976085485517</v>
      </c>
      <c r="M63" s="90">
        <f t="shared" si="9"/>
        <v>456.29771355721317</v>
      </c>
      <c r="N63" s="90">
        <f t="shared" si="10"/>
        <v>1948.2977135572132</v>
      </c>
      <c r="O63" s="90">
        <f t="shared" si="11"/>
        <v>4291.4046554123643</v>
      </c>
      <c r="P63" s="91">
        <f t="shared" si="5"/>
        <v>0.93981382790880363</v>
      </c>
      <c r="Q63" s="206">
        <v>456.29771093857289</v>
      </c>
      <c r="R63" s="94">
        <f t="shared" si="12"/>
        <v>-6.8664169787765295E-2</v>
      </c>
      <c r="S63" s="94">
        <f t="shared" si="12"/>
        <v>-5.2252965731162178E-2</v>
      </c>
      <c r="T63" s="93">
        <v>454</v>
      </c>
      <c r="U63" s="200">
        <v>1602</v>
      </c>
      <c r="V63" s="200">
        <v>3467.5324675324678</v>
      </c>
      <c r="W63" s="208"/>
      <c r="X63" s="90">
        <v>0</v>
      </c>
      <c r="Y63" s="90">
        <f t="shared" si="13"/>
        <v>0</v>
      </c>
      <c r="Z63" s="1"/>
      <c r="AA63" s="1"/>
    </row>
    <row r="64" spans="2:27" x14ac:dyDescent="0.25">
      <c r="B64" s="87">
        <v>1818</v>
      </c>
      <c r="C64" s="87" t="s">
        <v>55</v>
      </c>
      <c r="D64" s="1">
        <v>6909</v>
      </c>
      <c r="E64" s="87">
        <f t="shared" si="6"/>
        <v>3756.9331158238174</v>
      </c>
      <c r="F64" s="88">
        <f t="shared" si="0"/>
        <v>0.82276503296575032</v>
      </c>
      <c r="G64" s="197">
        <f t="shared" si="1"/>
        <v>485.96777962984595</v>
      </c>
      <c r="H64" s="197">
        <f t="shared" si="7"/>
        <v>893.69474673928664</v>
      </c>
      <c r="I64" s="197">
        <f t="shared" si="2"/>
        <v>123.64042525183548</v>
      </c>
      <c r="J64" s="89">
        <f t="shared" si="3"/>
        <v>227.37474203812548</v>
      </c>
      <c r="K64" s="197">
        <f t="shared" si="8"/>
        <v>72.033235133150953</v>
      </c>
      <c r="L64" s="89">
        <f t="shared" si="4"/>
        <v>132.46911940986459</v>
      </c>
      <c r="M64" s="90">
        <f t="shared" si="9"/>
        <v>1026.1638661491513</v>
      </c>
      <c r="N64" s="90">
        <f t="shared" si="10"/>
        <v>7935.1638661491515</v>
      </c>
      <c r="O64" s="90">
        <f t="shared" si="11"/>
        <v>4314.9341305868147</v>
      </c>
      <c r="P64" s="91">
        <f t="shared" si="5"/>
        <v>0.94496676218278208</v>
      </c>
      <c r="Q64" s="206">
        <v>1026.1638555419279</v>
      </c>
      <c r="R64" s="94">
        <f t="shared" si="12"/>
        <v>-6.7107750472589794E-2</v>
      </c>
      <c r="S64" s="94">
        <f t="shared" si="12"/>
        <v>-7.4209703432559213E-2</v>
      </c>
      <c r="T64" s="93">
        <v>1839</v>
      </c>
      <c r="U64" s="200">
        <v>7406</v>
      </c>
      <c r="V64" s="200">
        <v>4058.0821917808221</v>
      </c>
      <c r="W64" s="208"/>
      <c r="X64" s="90">
        <v>0</v>
      </c>
      <c r="Y64" s="90">
        <f t="shared" si="13"/>
        <v>0</v>
      </c>
      <c r="Z64" s="1"/>
      <c r="AA64" s="1"/>
    </row>
    <row r="65" spans="2:27" x14ac:dyDescent="0.25">
      <c r="B65" s="87">
        <v>1820</v>
      </c>
      <c r="C65" s="87" t="s">
        <v>83</v>
      </c>
      <c r="D65" s="1">
        <v>28537</v>
      </c>
      <c r="E65" s="87">
        <f t="shared" si="6"/>
        <v>3909.178082191781</v>
      </c>
      <c r="F65" s="88">
        <f t="shared" si="0"/>
        <v>0.85610654608585812</v>
      </c>
      <c r="G65" s="197">
        <f t="shared" si="1"/>
        <v>394.62079980906782</v>
      </c>
      <c r="H65" s="197">
        <f t="shared" si="7"/>
        <v>2880.7318386061952</v>
      </c>
      <c r="I65" s="197">
        <f t="shared" si="2"/>
        <v>70.354687023048243</v>
      </c>
      <c r="J65" s="89">
        <f t="shared" si="3"/>
        <v>513.58921526825213</v>
      </c>
      <c r="K65" s="197">
        <f t="shared" si="8"/>
        <v>18.747496904363715</v>
      </c>
      <c r="L65" s="89">
        <f t="shared" si="4"/>
        <v>136.85672740185512</v>
      </c>
      <c r="M65" s="90">
        <f t="shared" si="9"/>
        <v>3017.5885660080503</v>
      </c>
      <c r="N65" s="90">
        <f t="shared" si="10"/>
        <v>31554.588566008049</v>
      </c>
      <c r="O65" s="90">
        <f t="shared" si="11"/>
        <v>4322.5463789052119</v>
      </c>
      <c r="P65" s="91">
        <f t="shared" si="5"/>
        <v>0.9466338378387873</v>
      </c>
      <c r="Q65" s="206">
        <v>3017.5885239021609</v>
      </c>
      <c r="R65" s="94">
        <f t="shared" si="12"/>
        <v>-2.0390649136658542E-2</v>
      </c>
      <c r="S65" s="94">
        <f t="shared" si="12"/>
        <v>-1.5962278098509204E-2</v>
      </c>
      <c r="T65" s="93">
        <v>7300</v>
      </c>
      <c r="U65" s="200">
        <v>29131</v>
      </c>
      <c r="V65" s="200">
        <v>3972.5896631665078</v>
      </c>
      <c r="W65" s="208"/>
      <c r="X65" s="90">
        <v>0</v>
      </c>
      <c r="Y65" s="90">
        <f t="shared" si="13"/>
        <v>0</v>
      </c>
      <c r="Z65" s="1"/>
      <c r="AA65" s="1"/>
    </row>
    <row r="66" spans="2:27" x14ac:dyDescent="0.25">
      <c r="B66" s="87">
        <v>1822</v>
      </c>
      <c r="C66" s="87" t="s">
        <v>84</v>
      </c>
      <c r="D66" s="1">
        <v>6986</v>
      </c>
      <c r="E66" s="87">
        <f t="shared" si="6"/>
        <v>3077.533039647577</v>
      </c>
      <c r="F66" s="88">
        <f t="shared" si="0"/>
        <v>0.67397701656011266</v>
      </c>
      <c r="G66" s="197">
        <f t="shared" si="1"/>
        <v>893.60782533559018</v>
      </c>
      <c r="H66" s="197">
        <f t="shared" si="7"/>
        <v>2028.4897635117898</v>
      </c>
      <c r="I66" s="197">
        <f t="shared" si="2"/>
        <v>361.43045191351962</v>
      </c>
      <c r="J66" s="89">
        <f t="shared" si="3"/>
        <v>820.44712584368949</v>
      </c>
      <c r="K66" s="197">
        <f t="shared" si="8"/>
        <v>309.8232617948351</v>
      </c>
      <c r="L66" s="89">
        <f t="shared" si="4"/>
        <v>703.29880427427565</v>
      </c>
      <c r="M66" s="90">
        <f t="shared" si="9"/>
        <v>2731.7885677860654</v>
      </c>
      <c r="N66" s="90">
        <f t="shared" si="10"/>
        <v>9717.788567786065</v>
      </c>
      <c r="O66" s="90">
        <f t="shared" si="11"/>
        <v>4280.9641267780025</v>
      </c>
      <c r="P66" s="91">
        <f t="shared" si="5"/>
        <v>0.93752736136250026</v>
      </c>
      <c r="Q66" s="206">
        <v>2731.7885546928646</v>
      </c>
      <c r="R66" s="94">
        <f t="shared" si="12"/>
        <v>-7.7877507919746569E-2</v>
      </c>
      <c r="S66" s="94">
        <f t="shared" si="12"/>
        <v>-8.3158385627695244E-2</v>
      </c>
      <c r="T66" s="93">
        <v>2270</v>
      </c>
      <c r="U66" s="200">
        <v>7576</v>
      </c>
      <c r="V66" s="200">
        <v>3356.6681435533897</v>
      </c>
      <c r="W66" s="208"/>
      <c r="X66" s="90">
        <v>0</v>
      </c>
      <c r="Y66" s="90">
        <f t="shared" si="13"/>
        <v>0</v>
      </c>
      <c r="Z66" s="1"/>
      <c r="AA66" s="1"/>
    </row>
    <row r="67" spans="2:27" x14ac:dyDescent="0.25">
      <c r="B67" s="87">
        <v>1824</v>
      </c>
      <c r="C67" s="87" t="s">
        <v>85</v>
      </c>
      <c r="D67" s="1">
        <v>50967</v>
      </c>
      <c r="E67" s="87">
        <f t="shared" si="6"/>
        <v>3820.0419727177332</v>
      </c>
      <c r="F67" s="88">
        <f t="shared" si="0"/>
        <v>0.8365858168663356</v>
      </c>
      <c r="G67" s="197">
        <f t="shared" si="1"/>
        <v>448.10246549349648</v>
      </c>
      <c r="H67" s="197">
        <f t="shared" si="7"/>
        <v>5978.5830946142305</v>
      </c>
      <c r="I67" s="197">
        <f t="shared" si="2"/>
        <v>101.55232533896496</v>
      </c>
      <c r="J67" s="89">
        <f t="shared" si="3"/>
        <v>1354.9111246724706</v>
      </c>
      <c r="K67" s="197">
        <f t="shared" si="8"/>
        <v>49.945135220280434</v>
      </c>
      <c r="L67" s="89">
        <f t="shared" si="4"/>
        <v>666.36799410898152</v>
      </c>
      <c r="M67" s="90">
        <f t="shared" si="9"/>
        <v>6644.9510887232118</v>
      </c>
      <c r="N67" s="90">
        <f t="shared" si="10"/>
        <v>57611.95108872321</v>
      </c>
      <c r="O67" s="90">
        <f t="shared" si="11"/>
        <v>4318.08957343151</v>
      </c>
      <c r="P67" s="91">
        <f t="shared" si="5"/>
        <v>0.9456578013778113</v>
      </c>
      <c r="Q67" s="206">
        <v>6644.951011767489</v>
      </c>
      <c r="R67" s="94">
        <f t="shared" si="12"/>
        <v>-3.3324482209240572E-2</v>
      </c>
      <c r="S67" s="94">
        <f t="shared" si="12"/>
        <v>-4.1221921231815492E-2</v>
      </c>
      <c r="T67" s="93">
        <v>13342</v>
      </c>
      <c r="U67" s="200">
        <v>52724</v>
      </c>
      <c r="V67" s="200">
        <v>3984.2817199425681</v>
      </c>
      <c r="W67" s="208"/>
      <c r="X67" s="90">
        <v>0</v>
      </c>
      <c r="Y67" s="90">
        <f t="shared" si="13"/>
        <v>0</v>
      </c>
      <c r="Z67" s="1"/>
      <c r="AA67" s="1"/>
    </row>
    <row r="68" spans="2:27" x14ac:dyDescent="0.25">
      <c r="B68" s="87">
        <v>1825</v>
      </c>
      <c r="C68" s="87" t="s">
        <v>86</v>
      </c>
      <c r="D68" s="1">
        <v>4650</v>
      </c>
      <c r="E68" s="87">
        <f t="shared" si="6"/>
        <v>3198.0742778541953</v>
      </c>
      <c r="F68" s="88">
        <f t="shared" si="0"/>
        <v>0.70037544122438911</v>
      </c>
      <c r="G68" s="197">
        <f t="shared" si="1"/>
        <v>821.28308241161915</v>
      </c>
      <c r="H68" s="197">
        <f t="shared" si="7"/>
        <v>1194.1456018264944</v>
      </c>
      <c r="I68" s="197">
        <f t="shared" si="2"/>
        <v>319.24101854120318</v>
      </c>
      <c r="J68" s="89">
        <f t="shared" si="3"/>
        <v>464.17644095890938</v>
      </c>
      <c r="K68" s="197">
        <f t="shared" si="8"/>
        <v>267.63382842251866</v>
      </c>
      <c r="L68" s="89">
        <f t="shared" si="4"/>
        <v>389.13958652634216</v>
      </c>
      <c r="M68" s="90">
        <f t="shared" si="9"/>
        <v>1583.2851883528365</v>
      </c>
      <c r="N68" s="90">
        <f t="shared" si="10"/>
        <v>6233.2851883528365</v>
      </c>
      <c r="O68" s="90">
        <f t="shared" si="11"/>
        <v>4286.9911886883328</v>
      </c>
      <c r="P68" s="91">
        <f t="shared" si="5"/>
        <v>0.93884728259571393</v>
      </c>
      <c r="Q68" s="206">
        <v>1583.2851799662662</v>
      </c>
      <c r="R68" s="94">
        <f t="shared" si="12"/>
        <v>-2.678945165341147E-2</v>
      </c>
      <c r="S68" s="94">
        <f t="shared" si="12"/>
        <v>-2.2104118889707074E-2</v>
      </c>
      <c r="T68" s="93">
        <v>1454</v>
      </c>
      <c r="U68" s="200">
        <v>4778</v>
      </c>
      <c r="V68" s="200">
        <v>3270.3627652292948</v>
      </c>
      <c r="W68" s="208"/>
      <c r="X68" s="90">
        <v>0</v>
      </c>
      <c r="Y68" s="90">
        <f t="shared" si="13"/>
        <v>0</v>
      </c>
      <c r="Z68" s="1"/>
      <c r="AA68" s="1"/>
    </row>
    <row r="69" spans="2:27" x14ac:dyDescent="0.25">
      <c r="B69" s="87">
        <v>1826</v>
      </c>
      <c r="C69" s="87" t="s">
        <v>87</v>
      </c>
      <c r="D69" s="1">
        <v>3670</v>
      </c>
      <c r="E69" s="87">
        <f t="shared" si="6"/>
        <v>2871.674491392801</v>
      </c>
      <c r="F69" s="88">
        <f t="shared" si="0"/>
        <v>0.62889417637652256</v>
      </c>
      <c r="G69" s="197">
        <f t="shared" si="1"/>
        <v>1017.1229542884557</v>
      </c>
      <c r="H69" s="197">
        <f t="shared" si="7"/>
        <v>1299.8831355806462</v>
      </c>
      <c r="I69" s="197">
        <f t="shared" si="2"/>
        <v>433.48094380269123</v>
      </c>
      <c r="J69" s="89">
        <f t="shared" si="3"/>
        <v>553.98864617983941</v>
      </c>
      <c r="K69" s="197">
        <f t="shared" si="8"/>
        <v>381.87375368400672</v>
      </c>
      <c r="L69" s="89">
        <f t="shared" si="4"/>
        <v>488.03465720816058</v>
      </c>
      <c r="M69" s="90">
        <f t="shared" si="9"/>
        <v>1787.9177927888068</v>
      </c>
      <c r="N69" s="90">
        <f t="shared" si="10"/>
        <v>5457.9177927888068</v>
      </c>
      <c r="O69" s="90">
        <f t="shared" si="11"/>
        <v>4270.6711993652634</v>
      </c>
      <c r="P69" s="91">
        <f t="shared" si="5"/>
        <v>0.93527321935332064</v>
      </c>
      <c r="Q69" s="206">
        <v>1787.9177854173925</v>
      </c>
      <c r="R69" s="94">
        <f t="shared" si="12"/>
        <v>-5.8008213552361396E-2</v>
      </c>
      <c r="S69" s="94">
        <f t="shared" si="12"/>
        <v>-6.1693627427352231E-2</v>
      </c>
      <c r="T69" s="93">
        <v>1278</v>
      </c>
      <c r="U69" s="200">
        <v>3896</v>
      </c>
      <c r="V69" s="200">
        <v>3060.4870384917517</v>
      </c>
      <c r="W69" s="208"/>
      <c r="X69" s="90">
        <v>0</v>
      </c>
      <c r="Y69" s="90">
        <f t="shared" si="13"/>
        <v>0</v>
      </c>
      <c r="Z69" s="1"/>
      <c r="AA69" s="1"/>
    </row>
    <row r="70" spans="2:27" x14ac:dyDescent="0.25">
      <c r="B70" s="87">
        <v>1827</v>
      </c>
      <c r="C70" s="87" t="s">
        <v>88</v>
      </c>
      <c r="D70" s="1">
        <v>5286</v>
      </c>
      <c r="E70" s="87">
        <f t="shared" si="6"/>
        <v>3800.1437814521923</v>
      </c>
      <c r="F70" s="88">
        <f t="shared" si="0"/>
        <v>0.83222813056002465</v>
      </c>
      <c r="G70" s="197">
        <f t="shared" si="1"/>
        <v>460.041380252821</v>
      </c>
      <c r="H70" s="197">
        <f t="shared" si="7"/>
        <v>639.91755993167408</v>
      </c>
      <c r="I70" s="197">
        <f t="shared" si="2"/>
        <v>108.51669228190426</v>
      </c>
      <c r="J70" s="89">
        <f t="shared" si="3"/>
        <v>150.94671896412882</v>
      </c>
      <c r="K70" s="197">
        <f t="shared" si="8"/>
        <v>56.909502163219727</v>
      </c>
      <c r="L70" s="89">
        <f t="shared" si="4"/>
        <v>79.161117509038633</v>
      </c>
      <c r="M70" s="90">
        <f t="shared" si="9"/>
        <v>719.07867744071268</v>
      </c>
      <c r="N70" s="90">
        <f t="shared" si="10"/>
        <v>6005.0786774407125</v>
      </c>
      <c r="O70" s="90">
        <f t="shared" si="11"/>
        <v>4317.0946638682335</v>
      </c>
      <c r="P70" s="91">
        <f t="shared" si="5"/>
        <v>0.94543991706249586</v>
      </c>
      <c r="Q70" s="206">
        <v>719.07866941752195</v>
      </c>
      <c r="R70" s="94">
        <f t="shared" si="12"/>
        <v>-4.3084721216509775E-2</v>
      </c>
      <c r="S70" s="94">
        <f t="shared" si="12"/>
        <v>-5.8219254741482332E-2</v>
      </c>
      <c r="T70" s="93">
        <v>1391</v>
      </c>
      <c r="U70" s="200">
        <v>5524</v>
      </c>
      <c r="V70" s="200">
        <v>4035.0620891161429</v>
      </c>
      <c r="W70" s="208"/>
      <c r="X70" s="90">
        <v>0</v>
      </c>
      <c r="Y70" s="90">
        <f t="shared" si="13"/>
        <v>0</v>
      </c>
      <c r="Z70" s="1"/>
      <c r="AA70" s="1"/>
    </row>
    <row r="71" spans="2:27" x14ac:dyDescent="0.25">
      <c r="B71" s="87">
        <v>1828</v>
      </c>
      <c r="C71" s="87" t="s">
        <v>89</v>
      </c>
      <c r="D71" s="1">
        <v>6027</v>
      </c>
      <c r="E71" s="87">
        <f t="shared" si="6"/>
        <v>3380.2579921480647</v>
      </c>
      <c r="F71" s="88">
        <f t="shared" ref="F71:F134" si="14">E71/E$364</f>
        <v>0.74027351368819705</v>
      </c>
      <c r="G71" s="197">
        <f t="shared" ref="G71:G134" si="15">($E$364+$Y$364-E71-Y71)*0.6</f>
        <v>711.97285383529754</v>
      </c>
      <c r="H71" s="197">
        <f t="shared" ref="H71:H134" si="16">G71*T71/1000</f>
        <v>1269.4475983883353</v>
      </c>
      <c r="I71" s="197">
        <f t="shared" ref="I71:I134" si="17">IF(E71+Y71&lt;(E$364+Y$364)*0.9,((E$364+Y$364)*0.9-E71-Y71)*0.35,0)</f>
        <v>255.47671853834893</v>
      </c>
      <c r="J71" s="89">
        <f t="shared" ref="J71:J134" si="18">I71*T71/1000</f>
        <v>455.51498915387617</v>
      </c>
      <c r="K71" s="197">
        <f t="shared" si="8"/>
        <v>203.86952841966439</v>
      </c>
      <c r="L71" s="89">
        <f t="shared" ref="L71:L134" si="19">K71*T71/1000</f>
        <v>363.49936917226159</v>
      </c>
      <c r="M71" s="90">
        <f t="shared" si="9"/>
        <v>1632.9469675605969</v>
      </c>
      <c r="N71" s="90">
        <f t="shared" si="10"/>
        <v>7659.9469675605969</v>
      </c>
      <c r="O71" s="90">
        <f t="shared" si="11"/>
        <v>4296.1003744030268</v>
      </c>
      <c r="P71" s="91">
        <f t="shared" ref="P71:P134" si="20">O71/O$364</f>
        <v>0.94084218621890436</v>
      </c>
      <c r="Q71" s="206">
        <v>1632.946957276378</v>
      </c>
      <c r="R71" s="94">
        <f t="shared" si="12"/>
        <v>0.27098270771826233</v>
      </c>
      <c r="S71" s="94">
        <f t="shared" si="12"/>
        <v>0.21039183270084649</v>
      </c>
      <c r="T71" s="93">
        <v>1783</v>
      </c>
      <c r="U71" s="200">
        <v>4742</v>
      </c>
      <c r="V71" s="200">
        <v>2792.6972909305064</v>
      </c>
      <c r="W71" s="208"/>
      <c r="X71" s="90">
        <v>0</v>
      </c>
      <c r="Y71" s="90">
        <f t="shared" si="13"/>
        <v>0</v>
      </c>
      <c r="Z71" s="1"/>
      <c r="AA71" s="1"/>
    </row>
    <row r="72" spans="2:27" x14ac:dyDescent="0.25">
      <c r="B72" s="87">
        <v>1832</v>
      </c>
      <c r="C72" s="87" t="s">
        <v>90</v>
      </c>
      <c r="D72" s="1">
        <v>14405</v>
      </c>
      <c r="E72" s="87">
        <f t="shared" ref="E72:E135" si="21">D72/T72*1000</f>
        <v>3230.5449652388429</v>
      </c>
      <c r="F72" s="88">
        <f t="shared" si="14"/>
        <v>0.70748649307248468</v>
      </c>
      <c r="G72" s="197">
        <f t="shared" si="15"/>
        <v>801.80066998083066</v>
      </c>
      <c r="H72" s="197">
        <f t="shared" si="16"/>
        <v>3575.2291874445241</v>
      </c>
      <c r="I72" s="197">
        <f t="shared" si="17"/>
        <v>307.87627795657653</v>
      </c>
      <c r="J72" s="89">
        <f t="shared" si="18"/>
        <v>1372.8203234083749</v>
      </c>
      <c r="K72" s="197">
        <f t="shared" ref="K72:K135" si="22">I72+J$366</f>
        <v>256.26908783789202</v>
      </c>
      <c r="L72" s="89">
        <f t="shared" si="19"/>
        <v>1142.7038626691606</v>
      </c>
      <c r="M72" s="90">
        <f t="shared" ref="M72:M135" si="23">+H72+L72</f>
        <v>4717.9330501136847</v>
      </c>
      <c r="N72" s="90">
        <f t="shared" ref="N72:N135" si="24">D72+M72</f>
        <v>19122.933050113686</v>
      </c>
      <c r="O72" s="90">
        <f t="shared" ref="O72:O135" si="25">N72/T72*1000</f>
        <v>4288.6147230575662</v>
      </c>
      <c r="P72" s="91">
        <f t="shared" si="20"/>
        <v>0.93920283518811887</v>
      </c>
      <c r="Q72" s="206">
        <v>4717.9330243944842</v>
      </c>
      <c r="R72" s="94">
        <f t="shared" ref="R72:S135" si="26">(D72-U72)/U72</f>
        <v>-7.4228791773778918E-2</v>
      </c>
      <c r="S72" s="94">
        <f t="shared" si="26"/>
        <v>-8.2325916043979083E-2</v>
      </c>
      <c r="T72" s="93">
        <v>4459</v>
      </c>
      <c r="U72" s="200">
        <v>15560</v>
      </c>
      <c r="V72" s="200">
        <v>3520.3619909502263</v>
      </c>
      <c r="W72" s="208"/>
      <c r="X72" s="90">
        <v>0</v>
      </c>
      <c r="Y72" s="90">
        <f t="shared" ref="Y72:Y135" si="27">X72*1000/T72</f>
        <v>0</v>
      </c>
      <c r="Z72" s="1"/>
      <c r="AA72" s="1"/>
    </row>
    <row r="73" spans="2:27" x14ac:dyDescent="0.25">
      <c r="B73" s="87">
        <v>1833</v>
      </c>
      <c r="C73" s="87" t="s">
        <v>91</v>
      </c>
      <c r="D73" s="1">
        <v>105843</v>
      </c>
      <c r="E73" s="87">
        <f t="shared" si="21"/>
        <v>4074.0184757505772</v>
      </c>
      <c r="F73" s="88">
        <f t="shared" si="14"/>
        <v>0.89220644663219784</v>
      </c>
      <c r="G73" s="197">
        <f t="shared" si="15"/>
        <v>295.71656367379006</v>
      </c>
      <c r="H73" s="197">
        <f t="shared" si="16"/>
        <v>7682.7163242450652</v>
      </c>
      <c r="I73" s="197">
        <f t="shared" si="17"/>
        <v>12.660549277469567</v>
      </c>
      <c r="J73" s="89">
        <f t="shared" si="18"/>
        <v>328.92107022865935</v>
      </c>
      <c r="K73" s="197">
        <f t="shared" si="22"/>
        <v>-38.946640841214958</v>
      </c>
      <c r="L73" s="89">
        <f t="shared" si="19"/>
        <v>-1011.8337290547646</v>
      </c>
      <c r="M73" s="90">
        <f t="shared" si="23"/>
        <v>6670.8825951903009</v>
      </c>
      <c r="N73" s="90">
        <f t="shared" si="24"/>
        <v>112513.8825951903</v>
      </c>
      <c r="O73" s="90">
        <f t="shared" si="25"/>
        <v>4330.7883985831522</v>
      </c>
      <c r="P73" s="91">
        <f t="shared" si="20"/>
        <v>0.94843883286610442</v>
      </c>
      <c r="Q73" s="206">
        <v>6670.8824453394791</v>
      </c>
      <c r="R73" s="94">
        <f t="shared" si="26"/>
        <v>-1.7470410768159667E-2</v>
      </c>
      <c r="S73" s="94">
        <f t="shared" si="26"/>
        <v>-1.3234717388869272E-2</v>
      </c>
      <c r="T73" s="93">
        <v>25980</v>
      </c>
      <c r="U73" s="200">
        <v>107725</v>
      </c>
      <c r="V73" s="200">
        <v>4128.6601257090297</v>
      </c>
      <c r="W73" s="208"/>
      <c r="X73" s="90">
        <v>0</v>
      </c>
      <c r="Y73" s="90">
        <f t="shared" si="27"/>
        <v>0</v>
      </c>
      <c r="Z73" s="1"/>
      <c r="AA73" s="1"/>
    </row>
    <row r="74" spans="2:27" x14ac:dyDescent="0.25">
      <c r="B74" s="87">
        <v>1834</v>
      </c>
      <c r="C74" s="87" t="s">
        <v>92</v>
      </c>
      <c r="D74" s="1">
        <v>9373</v>
      </c>
      <c r="E74" s="87">
        <f t="shared" si="21"/>
        <v>5061.0151187904967</v>
      </c>
      <c r="F74" s="88">
        <f t="shared" si="14"/>
        <v>1.108357839407194</v>
      </c>
      <c r="G74" s="197">
        <f t="shared" si="15"/>
        <v>-296.48142215016156</v>
      </c>
      <c r="H74" s="197">
        <f t="shared" si="16"/>
        <v>-549.08359382209926</v>
      </c>
      <c r="I74" s="197">
        <f t="shared" si="17"/>
        <v>0</v>
      </c>
      <c r="J74" s="89">
        <f t="shared" si="18"/>
        <v>0</v>
      </c>
      <c r="K74" s="197">
        <f t="shared" si="22"/>
        <v>-51.607190118684528</v>
      </c>
      <c r="L74" s="89">
        <f t="shared" si="19"/>
        <v>-95.57651609980374</v>
      </c>
      <c r="M74" s="90">
        <f t="shared" si="23"/>
        <v>-644.66010992190297</v>
      </c>
      <c r="N74" s="90">
        <f t="shared" si="24"/>
        <v>8728.3398900780976</v>
      </c>
      <c r="O74" s="90">
        <f t="shared" si="25"/>
        <v>4712.9265065216505</v>
      </c>
      <c r="P74" s="91">
        <f t="shared" si="20"/>
        <v>1.0321267408704353</v>
      </c>
      <c r="Q74" s="206">
        <v>-644.66011635283087</v>
      </c>
      <c r="R74" s="94">
        <f t="shared" si="26"/>
        <v>-3.361171254768533E-2</v>
      </c>
      <c r="S74" s="94">
        <f t="shared" si="26"/>
        <v>-2.4740977727658701E-2</v>
      </c>
      <c r="T74" s="93">
        <v>1852</v>
      </c>
      <c r="U74" s="200">
        <v>9699</v>
      </c>
      <c r="V74" s="200">
        <v>5189.4060995184591</v>
      </c>
      <c r="W74" s="208"/>
      <c r="X74" s="90">
        <v>0</v>
      </c>
      <c r="Y74" s="90">
        <f t="shared" si="27"/>
        <v>0</v>
      </c>
      <c r="Z74" s="1"/>
      <c r="AA74" s="1"/>
    </row>
    <row r="75" spans="2:27" x14ac:dyDescent="0.25">
      <c r="B75" s="87">
        <v>1835</v>
      </c>
      <c r="C75" s="87" t="s">
        <v>93</v>
      </c>
      <c r="D75" s="1">
        <v>1742</v>
      </c>
      <c r="E75" s="87">
        <f t="shared" si="21"/>
        <v>3923.4234234234236</v>
      </c>
      <c r="F75" s="88">
        <f t="shared" si="14"/>
        <v>0.85922626322926288</v>
      </c>
      <c r="G75" s="197">
        <f t="shared" si="15"/>
        <v>386.07359507008221</v>
      </c>
      <c r="H75" s="197">
        <f t="shared" si="16"/>
        <v>171.41667621111648</v>
      </c>
      <c r="I75" s="197">
        <f t="shared" si="17"/>
        <v>65.368817591973311</v>
      </c>
      <c r="J75" s="89">
        <f t="shared" si="18"/>
        <v>29.023755010836151</v>
      </c>
      <c r="K75" s="197">
        <f t="shared" si="22"/>
        <v>13.761627473288783</v>
      </c>
      <c r="L75" s="89">
        <f t="shared" si="19"/>
        <v>6.110162598140219</v>
      </c>
      <c r="M75" s="90">
        <f t="shared" si="23"/>
        <v>177.5268388092567</v>
      </c>
      <c r="N75" s="90">
        <f t="shared" si="24"/>
        <v>1919.5268388092568</v>
      </c>
      <c r="O75" s="90">
        <f t="shared" si="25"/>
        <v>4323.2586459667946</v>
      </c>
      <c r="P75" s="91">
        <f t="shared" si="20"/>
        <v>0.94678982369595766</v>
      </c>
      <c r="Q75" s="206">
        <v>177.52683624829578</v>
      </c>
      <c r="R75" s="94">
        <f t="shared" si="26"/>
        <v>-0.12064613831398284</v>
      </c>
      <c r="S75" s="94">
        <f t="shared" si="26"/>
        <v>-0.10876297802092841</v>
      </c>
      <c r="T75" s="93">
        <v>444</v>
      </c>
      <c r="U75" s="200">
        <v>1981</v>
      </c>
      <c r="V75" s="200">
        <v>4402.2222222222217</v>
      </c>
      <c r="W75" s="208"/>
      <c r="X75" s="90">
        <v>0</v>
      </c>
      <c r="Y75" s="90">
        <f t="shared" si="27"/>
        <v>0</v>
      </c>
      <c r="Z75" s="1"/>
      <c r="AA75" s="1"/>
    </row>
    <row r="76" spans="2:27" x14ac:dyDescent="0.25">
      <c r="B76" s="87">
        <v>1836</v>
      </c>
      <c r="C76" s="87" t="s">
        <v>94</v>
      </c>
      <c r="D76" s="1">
        <v>4050</v>
      </c>
      <c r="E76" s="87">
        <f t="shared" si="21"/>
        <v>3555.7506584723437</v>
      </c>
      <c r="F76" s="88">
        <f t="shared" si="14"/>
        <v>0.77870625255847137</v>
      </c>
      <c r="G76" s="197">
        <f t="shared" si="15"/>
        <v>606.67725404073019</v>
      </c>
      <c r="H76" s="197">
        <f t="shared" si="16"/>
        <v>691.00539235239171</v>
      </c>
      <c r="I76" s="197">
        <f t="shared" si="17"/>
        <v>194.05428532485126</v>
      </c>
      <c r="J76" s="89">
        <f t="shared" si="18"/>
        <v>221.02783098500561</v>
      </c>
      <c r="K76" s="197">
        <f t="shared" si="22"/>
        <v>142.44709520616675</v>
      </c>
      <c r="L76" s="89">
        <f t="shared" si="19"/>
        <v>162.24724143982394</v>
      </c>
      <c r="M76" s="90">
        <f t="shared" si="23"/>
        <v>853.25263379221565</v>
      </c>
      <c r="N76" s="90">
        <f t="shared" si="24"/>
        <v>4903.2526337922154</v>
      </c>
      <c r="O76" s="90">
        <f t="shared" si="25"/>
        <v>4304.8750077192417</v>
      </c>
      <c r="P76" s="91">
        <f t="shared" si="20"/>
        <v>0.94276382316241836</v>
      </c>
      <c r="Q76" s="206">
        <v>853.2526272225432</v>
      </c>
      <c r="R76" s="94">
        <f t="shared" si="26"/>
        <v>-4.8178613396004703E-2</v>
      </c>
      <c r="S76" s="94">
        <f t="shared" si="26"/>
        <v>-3.6479316282347171E-2</v>
      </c>
      <c r="T76" s="93">
        <v>1139</v>
      </c>
      <c r="U76" s="200">
        <v>4255</v>
      </c>
      <c r="V76" s="200">
        <v>3690.3729401561141</v>
      </c>
      <c r="W76" s="208"/>
      <c r="X76" s="90">
        <v>0</v>
      </c>
      <c r="Y76" s="90">
        <f t="shared" si="27"/>
        <v>0</v>
      </c>
      <c r="Z76" s="1"/>
      <c r="AA76" s="1"/>
    </row>
    <row r="77" spans="2:27" x14ac:dyDescent="0.25">
      <c r="B77" s="87">
        <v>1837</v>
      </c>
      <c r="C77" s="87" t="s">
        <v>95</v>
      </c>
      <c r="D77" s="1">
        <v>25739</v>
      </c>
      <c r="E77" s="87">
        <f t="shared" si="21"/>
        <v>4143.4320669671606</v>
      </c>
      <c r="F77" s="88">
        <f t="shared" si="14"/>
        <v>0.9074079617789641</v>
      </c>
      <c r="G77" s="197">
        <f t="shared" si="15"/>
        <v>254.06840894384004</v>
      </c>
      <c r="H77" s="197">
        <f t="shared" si="16"/>
        <v>1578.2729563591342</v>
      </c>
      <c r="I77" s="197">
        <f t="shared" si="17"/>
        <v>0</v>
      </c>
      <c r="J77" s="89">
        <f t="shared" si="18"/>
        <v>0</v>
      </c>
      <c r="K77" s="197">
        <f t="shared" si="22"/>
        <v>-51.607190118684528</v>
      </c>
      <c r="L77" s="89">
        <f t="shared" si="19"/>
        <v>-320.58386501726829</v>
      </c>
      <c r="M77" s="90">
        <f t="shared" si="23"/>
        <v>1257.6890913418661</v>
      </c>
      <c r="N77" s="90">
        <f t="shared" si="24"/>
        <v>26996.689091341865</v>
      </c>
      <c r="O77" s="90">
        <f t="shared" si="25"/>
        <v>4345.8932857923155</v>
      </c>
      <c r="P77" s="91">
        <f t="shared" si="20"/>
        <v>0.95174678981914318</v>
      </c>
      <c r="Q77" s="206">
        <v>1257.6890697711726</v>
      </c>
      <c r="R77" s="94">
        <f t="shared" si="26"/>
        <v>5.4689636313918514E-3</v>
      </c>
      <c r="S77" s="94">
        <f t="shared" si="26"/>
        <v>5.7926819068687347E-3</v>
      </c>
      <c r="T77" s="93">
        <v>6212</v>
      </c>
      <c r="U77" s="200">
        <v>25599</v>
      </c>
      <c r="V77" s="200">
        <v>4119.568715803026</v>
      </c>
      <c r="W77" s="208"/>
      <c r="X77" s="90">
        <v>0</v>
      </c>
      <c r="Y77" s="90">
        <f t="shared" si="27"/>
        <v>0</v>
      </c>
      <c r="Z77" s="1"/>
      <c r="AA77" s="1"/>
    </row>
    <row r="78" spans="2:27" x14ac:dyDescent="0.25">
      <c r="B78" s="87">
        <v>1838</v>
      </c>
      <c r="C78" s="87" t="s">
        <v>96</v>
      </c>
      <c r="D78" s="1">
        <v>7016</v>
      </c>
      <c r="E78" s="87">
        <f t="shared" si="21"/>
        <v>3639.0041493775934</v>
      </c>
      <c r="F78" s="88">
        <f t="shared" si="14"/>
        <v>0.7969386935089543</v>
      </c>
      <c r="G78" s="197">
        <f t="shared" si="15"/>
        <v>556.72515949758031</v>
      </c>
      <c r="H78" s="197">
        <f t="shared" si="16"/>
        <v>1073.3661075113348</v>
      </c>
      <c r="I78" s="197">
        <f t="shared" si="17"/>
        <v>164.91556350801386</v>
      </c>
      <c r="J78" s="89">
        <f t="shared" si="18"/>
        <v>317.95720644345073</v>
      </c>
      <c r="K78" s="197">
        <f t="shared" si="22"/>
        <v>113.30837338932933</v>
      </c>
      <c r="L78" s="89">
        <f t="shared" si="19"/>
        <v>218.45854389462696</v>
      </c>
      <c r="M78" s="90">
        <f t="shared" si="23"/>
        <v>1291.8246514059617</v>
      </c>
      <c r="N78" s="90">
        <f t="shared" si="24"/>
        <v>8307.824651405961</v>
      </c>
      <c r="O78" s="90">
        <f t="shared" si="25"/>
        <v>4309.037682264503</v>
      </c>
      <c r="P78" s="91">
        <f t="shared" si="20"/>
        <v>0.94367544520994218</v>
      </c>
      <c r="Q78" s="206">
        <v>1291.8246402853929</v>
      </c>
      <c r="R78" s="94">
        <f t="shared" si="26"/>
        <v>-3.4273916035788027E-2</v>
      </c>
      <c r="S78" s="94">
        <f t="shared" si="26"/>
        <v>-5.1304355275820862E-2</v>
      </c>
      <c r="T78" s="93">
        <v>1928</v>
      </c>
      <c r="U78" s="200">
        <v>7265</v>
      </c>
      <c r="V78" s="200">
        <v>3835.7972544878567</v>
      </c>
      <c r="W78" s="208"/>
      <c r="X78" s="90">
        <v>0</v>
      </c>
      <c r="Y78" s="90">
        <f t="shared" si="27"/>
        <v>0</v>
      </c>
      <c r="Z78" s="1"/>
      <c r="AA78" s="1"/>
    </row>
    <row r="79" spans="2:27" x14ac:dyDescent="0.25">
      <c r="B79" s="87">
        <v>1839</v>
      </c>
      <c r="C79" s="87" t="s">
        <v>97</v>
      </c>
      <c r="D79" s="1">
        <v>2738</v>
      </c>
      <c r="E79" s="87">
        <f t="shared" si="21"/>
        <v>2666.0175267770205</v>
      </c>
      <c r="F79" s="88">
        <f t="shared" si="14"/>
        <v>0.58385548283176536</v>
      </c>
      <c r="G79" s="197">
        <f t="shared" si="15"/>
        <v>1140.517133057924</v>
      </c>
      <c r="H79" s="197">
        <f t="shared" si="16"/>
        <v>1171.3110956504879</v>
      </c>
      <c r="I79" s="197">
        <f t="shared" si="17"/>
        <v>505.46088141821434</v>
      </c>
      <c r="J79" s="89">
        <f t="shared" si="18"/>
        <v>519.10832521650616</v>
      </c>
      <c r="K79" s="197">
        <f t="shared" si="22"/>
        <v>453.85369129952983</v>
      </c>
      <c r="L79" s="89">
        <f t="shared" si="19"/>
        <v>466.10774096461711</v>
      </c>
      <c r="M79" s="90">
        <f t="shared" si="23"/>
        <v>1637.418836615105</v>
      </c>
      <c r="N79" s="90">
        <f t="shared" si="24"/>
        <v>4375.4188366151047</v>
      </c>
      <c r="O79" s="90">
        <f t="shared" si="25"/>
        <v>4260.3883511344739</v>
      </c>
      <c r="P79" s="91">
        <f t="shared" si="20"/>
        <v>0.9330212846760827</v>
      </c>
      <c r="Q79" s="206">
        <v>1637.4188306914411</v>
      </c>
      <c r="R79" s="94">
        <f t="shared" si="26"/>
        <v>-8.7333333333333332E-2</v>
      </c>
      <c r="S79" s="94">
        <f t="shared" si="26"/>
        <v>-0.10066342096721849</v>
      </c>
      <c r="T79" s="93">
        <v>1027</v>
      </c>
      <c r="U79" s="200">
        <v>3000</v>
      </c>
      <c r="V79" s="200">
        <v>2964.426877470356</v>
      </c>
      <c r="W79" s="208"/>
      <c r="X79" s="90">
        <v>0</v>
      </c>
      <c r="Y79" s="90">
        <f t="shared" si="27"/>
        <v>0</v>
      </c>
      <c r="Z79" s="1"/>
      <c r="AA79" s="1"/>
    </row>
    <row r="80" spans="2:27" x14ac:dyDescent="0.25">
      <c r="B80" s="87">
        <v>1840</v>
      </c>
      <c r="C80" s="87" t="s">
        <v>98</v>
      </c>
      <c r="D80" s="1">
        <v>17031</v>
      </c>
      <c r="E80" s="87">
        <f t="shared" si="21"/>
        <v>3662.5806451612902</v>
      </c>
      <c r="F80" s="88">
        <f t="shared" si="14"/>
        <v>0.80210192525481316</v>
      </c>
      <c r="G80" s="197">
        <f t="shared" si="15"/>
        <v>542.57926202736223</v>
      </c>
      <c r="H80" s="197">
        <f t="shared" si="16"/>
        <v>2522.9935684272345</v>
      </c>
      <c r="I80" s="197">
        <f t="shared" si="17"/>
        <v>156.66378998371999</v>
      </c>
      <c r="J80" s="89">
        <f t="shared" si="18"/>
        <v>728.48662342429805</v>
      </c>
      <c r="K80" s="197">
        <f t="shared" si="22"/>
        <v>105.05659986503547</v>
      </c>
      <c r="L80" s="89">
        <f t="shared" si="19"/>
        <v>488.5131893724149</v>
      </c>
      <c r="M80" s="90">
        <f t="shared" si="23"/>
        <v>3011.5067577996497</v>
      </c>
      <c r="N80" s="90">
        <f t="shared" si="24"/>
        <v>20042.506757799649</v>
      </c>
      <c r="O80" s="90">
        <f t="shared" si="25"/>
        <v>4310.2165070536876</v>
      </c>
      <c r="P80" s="91">
        <f t="shared" si="20"/>
        <v>0.94393360679723515</v>
      </c>
      <c r="Q80" s="206">
        <v>3011.5067309787742</v>
      </c>
      <c r="R80" s="94">
        <f t="shared" si="26"/>
        <v>-2.0080552359033371E-2</v>
      </c>
      <c r="S80" s="94">
        <f t="shared" si="26"/>
        <v>-2.7034819406807999E-2</v>
      </c>
      <c r="T80" s="93">
        <v>4650</v>
      </c>
      <c r="U80" s="200">
        <v>17380</v>
      </c>
      <c r="V80" s="200">
        <v>3764.3491444661036</v>
      </c>
      <c r="W80" s="208"/>
      <c r="X80" s="90">
        <v>0</v>
      </c>
      <c r="Y80" s="90">
        <f t="shared" si="27"/>
        <v>0</v>
      </c>
      <c r="Z80" s="1"/>
      <c r="AA80" s="1"/>
    </row>
    <row r="81" spans="2:29" x14ac:dyDescent="0.25">
      <c r="B81" s="87">
        <v>1841</v>
      </c>
      <c r="C81" s="87" t="s">
        <v>99</v>
      </c>
      <c r="D81" s="1">
        <v>37799</v>
      </c>
      <c r="E81" s="87">
        <f t="shared" si="21"/>
        <v>3948.9134977016297</v>
      </c>
      <c r="F81" s="88">
        <f t="shared" si="14"/>
        <v>0.86480856697469666</v>
      </c>
      <c r="G81" s="197">
        <f t="shared" si="15"/>
        <v>370.77955050315859</v>
      </c>
      <c r="H81" s="197">
        <f t="shared" si="16"/>
        <v>3549.101857416234</v>
      </c>
      <c r="I81" s="197">
        <f t="shared" si="17"/>
        <v>56.447291594601182</v>
      </c>
      <c r="J81" s="89">
        <f t="shared" si="18"/>
        <v>540.31347514352251</v>
      </c>
      <c r="K81" s="197">
        <f t="shared" si="22"/>
        <v>4.8401014759166543</v>
      </c>
      <c r="L81" s="89">
        <f t="shared" si="19"/>
        <v>46.32945132747421</v>
      </c>
      <c r="M81" s="90">
        <f t="shared" si="23"/>
        <v>3595.4313087437081</v>
      </c>
      <c r="N81" s="90">
        <f t="shared" si="24"/>
        <v>41394.431308743711</v>
      </c>
      <c r="O81" s="90">
        <f t="shared" si="25"/>
        <v>4324.5331496807048</v>
      </c>
      <c r="P81" s="91">
        <f t="shared" si="20"/>
        <v>0.94706893888322929</v>
      </c>
      <c r="Q81" s="206">
        <v>3595.4312535330819</v>
      </c>
      <c r="R81" s="91">
        <f t="shared" si="26"/>
        <v>-7.7700485628035172E-3</v>
      </c>
      <c r="S81" s="91">
        <f t="shared" si="26"/>
        <v>-4.5566001199960409E-3</v>
      </c>
      <c r="T81" s="93">
        <v>9572</v>
      </c>
      <c r="U81" s="200">
        <v>38095</v>
      </c>
      <c r="V81" s="200">
        <v>3966.9894824533999</v>
      </c>
      <c r="W81" s="208"/>
      <c r="X81" s="90">
        <v>0</v>
      </c>
      <c r="Y81" s="90">
        <f t="shared" si="27"/>
        <v>0</v>
      </c>
      <c r="Z81" s="1"/>
      <c r="AA81" s="1"/>
    </row>
    <row r="82" spans="2:29" x14ac:dyDescent="0.25">
      <c r="B82" s="87">
        <v>1845</v>
      </c>
      <c r="C82" s="87" t="s">
        <v>100</v>
      </c>
      <c r="D82" s="1">
        <v>6905</v>
      </c>
      <c r="E82" s="87">
        <f t="shared" si="21"/>
        <v>3742.5474254742544</v>
      </c>
      <c r="F82" s="88">
        <f t="shared" si="14"/>
        <v>0.81961457948952499</v>
      </c>
      <c r="G82" s="197">
        <f t="shared" si="15"/>
        <v>494.59919383958373</v>
      </c>
      <c r="H82" s="197">
        <f t="shared" si="16"/>
        <v>912.53551263403199</v>
      </c>
      <c r="I82" s="197">
        <f t="shared" si="17"/>
        <v>128.67541687418253</v>
      </c>
      <c r="J82" s="89">
        <f t="shared" si="18"/>
        <v>237.40614413286676</v>
      </c>
      <c r="K82" s="197">
        <f t="shared" si="22"/>
        <v>77.068226755498003</v>
      </c>
      <c r="L82" s="89">
        <f t="shared" si="19"/>
        <v>142.1908783638938</v>
      </c>
      <c r="M82" s="90">
        <f t="shared" si="23"/>
        <v>1054.7263909979258</v>
      </c>
      <c r="N82" s="90">
        <f t="shared" si="24"/>
        <v>7959.7263909979256</v>
      </c>
      <c r="O82" s="90">
        <f t="shared" si="25"/>
        <v>4314.2148460693361</v>
      </c>
      <c r="P82" s="91">
        <f t="shared" si="20"/>
        <v>0.94480923950897078</v>
      </c>
      <c r="Q82" s="206">
        <v>1054.726380356095</v>
      </c>
      <c r="R82" s="91">
        <f t="shared" si="26"/>
        <v>-3.7898843527936467E-2</v>
      </c>
      <c r="S82" s="91">
        <f t="shared" si="26"/>
        <v>-2.5383706533177987E-2</v>
      </c>
      <c r="T82" s="93">
        <v>1845</v>
      </c>
      <c r="U82" s="200">
        <v>7177</v>
      </c>
      <c r="V82" s="200">
        <v>3840.0214018191546</v>
      </c>
      <c r="W82" s="208"/>
      <c r="X82" s="90">
        <v>0</v>
      </c>
      <c r="Y82" s="90">
        <f t="shared" si="27"/>
        <v>0</v>
      </c>
      <c r="Z82" s="1"/>
      <c r="AA82" s="1"/>
    </row>
    <row r="83" spans="2:29" x14ac:dyDescent="0.25">
      <c r="B83" s="87">
        <v>1848</v>
      </c>
      <c r="C83" s="87" t="s">
        <v>101</v>
      </c>
      <c r="D83" s="1">
        <v>10066</v>
      </c>
      <c r="E83" s="87">
        <f t="shared" si="21"/>
        <v>3777.1106941838652</v>
      </c>
      <c r="F83" s="88">
        <f t="shared" si="14"/>
        <v>0.82718390479890869</v>
      </c>
      <c r="G83" s="197">
        <f t="shared" si="15"/>
        <v>473.86123261381726</v>
      </c>
      <c r="H83" s="197">
        <f t="shared" si="16"/>
        <v>1262.8401849158229</v>
      </c>
      <c r="I83" s="197">
        <f t="shared" si="17"/>
        <v>116.57827282581874</v>
      </c>
      <c r="J83" s="89">
        <f t="shared" si="18"/>
        <v>310.68109708080698</v>
      </c>
      <c r="K83" s="197">
        <f t="shared" si="22"/>
        <v>64.971082707134215</v>
      </c>
      <c r="L83" s="89">
        <f t="shared" si="19"/>
        <v>173.14793541451266</v>
      </c>
      <c r="M83" s="90">
        <f t="shared" si="23"/>
        <v>1435.9881203303355</v>
      </c>
      <c r="N83" s="90">
        <f t="shared" si="24"/>
        <v>11501.988120330336</v>
      </c>
      <c r="O83" s="90">
        <f t="shared" si="25"/>
        <v>4315.9430095048165</v>
      </c>
      <c r="P83" s="91">
        <f t="shared" si="20"/>
        <v>0.94518770577443989</v>
      </c>
      <c r="Q83" s="206">
        <v>1435.9881049588018</v>
      </c>
      <c r="R83" s="91">
        <f t="shared" si="26"/>
        <v>1.1048613901165126E-2</v>
      </c>
      <c r="S83" s="91">
        <f t="shared" si="26"/>
        <v>-1.702553147545241E-2</v>
      </c>
      <c r="T83" s="93">
        <v>2665</v>
      </c>
      <c r="U83" s="200">
        <v>9956</v>
      </c>
      <c r="V83" s="200">
        <v>3842.5318409880351</v>
      </c>
      <c r="W83" s="208"/>
      <c r="X83" s="90">
        <v>0</v>
      </c>
      <c r="Y83" s="90">
        <f t="shared" si="27"/>
        <v>0</v>
      </c>
      <c r="Z83" s="1"/>
      <c r="AA83" s="1"/>
    </row>
    <row r="84" spans="2:29" x14ac:dyDescent="0.25">
      <c r="B84" s="87">
        <v>1851</v>
      </c>
      <c r="C84" s="87" t="s">
        <v>102</v>
      </c>
      <c r="D84" s="1">
        <v>7393</v>
      </c>
      <c r="E84" s="87">
        <f t="shared" si="21"/>
        <v>3724.4332493702773</v>
      </c>
      <c r="F84" s="88">
        <f t="shared" si="14"/>
        <v>0.81564759092734818</v>
      </c>
      <c r="G84" s="197">
        <f t="shared" si="15"/>
        <v>505.46769950197</v>
      </c>
      <c r="H84" s="197">
        <f t="shared" si="16"/>
        <v>1003.3533835114105</v>
      </c>
      <c r="I84" s="197">
        <f t="shared" si="17"/>
        <v>135.01537851057452</v>
      </c>
      <c r="J84" s="89">
        <f t="shared" si="18"/>
        <v>268.00552634349043</v>
      </c>
      <c r="K84" s="197">
        <f t="shared" si="22"/>
        <v>83.408188391889993</v>
      </c>
      <c r="L84" s="89">
        <f t="shared" si="19"/>
        <v>165.56525395790163</v>
      </c>
      <c r="M84" s="90">
        <f t="shared" si="23"/>
        <v>1168.9186374693122</v>
      </c>
      <c r="N84" s="90">
        <f t="shared" si="24"/>
        <v>8561.9186374693127</v>
      </c>
      <c r="O84" s="90">
        <f t="shared" si="25"/>
        <v>4313.3091372641375</v>
      </c>
      <c r="P84" s="91">
        <f t="shared" si="20"/>
        <v>0.94461089008086196</v>
      </c>
      <c r="Q84" s="206">
        <v>1168.918626019971</v>
      </c>
      <c r="R84" s="91">
        <f t="shared" si="26"/>
        <v>-9.4549908144519287E-2</v>
      </c>
      <c r="S84" s="91">
        <f t="shared" si="26"/>
        <v>-9.8655223422453336E-2</v>
      </c>
      <c r="T84" s="93">
        <v>1985</v>
      </c>
      <c r="U84" s="200">
        <v>8165</v>
      </c>
      <c r="V84" s="200">
        <v>4132.0850202429147</v>
      </c>
      <c r="W84" s="208"/>
      <c r="X84" s="90">
        <v>0</v>
      </c>
      <c r="Y84" s="90">
        <f t="shared" si="27"/>
        <v>0</v>
      </c>
      <c r="Z84" s="1"/>
      <c r="AA84" s="1"/>
    </row>
    <row r="85" spans="2:29" x14ac:dyDescent="0.25">
      <c r="B85" s="87">
        <v>1853</v>
      </c>
      <c r="C85" s="87" t="s">
        <v>103</v>
      </c>
      <c r="D85" s="1">
        <v>4468</v>
      </c>
      <c r="E85" s="87">
        <f t="shared" si="21"/>
        <v>3410.6870229007632</v>
      </c>
      <c r="F85" s="88">
        <f t="shared" si="14"/>
        <v>0.74693744453778044</v>
      </c>
      <c r="G85" s="197">
        <f t="shared" si="15"/>
        <v>693.71543538367848</v>
      </c>
      <c r="H85" s="197">
        <f t="shared" si="16"/>
        <v>908.76722035261889</v>
      </c>
      <c r="I85" s="197">
        <f t="shared" si="17"/>
        <v>244.82655777490444</v>
      </c>
      <c r="J85" s="89">
        <f t="shared" si="18"/>
        <v>320.72279068512483</v>
      </c>
      <c r="K85" s="197">
        <f t="shared" si="22"/>
        <v>193.2193676562199</v>
      </c>
      <c r="L85" s="89">
        <f t="shared" si="19"/>
        <v>253.11737162964809</v>
      </c>
      <c r="M85" s="90">
        <f t="shared" si="23"/>
        <v>1161.884591982267</v>
      </c>
      <c r="N85" s="90">
        <f t="shared" si="24"/>
        <v>5629.884591982267</v>
      </c>
      <c r="O85" s="90">
        <f t="shared" si="25"/>
        <v>4297.6218259406623</v>
      </c>
      <c r="P85" s="91">
        <f t="shared" si="20"/>
        <v>0.94117538276138368</v>
      </c>
      <c r="Q85" s="206">
        <v>1161.8845844262785</v>
      </c>
      <c r="R85" s="91">
        <f t="shared" si="26"/>
        <v>1.3151927437641724E-2</v>
      </c>
      <c r="S85" s="91">
        <f t="shared" si="26"/>
        <v>3.1713489467033576E-2</v>
      </c>
      <c r="T85" s="93">
        <v>1310</v>
      </c>
      <c r="U85" s="200">
        <v>4410</v>
      </c>
      <c r="V85" s="200">
        <v>3305.8470764617691</v>
      </c>
      <c r="W85" s="208"/>
      <c r="X85" s="90">
        <v>0</v>
      </c>
      <c r="Y85" s="90">
        <f t="shared" si="27"/>
        <v>0</v>
      </c>
      <c r="Z85" s="1"/>
      <c r="AA85" s="1"/>
    </row>
    <row r="86" spans="2:29" x14ac:dyDescent="0.25">
      <c r="B86" s="87">
        <v>1856</v>
      </c>
      <c r="C86" s="87" t="s">
        <v>104</v>
      </c>
      <c r="D86" s="1">
        <v>2032</v>
      </c>
      <c r="E86" s="87">
        <f t="shared" si="21"/>
        <v>4332.6226012793177</v>
      </c>
      <c r="F86" s="88">
        <f t="shared" si="14"/>
        <v>0.9488405216359731</v>
      </c>
      <c r="G86" s="197">
        <f t="shared" si="15"/>
        <v>140.5540883565458</v>
      </c>
      <c r="H86" s="197">
        <f t="shared" si="16"/>
        <v>65.919867439219971</v>
      </c>
      <c r="I86" s="197">
        <f t="shared" si="17"/>
        <v>0</v>
      </c>
      <c r="J86" s="89">
        <f t="shared" si="18"/>
        <v>0</v>
      </c>
      <c r="K86" s="197">
        <f t="shared" si="22"/>
        <v>-51.607190118684528</v>
      </c>
      <c r="L86" s="89">
        <f t="shared" si="19"/>
        <v>-24.203772165663043</v>
      </c>
      <c r="M86" s="90">
        <f t="shared" si="23"/>
        <v>41.716095273556931</v>
      </c>
      <c r="N86" s="90">
        <f t="shared" si="24"/>
        <v>2073.7160952735571</v>
      </c>
      <c r="O86" s="90">
        <f t="shared" si="25"/>
        <v>4421.5694995171798</v>
      </c>
      <c r="P86" s="91">
        <f t="shared" si="20"/>
        <v>0.9683198137619472</v>
      </c>
      <c r="Q86" s="206">
        <v>41.71609364499043</v>
      </c>
      <c r="R86" s="91">
        <f t="shared" si="26"/>
        <v>7.1164997364259353E-2</v>
      </c>
      <c r="S86" s="91">
        <f t="shared" si="26"/>
        <v>7.1164997364259394E-2</v>
      </c>
      <c r="T86" s="93">
        <v>469</v>
      </c>
      <c r="U86" s="200">
        <v>1897</v>
      </c>
      <c r="V86" s="200">
        <v>4044.7761194029849</v>
      </c>
      <c r="W86" s="208"/>
      <c r="X86" s="90">
        <v>0</v>
      </c>
      <c r="Y86" s="90">
        <f t="shared" si="27"/>
        <v>0</v>
      </c>
      <c r="Z86" s="1"/>
      <c r="AA86" s="1"/>
    </row>
    <row r="87" spans="2:29" x14ac:dyDescent="0.25">
      <c r="B87" s="87">
        <v>1857</v>
      </c>
      <c r="C87" s="87" t="s">
        <v>105</v>
      </c>
      <c r="D87" s="1">
        <v>3801</v>
      </c>
      <c r="E87" s="87">
        <f t="shared" si="21"/>
        <v>5524.7093023255811</v>
      </c>
      <c r="F87" s="88">
        <f t="shared" si="14"/>
        <v>1.2099064559091444</v>
      </c>
      <c r="G87" s="197">
        <f t="shared" si="15"/>
        <v>-574.69793227121227</v>
      </c>
      <c r="H87" s="197">
        <f t="shared" si="16"/>
        <v>-395.39217740259403</v>
      </c>
      <c r="I87" s="197">
        <f t="shared" si="17"/>
        <v>0</v>
      </c>
      <c r="J87" s="89">
        <f t="shared" si="18"/>
        <v>0</v>
      </c>
      <c r="K87" s="197">
        <f t="shared" si="22"/>
        <v>-51.607190118684528</v>
      </c>
      <c r="L87" s="89">
        <f t="shared" si="19"/>
        <v>-35.505746801654951</v>
      </c>
      <c r="M87" s="90">
        <f t="shared" si="23"/>
        <v>-430.89792420424897</v>
      </c>
      <c r="N87" s="90">
        <f t="shared" si="24"/>
        <v>3370.1020757957513</v>
      </c>
      <c r="O87" s="90">
        <f t="shared" si="25"/>
        <v>4898.4041799356855</v>
      </c>
      <c r="P87" s="91">
        <f t="shared" si="20"/>
        <v>1.0727461874712159</v>
      </c>
      <c r="Q87" s="206">
        <v>-430.89792659327611</v>
      </c>
      <c r="R87" s="91">
        <f t="shared" si="26"/>
        <v>4.0799561883899237E-2</v>
      </c>
      <c r="S87" s="91">
        <f t="shared" si="26"/>
        <v>2.5671661275121587E-2</v>
      </c>
      <c r="T87" s="93">
        <v>688</v>
      </c>
      <c r="U87" s="200">
        <v>3652</v>
      </c>
      <c r="V87" s="200">
        <v>5386.4306784660766</v>
      </c>
      <c r="W87" s="208"/>
      <c r="X87" s="90">
        <v>0</v>
      </c>
      <c r="Y87" s="90">
        <f t="shared" si="27"/>
        <v>0</v>
      </c>
      <c r="Z87" s="1"/>
      <c r="AA87" s="1"/>
    </row>
    <row r="88" spans="2:29" x14ac:dyDescent="0.25">
      <c r="B88" s="87">
        <v>1859</v>
      </c>
      <c r="C88" s="87" t="s">
        <v>106</v>
      </c>
      <c r="D88" s="1">
        <v>5607</v>
      </c>
      <c r="E88" s="87">
        <f t="shared" si="21"/>
        <v>4595.9016393442625</v>
      </c>
      <c r="F88" s="88">
        <f t="shared" si="14"/>
        <v>1.0064983983547062</v>
      </c>
      <c r="G88" s="197">
        <f t="shared" si="15"/>
        <v>-17.413334482421124</v>
      </c>
      <c r="H88" s="197">
        <f t="shared" si="16"/>
        <v>-21.244268068553772</v>
      </c>
      <c r="I88" s="197">
        <f t="shared" si="17"/>
        <v>0</v>
      </c>
      <c r="J88" s="89">
        <f t="shared" si="18"/>
        <v>0</v>
      </c>
      <c r="K88" s="197">
        <f t="shared" si="22"/>
        <v>-51.607190118684528</v>
      </c>
      <c r="L88" s="89">
        <f t="shared" si="19"/>
        <v>-62.960771944795127</v>
      </c>
      <c r="M88" s="90">
        <f t="shared" si="23"/>
        <v>-84.205040013348906</v>
      </c>
      <c r="N88" s="90">
        <f t="shared" si="24"/>
        <v>5522.7949599866515</v>
      </c>
      <c r="O88" s="90">
        <f t="shared" si="25"/>
        <v>4526.881114743157</v>
      </c>
      <c r="P88" s="91">
        <f t="shared" si="20"/>
        <v>0.9913829644494403</v>
      </c>
      <c r="Q88" s="206">
        <v>-84.205044249705225</v>
      </c>
      <c r="R88" s="91">
        <f t="shared" si="26"/>
        <v>-3.4274888046848091E-2</v>
      </c>
      <c r="S88" s="91">
        <f t="shared" si="26"/>
        <v>-3.7441199889317434E-2</v>
      </c>
      <c r="T88" s="93">
        <v>1220</v>
      </c>
      <c r="U88" s="200">
        <v>5806</v>
      </c>
      <c r="V88" s="200">
        <v>4774.6710526315792</v>
      </c>
      <c r="W88" s="208"/>
      <c r="X88" s="90">
        <v>0</v>
      </c>
      <c r="Y88" s="90">
        <f t="shared" si="27"/>
        <v>0</v>
      </c>
      <c r="Z88" s="1"/>
      <c r="AA88" s="1"/>
    </row>
    <row r="89" spans="2:29" x14ac:dyDescent="0.25">
      <c r="B89" s="87">
        <v>1860</v>
      </c>
      <c r="C89" s="87" t="s">
        <v>107</v>
      </c>
      <c r="D89" s="1">
        <v>46038</v>
      </c>
      <c r="E89" s="87">
        <f t="shared" si="21"/>
        <v>3985.62894987447</v>
      </c>
      <c r="F89" s="88">
        <f t="shared" si="14"/>
        <v>0.87284921856098807</v>
      </c>
      <c r="G89" s="197">
        <f t="shared" si="15"/>
        <v>348.75027919945438</v>
      </c>
      <c r="H89" s="197">
        <f t="shared" si="16"/>
        <v>4028.4144750328978</v>
      </c>
      <c r="I89" s="197">
        <f t="shared" si="17"/>
        <v>43.596883334107083</v>
      </c>
      <c r="J89" s="89">
        <f t="shared" si="18"/>
        <v>503.58759939227087</v>
      </c>
      <c r="K89" s="197">
        <f t="shared" si="22"/>
        <v>-8.0103067845774447</v>
      </c>
      <c r="L89" s="89">
        <f t="shared" si="19"/>
        <v>-92.527053668654062</v>
      </c>
      <c r="M89" s="90">
        <f t="shared" si="23"/>
        <v>3935.8874213642439</v>
      </c>
      <c r="N89" s="90">
        <f t="shared" si="24"/>
        <v>49973.887421364241</v>
      </c>
      <c r="O89" s="90">
        <f t="shared" si="25"/>
        <v>4326.3689222893463</v>
      </c>
      <c r="P89" s="91">
        <f t="shared" si="20"/>
        <v>0.94747097146254378</v>
      </c>
      <c r="Q89" s="206">
        <v>3935.8873547388839</v>
      </c>
      <c r="R89" s="91">
        <f t="shared" si="26"/>
        <v>-3.9153483324289355E-2</v>
      </c>
      <c r="S89" s="91">
        <f t="shared" si="26"/>
        <v>-3.7905738735064635E-2</v>
      </c>
      <c r="T89" s="93">
        <v>11551</v>
      </c>
      <c r="U89" s="200">
        <v>47914</v>
      </c>
      <c r="V89" s="200">
        <v>4142.6595192806508</v>
      </c>
      <c r="W89" s="208"/>
      <c r="X89" s="90">
        <v>0</v>
      </c>
      <c r="Y89" s="90">
        <f t="shared" si="27"/>
        <v>0</v>
      </c>
      <c r="Z89" s="1"/>
      <c r="AA89" s="1"/>
    </row>
    <row r="90" spans="2:29" x14ac:dyDescent="0.25">
      <c r="B90" s="87">
        <v>1865</v>
      </c>
      <c r="C90" s="87" t="s">
        <v>108</v>
      </c>
      <c r="D90" s="1">
        <v>41204</v>
      </c>
      <c r="E90" s="87">
        <f t="shared" si="21"/>
        <v>4232.1281840591619</v>
      </c>
      <c r="F90" s="88">
        <f t="shared" si="14"/>
        <v>0.92683233305556911</v>
      </c>
      <c r="G90" s="197">
        <f t="shared" si="15"/>
        <v>200.85073868863927</v>
      </c>
      <c r="H90" s="197">
        <f t="shared" si="16"/>
        <v>1955.4827918725919</v>
      </c>
      <c r="I90" s="197">
        <f t="shared" si="17"/>
        <v>0</v>
      </c>
      <c r="J90" s="89">
        <f t="shared" si="18"/>
        <v>0</v>
      </c>
      <c r="K90" s="197">
        <f t="shared" si="22"/>
        <v>-51.607190118684528</v>
      </c>
      <c r="L90" s="89">
        <f t="shared" si="19"/>
        <v>-502.44760299551257</v>
      </c>
      <c r="M90" s="90">
        <f t="shared" si="23"/>
        <v>1453.0351888770792</v>
      </c>
      <c r="N90" s="90">
        <f t="shared" si="24"/>
        <v>42657.035188877082</v>
      </c>
      <c r="O90" s="90">
        <f t="shared" si="25"/>
        <v>4381.3717326291171</v>
      </c>
      <c r="P90" s="91">
        <f t="shared" si="20"/>
        <v>0.95951653832978545</v>
      </c>
      <c r="Q90" s="206">
        <v>1453.0351550695668</v>
      </c>
      <c r="R90" s="91">
        <f t="shared" si="26"/>
        <v>-1.8251131760781511E-2</v>
      </c>
      <c r="S90" s="91">
        <f t="shared" si="26"/>
        <v>-1.9461175558939899E-2</v>
      </c>
      <c r="T90" s="93">
        <v>9736</v>
      </c>
      <c r="U90" s="200">
        <v>41970</v>
      </c>
      <c r="V90" s="200">
        <v>4316.1250514191688</v>
      </c>
      <c r="W90" s="208"/>
      <c r="X90" s="90">
        <v>0</v>
      </c>
      <c r="Y90" s="90">
        <f t="shared" si="27"/>
        <v>0</v>
      </c>
      <c r="Z90" s="1"/>
      <c r="AA90" s="1"/>
    </row>
    <row r="91" spans="2:29" x14ac:dyDescent="0.25">
      <c r="B91" s="87">
        <v>1866</v>
      </c>
      <c r="C91" s="87" t="s">
        <v>109</v>
      </c>
      <c r="D91" s="1">
        <v>34583</v>
      </c>
      <c r="E91" s="87">
        <f t="shared" si="21"/>
        <v>4225.6842619745848</v>
      </c>
      <c r="F91" s="88">
        <f t="shared" si="14"/>
        <v>0.92542111981250796</v>
      </c>
      <c r="G91" s="197">
        <f t="shared" si="15"/>
        <v>204.71709193938548</v>
      </c>
      <c r="H91" s="197">
        <f t="shared" si="16"/>
        <v>1675.4046804319307</v>
      </c>
      <c r="I91" s="197">
        <f t="shared" si="17"/>
        <v>0</v>
      </c>
      <c r="J91" s="89">
        <f t="shared" si="18"/>
        <v>0</v>
      </c>
      <c r="K91" s="197">
        <f t="shared" si="22"/>
        <v>-51.607190118684528</v>
      </c>
      <c r="L91" s="89">
        <f t="shared" si="19"/>
        <v>-422.35324393131413</v>
      </c>
      <c r="M91" s="90">
        <f t="shared" si="23"/>
        <v>1253.0514365006165</v>
      </c>
      <c r="N91" s="90">
        <f t="shared" si="24"/>
        <v>35836.051436500617</v>
      </c>
      <c r="O91" s="90">
        <f t="shared" si="25"/>
        <v>4378.7941637952863</v>
      </c>
      <c r="P91" s="91">
        <f t="shared" si="20"/>
        <v>0.95895205303256104</v>
      </c>
      <c r="Q91" s="206">
        <v>1253.0514080823048</v>
      </c>
      <c r="R91" s="91">
        <f t="shared" si="26"/>
        <v>-8.1167899959846274E-3</v>
      </c>
      <c r="S91" s="91">
        <f t="shared" si="26"/>
        <v>-1.7449024498710563E-2</v>
      </c>
      <c r="T91" s="93">
        <v>8184</v>
      </c>
      <c r="U91" s="200">
        <v>34866</v>
      </c>
      <c r="V91" s="200">
        <v>4300.7277661280377</v>
      </c>
      <c r="W91" s="208"/>
      <c r="X91" s="90">
        <v>0</v>
      </c>
      <c r="Y91" s="90">
        <f t="shared" si="27"/>
        <v>0</v>
      </c>
      <c r="Z91" s="1"/>
      <c r="AA91" s="1"/>
    </row>
    <row r="92" spans="2:29" x14ac:dyDescent="0.25">
      <c r="B92" s="87">
        <v>1867</v>
      </c>
      <c r="C92" s="87" t="s">
        <v>425</v>
      </c>
      <c r="D92" s="1">
        <v>10440</v>
      </c>
      <c r="E92" s="87">
        <f t="shared" si="21"/>
        <v>4040.2476780185752</v>
      </c>
      <c r="F92" s="88">
        <f t="shared" si="14"/>
        <v>0.88481067176673089</v>
      </c>
      <c r="G92" s="197">
        <f t="shared" si="15"/>
        <v>-513.67420846100254</v>
      </c>
      <c r="H92" s="197">
        <f t="shared" si="16"/>
        <v>-1327.3341546632305</v>
      </c>
      <c r="I92" s="197">
        <f t="shared" si="17"/>
        <v>0</v>
      </c>
      <c r="J92" s="89">
        <f t="shared" si="18"/>
        <v>0</v>
      </c>
      <c r="K92" s="197">
        <f t="shared" si="22"/>
        <v>-51.607190118684528</v>
      </c>
      <c r="L92" s="89">
        <f t="shared" si="19"/>
        <v>-133.35297926668082</v>
      </c>
      <c r="M92" s="90">
        <f t="shared" si="23"/>
        <v>-1460.6871339299114</v>
      </c>
      <c r="N92" s="90">
        <f t="shared" si="24"/>
        <v>8979.3128660700895</v>
      </c>
      <c r="O92" s="90">
        <f t="shared" si="25"/>
        <v>3474.9662794388892</v>
      </c>
      <c r="P92" s="91">
        <f t="shared" si="20"/>
        <v>0.76101454492635356</v>
      </c>
      <c r="Q92" s="206">
        <v>-1460.6631429026529</v>
      </c>
      <c r="R92" s="91">
        <f t="shared" si="26"/>
        <v>1.8337885290674989E-2</v>
      </c>
      <c r="S92" s="91">
        <f t="shared" si="26"/>
        <v>1.0850106722361074E-2</v>
      </c>
      <c r="T92" s="93">
        <v>2584</v>
      </c>
      <c r="U92" s="200">
        <v>10252</v>
      </c>
      <c r="V92" s="200">
        <v>3996.8810916179336</v>
      </c>
      <c r="W92" s="208"/>
      <c r="X92" s="90">
        <v>3573.04</v>
      </c>
      <c r="Y92" s="90">
        <f t="shared" si="27"/>
        <v>1382.7554179566564</v>
      </c>
      <c r="Z92" s="1"/>
      <c r="AA92" s="1"/>
    </row>
    <row r="93" spans="2:29" x14ac:dyDescent="0.25">
      <c r="B93" s="87">
        <v>1868</v>
      </c>
      <c r="C93" s="87" t="s">
        <v>110</v>
      </c>
      <c r="D93" s="1">
        <v>21894</v>
      </c>
      <c r="E93" s="87">
        <f t="shared" si="21"/>
        <v>4829.9139642620785</v>
      </c>
      <c r="F93" s="88">
        <f t="shared" si="14"/>
        <v>1.0577468907525218</v>
      </c>
      <c r="G93" s="197">
        <f t="shared" si="15"/>
        <v>-157.82072943311067</v>
      </c>
      <c r="H93" s="197">
        <f t="shared" si="16"/>
        <v>-715.40136652029071</v>
      </c>
      <c r="I93" s="197">
        <f t="shared" si="17"/>
        <v>0</v>
      </c>
      <c r="J93" s="89">
        <f t="shared" si="18"/>
        <v>0</v>
      </c>
      <c r="K93" s="197">
        <f t="shared" si="22"/>
        <v>-51.607190118684528</v>
      </c>
      <c r="L93" s="89">
        <f t="shared" si="19"/>
        <v>-233.93539280799698</v>
      </c>
      <c r="M93" s="90">
        <f t="shared" si="23"/>
        <v>-949.33675932828771</v>
      </c>
      <c r="N93" s="90">
        <f t="shared" si="24"/>
        <v>20944.663240671711</v>
      </c>
      <c r="O93" s="90">
        <f t="shared" si="25"/>
        <v>4620.4860447102819</v>
      </c>
      <c r="P93" s="91">
        <f t="shared" si="20"/>
        <v>1.0118823614085661</v>
      </c>
      <c r="Q93" s="206">
        <v>-949.33677506878223</v>
      </c>
      <c r="R93" s="91">
        <f t="shared" si="26"/>
        <v>5.2039786651290186E-2</v>
      </c>
      <c r="S93" s="91">
        <f t="shared" si="26"/>
        <v>3.4633436772877224E-2</v>
      </c>
      <c r="T93" s="93">
        <v>4533</v>
      </c>
      <c r="U93" s="200">
        <v>20811</v>
      </c>
      <c r="V93" s="200">
        <v>4668.2368775235527</v>
      </c>
      <c r="W93" s="208"/>
      <c r="X93" s="90">
        <v>0</v>
      </c>
      <c r="Y93" s="90">
        <f t="shared" si="27"/>
        <v>0</v>
      </c>
      <c r="Z93" s="1"/>
      <c r="AA93" s="1"/>
    </row>
    <row r="94" spans="2:29" x14ac:dyDescent="0.25">
      <c r="B94" s="87">
        <v>1870</v>
      </c>
      <c r="C94" s="87" t="s">
        <v>111</v>
      </c>
      <c r="D94" s="1">
        <v>44219</v>
      </c>
      <c r="E94" s="87">
        <f t="shared" si="21"/>
        <v>4187.0088059842819</v>
      </c>
      <c r="F94" s="88">
        <f t="shared" si="14"/>
        <v>0.9169512291219335</v>
      </c>
      <c r="G94" s="197">
        <f t="shared" si="15"/>
        <v>227.92236553356724</v>
      </c>
      <c r="H94" s="197">
        <f t="shared" si="16"/>
        <v>2407.0881024000037</v>
      </c>
      <c r="I94" s="197">
        <f t="shared" si="17"/>
        <v>0</v>
      </c>
      <c r="J94" s="89">
        <f t="shared" si="18"/>
        <v>0</v>
      </c>
      <c r="K94" s="197">
        <f t="shared" si="22"/>
        <v>-51.607190118684528</v>
      </c>
      <c r="L94" s="89">
        <f t="shared" si="19"/>
        <v>-545.02353484342723</v>
      </c>
      <c r="M94" s="90">
        <f t="shared" si="23"/>
        <v>1862.0645675565765</v>
      </c>
      <c r="N94" s="90">
        <f t="shared" si="24"/>
        <v>46081.064567556576</v>
      </c>
      <c r="O94" s="90">
        <f t="shared" si="25"/>
        <v>4363.323981399164</v>
      </c>
      <c r="P94" s="91">
        <f t="shared" si="20"/>
        <v>0.95556409675633103</v>
      </c>
      <c r="Q94" s="206">
        <v>1862.0645308843145</v>
      </c>
      <c r="R94" s="91">
        <f t="shared" si="26"/>
        <v>6.4870032321209083E-3</v>
      </c>
      <c r="S94" s="91">
        <f t="shared" si="26"/>
        <v>-2.376105498168528E-3</v>
      </c>
      <c r="T94" s="93">
        <v>10561</v>
      </c>
      <c r="U94" s="200">
        <v>43934</v>
      </c>
      <c r="V94" s="200">
        <v>4196.9812762705387</v>
      </c>
      <c r="W94" s="208"/>
      <c r="X94" s="90">
        <v>0</v>
      </c>
      <c r="Y94" s="90">
        <f t="shared" si="27"/>
        <v>0</v>
      </c>
      <c r="Z94" s="1"/>
      <c r="AA94" s="1"/>
      <c r="AB94" s="1"/>
      <c r="AC94" s="1"/>
    </row>
    <row r="95" spans="2:29" x14ac:dyDescent="0.25">
      <c r="B95" s="87">
        <v>1871</v>
      </c>
      <c r="C95" s="87" t="s">
        <v>112</v>
      </c>
      <c r="D95" s="1">
        <v>19424</v>
      </c>
      <c r="E95" s="87">
        <f t="shared" si="21"/>
        <v>4243.8278348263057</v>
      </c>
      <c r="F95" s="88">
        <f t="shared" si="14"/>
        <v>0.92939454623646733</v>
      </c>
      <c r="G95" s="197">
        <f t="shared" si="15"/>
        <v>193.83094822835301</v>
      </c>
      <c r="H95" s="197">
        <f t="shared" si="16"/>
        <v>887.16425004117173</v>
      </c>
      <c r="I95" s="197">
        <f t="shared" si="17"/>
        <v>0</v>
      </c>
      <c r="J95" s="89">
        <f t="shared" si="18"/>
        <v>0</v>
      </c>
      <c r="K95" s="197">
        <f t="shared" si="22"/>
        <v>-51.607190118684528</v>
      </c>
      <c r="L95" s="89">
        <f t="shared" si="19"/>
        <v>-236.20610917321909</v>
      </c>
      <c r="M95" s="90">
        <f t="shared" si="23"/>
        <v>650.95814086795258</v>
      </c>
      <c r="N95" s="90">
        <f t="shared" si="24"/>
        <v>20074.958140867951</v>
      </c>
      <c r="O95" s="90">
        <f t="shared" si="25"/>
        <v>4386.0515929359735</v>
      </c>
      <c r="P95" s="91">
        <f t="shared" si="20"/>
        <v>0.96054142360214456</v>
      </c>
      <c r="Q95" s="206">
        <v>650.95812497467136</v>
      </c>
      <c r="R95" s="91">
        <f t="shared" si="26"/>
        <v>7.9393907944579935E-3</v>
      </c>
      <c r="S95" s="91">
        <f t="shared" si="26"/>
        <v>6.8382990413507622E-3</v>
      </c>
      <c r="T95" s="93">
        <v>4577</v>
      </c>
      <c r="U95" s="200">
        <v>19271</v>
      </c>
      <c r="V95" s="200">
        <v>4215.0043744531931</v>
      </c>
      <c r="W95" s="208"/>
      <c r="X95" s="90">
        <v>0</v>
      </c>
      <c r="Y95" s="90">
        <f t="shared" si="27"/>
        <v>0</v>
      </c>
      <c r="Z95" s="1"/>
      <c r="AA95" s="1"/>
    </row>
    <row r="96" spans="2:29" x14ac:dyDescent="0.25">
      <c r="B96" s="87">
        <v>1874</v>
      </c>
      <c r="C96" s="87" t="s">
        <v>113</v>
      </c>
      <c r="D96" s="1">
        <v>5449</v>
      </c>
      <c r="E96" s="87">
        <f t="shared" si="21"/>
        <v>5565.8835546475993</v>
      </c>
      <c r="F96" s="88">
        <f t="shared" si="14"/>
        <v>1.2189235807885788</v>
      </c>
      <c r="G96" s="197">
        <f t="shared" si="15"/>
        <v>-599.40248366442313</v>
      </c>
      <c r="H96" s="197">
        <f t="shared" si="16"/>
        <v>-586.81503150747028</v>
      </c>
      <c r="I96" s="197">
        <f t="shared" si="17"/>
        <v>0</v>
      </c>
      <c r="J96" s="89">
        <f t="shared" si="18"/>
        <v>0</v>
      </c>
      <c r="K96" s="197">
        <f t="shared" si="22"/>
        <v>-51.607190118684528</v>
      </c>
      <c r="L96" s="89">
        <f t="shared" si="19"/>
        <v>-50.523439126192159</v>
      </c>
      <c r="M96" s="90">
        <f t="shared" si="23"/>
        <v>-637.33847063366238</v>
      </c>
      <c r="N96" s="90">
        <f t="shared" si="24"/>
        <v>4811.6615293663381</v>
      </c>
      <c r="O96" s="90">
        <f t="shared" si="25"/>
        <v>4914.8738808644921</v>
      </c>
      <c r="P96" s="91">
        <f t="shared" si="20"/>
        <v>1.0763530374229895</v>
      </c>
      <c r="Q96" s="206">
        <v>-637.33847403316474</v>
      </c>
      <c r="R96" s="91">
        <f t="shared" si="26"/>
        <v>7.0740813519355475E-2</v>
      </c>
      <c r="S96" s="91">
        <f t="shared" si="26"/>
        <v>7.4021939607770273E-2</v>
      </c>
      <c r="T96" s="93">
        <v>979</v>
      </c>
      <c r="U96" s="200">
        <v>5089</v>
      </c>
      <c r="V96" s="200">
        <v>5182.2810590631361</v>
      </c>
      <c r="W96" s="208"/>
      <c r="X96" s="90">
        <v>0</v>
      </c>
      <c r="Y96" s="90">
        <f t="shared" si="27"/>
        <v>0</v>
      </c>
      <c r="Z96" s="1"/>
      <c r="AA96" s="1"/>
    </row>
    <row r="97" spans="2:27" x14ac:dyDescent="0.25">
      <c r="B97" s="87">
        <v>1875</v>
      </c>
      <c r="C97" s="87" t="s">
        <v>114</v>
      </c>
      <c r="D97" s="1">
        <v>9357</v>
      </c>
      <c r="E97" s="87">
        <f t="shared" si="21"/>
        <v>3488.8143176733779</v>
      </c>
      <c r="F97" s="88">
        <f t="shared" si="14"/>
        <v>0.76404725306441423</v>
      </c>
      <c r="G97" s="197">
        <f t="shared" si="15"/>
        <v>646.83905852010969</v>
      </c>
      <c r="H97" s="197">
        <f t="shared" si="16"/>
        <v>1734.8223549509341</v>
      </c>
      <c r="I97" s="197">
        <f t="shared" si="17"/>
        <v>217.4820046044893</v>
      </c>
      <c r="J97" s="89">
        <f t="shared" si="18"/>
        <v>583.2867363492403</v>
      </c>
      <c r="K97" s="197">
        <f t="shared" si="22"/>
        <v>165.87481448580479</v>
      </c>
      <c r="L97" s="89">
        <f t="shared" si="19"/>
        <v>444.87625245092846</v>
      </c>
      <c r="M97" s="90">
        <f t="shared" si="23"/>
        <v>2179.6986074018628</v>
      </c>
      <c r="N97" s="90">
        <f t="shared" si="24"/>
        <v>11536.698607401862</v>
      </c>
      <c r="O97" s="90">
        <f t="shared" si="25"/>
        <v>4301.5281906792925</v>
      </c>
      <c r="P97" s="91">
        <f t="shared" si="20"/>
        <v>0.94203087318771528</v>
      </c>
      <c r="Q97" s="206">
        <v>2179.6985919322742</v>
      </c>
      <c r="R97" s="91">
        <f t="shared" si="26"/>
        <v>-8.4442270058708413E-2</v>
      </c>
      <c r="S97" s="91">
        <f t="shared" si="26"/>
        <v>-7.5566617195742966E-2</v>
      </c>
      <c r="T97" s="93">
        <v>2682</v>
      </c>
      <c r="U97" s="200">
        <v>10220</v>
      </c>
      <c r="V97" s="200">
        <v>3774.0029542097491</v>
      </c>
      <c r="W97" s="208"/>
      <c r="X97" s="90">
        <v>0</v>
      </c>
      <c r="Y97" s="90">
        <f t="shared" si="27"/>
        <v>0</v>
      </c>
    </row>
    <row r="98" spans="2:27" ht="29.1" customHeight="1" x14ac:dyDescent="0.25">
      <c r="B98" s="87">
        <v>3001</v>
      </c>
      <c r="C98" s="87" t="s">
        <v>115</v>
      </c>
      <c r="D98" s="1">
        <v>113874</v>
      </c>
      <c r="E98" s="87">
        <f t="shared" si="21"/>
        <v>3588.8433658997797</v>
      </c>
      <c r="F98" s="88">
        <f t="shared" si="14"/>
        <v>0.78595352624635806</v>
      </c>
      <c r="G98" s="197">
        <f t="shared" si="15"/>
        <v>586.82162958426863</v>
      </c>
      <c r="H98" s="197">
        <f t="shared" si="16"/>
        <v>18619.850306708842</v>
      </c>
      <c r="I98" s="197">
        <f t="shared" si="17"/>
        <v>182.47183772524869</v>
      </c>
      <c r="J98" s="89">
        <f t="shared" si="18"/>
        <v>5789.8314110221409</v>
      </c>
      <c r="K98" s="197">
        <f t="shared" si="22"/>
        <v>130.86464760656418</v>
      </c>
      <c r="L98" s="89">
        <f t="shared" si="19"/>
        <v>4152.3352685562813</v>
      </c>
      <c r="M98" s="90">
        <f t="shared" si="23"/>
        <v>22772.185575265124</v>
      </c>
      <c r="N98" s="90">
        <f t="shared" si="24"/>
        <v>136646.18557526512</v>
      </c>
      <c r="O98" s="90">
        <f t="shared" si="25"/>
        <v>4306.5296430906119</v>
      </c>
      <c r="P98" s="91">
        <f t="shared" si="20"/>
        <v>0.94312618684681226</v>
      </c>
      <c r="Q98" s="206">
        <v>22772.185392248706</v>
      </c>
      <c r="R98" s="91">
        <f t="shared" si="26"/>
        <v>2.0074709091397705E-2</v>
      </c>
      <c r="S98" s="91">
        <f t="shared" si="26"/>
        <v>1.088021281657457E-2</v>
      </c>
      <c r="T98" s="93">
        <v>31730</v>
      </c>
      <c r="U98" s="200">
        <v>111633</v>
      </c>
      <c r="V98" s="200">
        <v>3550.2162574736039</v>
      </c>
      <c r="W98" s="208"/>
      <c r="X98" s="90">
        <v>0</v>
      </c>
      <c r="Y98" s="90">
        <f t="shared" si="27"/>
        <v>0</v>
      </c>
      <c r="Z98" s="1"/>
      <c r="AA98" s="1"/>
    </row>
    <row r="99" spans="2:27" x14ac:dyDescent="0.25">
      <c r="B99" s="87">
        <v>3002</v>
      </c>
      <c r="C99" s="87" t="s">
        <v>116</v>
      </c>
      <c r="D99" s="1">
        <v>201205</v>
      </c>
      <c r="E99" s="87">
        <f t="shared" si="21"/>
        <v>3926.7174082747852</v>
      </c>
      <c r="F99" s="88">
        <f t="shared" si="14"/>
        <v>0.85994764300134463</v>
      </c>
      <c r="G99" s="197">
        <f t="shared" si="15"/>
        <v>384.09720415926529</v>
      </c>
      <c r="H99" s="197">
        <f t="shared" si="16"/>
        <v>19681.140741120751</v>
      </c>
      <c r="I99" s="197">
        <f t="shared" si="17"/>
        <v>64.215922893996776</v>
      </c>
      <c r="J99" s="89">
        <f t="shared" si="18"/>
        <v>3290.4238890883944</v>
      </c>
      <c r="K99" s="197">
        <f t="shared" si="22"/>
        <v>12.608732775312248</v>
      </c>
      <c r="L99" s="89">
        <f t="shared" si="19"/>
        <v>646.07146740699955</v>
      </c>
      <c r="M99" s="90">
        <f t="shared" si="23"/>
        <v>20327.212208527751</v>
      </c>
      <c r="N99" s="90">
        <f t="shared" si="24"/>
        <v>221532.21220852775</v>
      </c>
      <c r="O99" s="90">
        <f t="shared" si="25"/>
        <v>4323.4233452093622</v>
      </c>
      <c r="P99" s="91">
        <f t="shared" si="20"/>
        <v>0.94682589268456163</v>
      </c>
      <c r="Q99" s="206">
        <v>20327.211912979019</v>
      </c>
      <c r="R99" s="91">
        <f t="shared" si="26"/>
        <v>-4.1969186302603769E-3</v>
      </c>
      <c r="S99" s="91">
        <f t="shared" si="26"/>
        <v>-2.2659309873454367E-2</v>
      </c>
      <c r="T99" s="93">
        <v>51240</v>
      </c>
      <c r="U99" s="200">
        <v>202053</v>
      </c>
      <c r="V99" s="200">
        <v>4017.7570093457948</v>
      </c>
      <c r="W99" s="208"/>
      <c r="X99" s="90">
        <v>0</v>
      </c>
      <c r="Y99" s="90">
        <f t="shared" si="27"/>
        <v>0</v>
      </c>
      <c r="Z99" s="1"/>
      <c r="AA99" s="1"/>
    </row>
    <row r="100" spans="2:27" x14ac:dyDescent="0.25">
      <c r="B100" s="87">
        <v>3003</v>
      </c>
      <c r="C100" s="87" t="s">
        <v>117</v>
      </c>
      <c r="D100" s="1">
        <v>216630</v>
      </c>
      <c r="E100" s="87">
        <f t="shared" si="21"/>
        <v>3669.3316169246928</v>
      </c>
      <c r="F100" s="88">
        <f t="shared" si="14"/>
        <v>0.8035803821062466</v>
      </c>
      <c r="G100" s="197">
        <f t="shared" si="15"/>
        <v>538.52867896932071</v>
      </c>
      <c r="H100" s="197">
        <f t="shared" si="16"/>
        <v>31793.656148990758</v>
      </c>
      <c r="I100" s="197">
        <f t="shared" si="17"/>
        <v>154.30094986652909</v>
      </c>
      <c r="J100" s="89">
        <f t="shared" si="18"/>
        <v>9109.6194782201437</v>
      </c>
      <c r="K100" s="197">
        <f t="shared" si="22"/>
        <v>102.69375974784457</v>
      </c>
      <c r="L100" s="89">
        <f t="shared" si="19"/>
        <v>6062.8341879932477</v>
      </c>
      <c r="M100" s="90">
        <f t="shared" si="23"/>
        <v>37856.490336984003</v>
      </c>
      <c r="N100" s="90">
        <f t="shared" si="24"/>
        <v>254486.49033698399</v>
      </c>
      <c r="O100" s="90">
        <f t="shared" si="25"/>
        <v>4310.5540556418582</v>
      </c>
      <c r="P100" s="91">
        <f t="shared" si="20"/>
        <v>0.94400752963980694</v>
      </c>
      <c r="Q100" s="206">
        <v>37856.489996456949</v>
      </c>
      <c r="R100" s="91">
        <f t="shared" si="26"/>
        <v>-4.4805955745502168E-3</v>
      </c>
      <c r="S100" s="91">
        <f t="shared" si="26"/>
        <v>-1.8914766958882015E-2</v>
      </c>
      <c r="T100" s="93">
        <v>59038</v>
      </c>
      <c r="U100" s="200">
        <v>217605</v>
      </c>
      <c r="V100" s="200">
        <v>3740.0742497679694</v>
      </c>
      <c r="W100" s="208"/>
      <c r="X100" s="90">
        <v>0</v>
      </c>
      <c r="Y100" s="90">
        <f t="shared" si="27"/>
        <v>0</v>
      </c>
      <c r="Z100" s="1"/>
      <c r="AA100" s="1"/>
    </row>
    <row r="101" spans="2:27" x14ac:dyDescent="0.25">
      <c r="B101" s="87">
        <v>3004</v>
      </c>
      <c r="C101" s="87" t="s">
        <v>118</v>
      </c>
      <c r="D101" s="1">
        <v>321673</v>
      </c>
      <c r="E101" s="87">
        <f t="shared" si="21"/>
        <v>3809.3055752925015</v>
      </c>
      <c r="F101" s="88">
        <f t="shared" si="14"/>
        <v>0.83423455531624358</v>
      </c>
      <c r="G101" s="197">
        <f t="shared" si="15"/>
        <v>454.54430394863545</v>
      </c>
      <c r="H101" s="197">
        <f t="shared" si="16"/>
        <v>38383.539202638574</v>
      </c>
      <c r="I101" s="197">
        <f t="shared" si="17"/>
        <v>105.31006443779603</v>
      </c>
      <c r="J101" s="89">
        <f t="shared" si="18"/>
        <v>8892.8030813852474</v>
      </c>
      <c r="K101" s="197">
        <f t="shared" si="22"/>
        <v>53.702874319111501</v>
      </c>
      <c r="L101" s="89">
        <f t="shared" si="19"/>
        <v>4534.8855190030517</v>
      </c>
      <c r="M101" s="90">
        <f t="shared" si="23"/>
        <v>42918.424721641626</v>
      </c>
      <c r="N101" s="90">
        <f t="shared" si="24"/>
        <v>364591.42472164164</v>
      </c>
      <c r="O101" s="90">
        <f t="shared" si="25"/>
        <v>4317.5527535602487</v>
      </c>
      <c r="P101" s="91">
        <f t="shared" si="20"/>
        <v>0.94554023830030676</v>
      </c>
      <c r="Q101" s="206">
        <v>42918.424234574537</v>
      </c>
      <c r="R101" s="91">
        <f t="shared" si="26"/>
        <v>-2.7620084036153684E-2</v>
      </c>
      <c r="S101" s="91">
        <f t="shared" si="26"/>
        <v>-3.3976411467493327E-2</v>
      </c>
      <c r="T101" s="93">
        <v>84444</v>
      </c>
      <c r="U101" s="200">
        <v>330810</v>
      </c>
      <c r="V101" s="200">
        <v>3943.2842225718782</v>
      </c>
      <c r="W101" s="208"/>
      <c r="X101" s="90">
        <v>0</v>
      </c>
      <c r="Y101" s="90">
        <f t="shared" si="27"/>
        <v>0</v>
      </c>
      <c r="Z101" s="1"/>
      <c r="AA101" s="1"/>
    </row>
    <row r="102" spans="2:27" x14ac:dyDescent="0.25">
      <c r="B102" s="87">
        <v>3005</v>
      </c>
      <c r="C102" s="87" t="s">
        <v>119</v>
      </c>
      <c r="D102" s="1">
        <v>432559</v>
      </c>
      <c r="E102" s="87">
        <f t="shared" si="21"/>
        <v>4187.7704737101976</v>
      </c>
      <c r="F102" s="88">
        <f t="shared" si="14"/>
        <v>0.91711803368094535</v>
      </c>
      <c r="G102" s="197">
        <f t="shared" si="15"/>
        <v>227.46536489801784</v>
      </c>
      <c r="H102" s="197">
        <f t="shared" si="16"/>
        <v>23495.125005681162</v>
      </c>
      <c r="I102" s="197">
        <f t="shared" si="17"/>
        <v>0</v>
      </c>
      <c r="J102" s="89">
        <f t="shared" si="18"/>
        <v>0</v>
      </c>
      <c r="K102" s="197">
        <f t="shared" si="22"/>
        <v>-51.607190118684528</v>
      </c>
      <c r="L102" s="89">
        <f t="shared" si="19"/>
        <v>-5330.5582745490437</v>
      </c>
      <c r="M102" s="90">
        <f t="shared" si="23"/>
        <v>18164.566731132119</v>
      </c>
      <c r="N102" s="90">
        <f t="shared" si="24"/>
        <v>450723.5667311321</v>
      </c>
      <c r="O102" s="90">
        <f t="shared" si="25"/>
        <v>4363.6286484895309</v>
      </c>
      <c r="P102" s="91">
        <f t="shared" si="20"/>
        <v>0.95563081857993581</v>
      </c>
      <c r="Q102" s="206">
        <v>18164.566372462046</v>
      </c>
      <c r="R102" s="91">
        <f t="shared" si="26"/>
        <v>-1.5902663866827135E-2</v>
      </c>
      <c r="S102" s="91">
        <f t="shared" si="26"/>
        <v>-2.5601583309794718E-2</v>
      </c>
      <c r="T102" s="93">
        <v>103291</v>
      </c>
      <c r="U102" s="200">
        <v>439549</v>
      </c>
      <c r="V102" s="200">
        <v>4297.8009836418214</v>
      </c>
      <c r="W102" s="208"/>
      <c r="X102" s="90">
        <v>0</v>
      </c>
      <c r="Y102" s="90">
        <f t="shared" si="27"/>
        <v>0</v>
      </c>
      <c r="Z102" s="1"/>
      <c r="AA102" s="1"/>
    </row>
    <row r="103" spans="2:27" x14ac:dyDescent="0.25">
      <c r="B103" s="87">
        <v>3006</v>
      </c>
      <c r="C103" s="87" t="s">
        <v>120</v>
      </c>
      <c r="D103" s="1">
        <v>128888</v>
      </c>
      <c r="E103" s="87">
        <f t="shared" si="21"/>
        <v>4476.3657833501202</v>
      </c>
      <c r="F103" s="88">
        <f t="shared" si="14"/>
        <v>0.98032015150666674</v>
      </c>
      <c r="G103" s="197">
        <f t="shared" si="15"/>
        <v>54.308179114064295</v>
      </c>
      <c r="H103" s="197">
        <f t="shared" si="16"/>
        <v>1563.6954012312533</v>
      </c>
      <c r="I103" s="197">
        <f t="shared" si="17"/>
        <v>0</v>
      </c>
      <c r="J103" s="89">
        <f t="shared" si="18"/>
        <v>0</v>
      </c>
      <c r="K103" s="197">
        <f t="shared" si="22"/>
        <v>-51.607190118684528</v>
      </c>
      <c r="L103" s="89">
        <f t="shared" si="19"/>
        <v>-1485.9258250872836</v>
      </c>
      <c r="M103" s="90">
        <f t="shared" si="23"/>
        <v>77.769576143969743</v>
      </c>
      <c r="N103" s="90">
        <f t="shared" si="24"/>
        <v>128965.76957614397</v>
      </c>
      <c r="O103" s="90">
        <f t="shared" si="25"/>
        <v>4479.066772345499</v>
      </c>
      <c r="P103" s="91">
        <f t="shared" si="20"/>
        <v>0.98091166571022426</v>
      </c>
      <c r="Q103" s="206">
        <v>77.769476162487763</v>
      </c>
      <c r="R103" s="91">
        <f t="shared" si="26"/>
        <v>2.3432351096183014E-2</v>
      </c>
      <c r="S103" s="91">
        <f t="shared" si="26"/>
        <v>-9.0553080189459574E-3</v>
      </c>
      <c r="T103" s="93">
        <v>28793</v>
      </c>
      <c r="U103" s="200">
        <v>125937</v>
      </c>
      <c r="V103" s="200">
        <v>4517.2710642419024</v>
      </c>
      <c r="W103" s="208"/>
      <c r="X103" s="90">
        <v>0</v>
      </c>
      <c r="Y103" s="90">
        <f t="shared" si="27"/>
        <v>0</v>
      </c>
      <c r="Z103" s="1"/>
      <c r="AA103" s="1"/>
    </row>
    <row r="104" spans="2:27" x14ac:dyDescent="0.25">
      <c r="B104" s="87">
        <v>3007</v>
      </c>
      <c r="C104" s="87" t="s">
        <v>121</v>
      </c>
      <c r="D104" s="1">
        <v>119612</v>
      </c>
      <c r="E104" s="87">
        <f t="shared" si="21"/>
        <v>3803.9689606920238</v>
      </c>
      <c r="F104" s="88">
        <f t="shared" si="14"/>
        <v>0.83306584143384987</v>
      </c>
      <c r="G104" s="197">
        <f t="shared" si="15"/>
        <v>457.74627270892216</v>
      </c>
      <c r="H104" s="197">
        <f t="shared" si="16"/>
        <v>14393.373799059349</v>
      </c>
      <c r="I104" s="197">
        <f t="shared" si="17"/>
        <v>107.17787954796326</v>
      </c>
      <c r="J104" s="89">
        <f t="shared" si="18"/>
        <v>3370.1012445061565</v>
      </c>
      <c r="K104" s="197">
        <f t="shared" si="22"/>
        <v>55.57068942927873</v>
      </c>
      <c r="L104" s="89">
        <f t="shared" si="19"/>
        <v>1747.3647584142402</v>
      </c>
      <c r="M104" s="90">
        <f t="shared" si="23"/>
        <v>16140.738557473589</v>
      </c>
      <c r="N104" s="90">
        <f t="shared" si="24"/>
        <v>135752.73855747358</v>
      </c>
      <c r="O104" s="90">
        <f t="shared" si="25"/>
        <v>4317.285922830225</v>
      </c>
      <c r="P104" s="91">
        <f t="shared" si="20"/>
        <v>0.94548180260618708</v>
      </c>
      <c r="Q104" s="206">
        <v>16140.738376106796</v>
      </c>
      <c r="R104" s="91">
        <f t="shared" si="26"/>
        <v>-2.9139137351666369E-2</v>
      </c>
      <c r="S104" s="91">
        <f t="shared" si="26"/>
        <v>-4.2508389149361621E-2</v>
      </c>
      <c r="T104" s="93">
        <v>31444</v>
      </c>
      <c r="U104" s="200">
        <v>123202</v>
      </c>
      <c r="V104" s="200">
        <v>3972.8483441359517</v>
      </c>
      <c r="W104" s="208"/>
      <c r="X104" s="90">
        <v>0</v>
      </c>
      <c r="Y104" s="90">
        <f t="shared" si="27"/>
        <v>0</v>
      </c>
      <c r="Z104" s="1"/>
      <c r="AA104" s="1"/>
    </row>
    <row r="105" spans="2:27" x14ac:dyDescent="0.25">
      <c r="B105" s="87">
        <v>3011</v>
      </c>
      <c r="C105" s="87" t="s">
        <v>122</v>
      </c>
      <c r="D105" s="1">
        <v>21455</v>
      </c>
      <c r="E105" s="87">
        <f t="shared" si="21"/>
        <v>4505.4598908021844</v>
      </c>
      <c r="F105" s="88">
        <f t="shared" si="14"/>
        <v>0.98669173533286902</v>
      </c>
      <c r="G105" s="197">
        <f t="shared" si="15"/>
        <v>36.851714642825755</v>
      </c>
      <c r="H105" s="197">
        <f t="shared" si="16"/>
        <v>175.48786512913625</v>
      </c>
      <c r="I105" s="197">
        <f t="shared" si="17"/>
        <v>0</v>
      </c>
      <c r="J105" s="89">
        <f t="shared" si="18"/>
        <v>0</v>
      </c>
      <c r="K105" s="197">
        <f t="shared" si="22"/>
        <v>-51.607190118684528</v>
      </c>
      <c r="L105" s="89">
        <f t="shared" si="19"/>
        <v>-245.75343934517571</v>
      </c>
      <c r="M105" s="90">
        <f t="shared" si="23"/>
        <v>-70.265574216039454</v>
      </c>
      <c r="N105" s="90">
        <f t="shared" si="24"/>
        <v>21384.734425783961</v>
      </c>
      <c r="O105" s="90">
        <f t="shared" si="25"/>
        <v>4490.704415326325</v>
      </c>
      <c r="P105" s="91">
        <f t="shared" si="20"/>
        <v>0.98346029924070522</v>
      </c>
      <c r="Q105" s="206">
        <v>-70.265590751718861</v>
      </c>
      <c r="R105" s="91">
        <f t="shared" si="26"/>
        <v>-6.2528948587308938E-3</v>
      </c>
      <c r="S105" s="91">
        <f t="shared" si="26"/>
        <v>-1.0635231945662165E-2</v>
      </c>
      <c r="T105" s="93">
        <v>4762</v>
      </c>
      <c r="U105" s="200">
        <v>21590</v>
      </c>
      <c r="V105" s="200">
        <v>4553.8915840539976</v>
      </c>
      <c r="W105" s="208"/>
      <c r="X105" s="90">
        <v>0</v>
      </c>
      <c r="Y105" s="90">
        <f t="shared" si="27"/>
        <v>0</v>
      </c>
      <c r="Z105" s="1"/>
      <c r="AA105" s="1"/>
    </row>
    <row r="106" spans="2:27" x14ac:dyDescent="0.25">
      <c r="B106" s="87">
        <v>3012</v>
      </c>
      <c r="C106" s="87" t="s">
        <v>123</v>
      </c>
      <c r="D106" s="1">
        <v>4600</v>
      </c>
      <c r="E106" s="87">
        <f t="shared" si="21"/>
        <v>3461.2490594431902</v>
      </c>
      <c r="F106" s="88">
        <f t="shared" si="14"/>
        <v>0.75801048586700392</v>
      </c>
      <c r="G106" s="197">
        <f t="shared" si="15"/>
        <v>663.37821345822226</v>
      </c>
      <c r="H106" s="197">
        <f t="shared" si="16"/>
        <v>881.62964568597738</v>
      </c>
      <c r="I106" s="197">
        <f t="shared" si="17"/>
        <v>227.129844985055</v>
      </c>
      <c r="J106" s="89">
        <f t="shared" si="18"/>
        <v>301.85556398513808</v>
      </c>
      <c r="K106" s="197">
        <f t="shared" si="22"/>
        <v>175.52265486637049</v>
      </c>
      <c r="L106" s="89">
        <f t="shared" si="19"/>
        <v>233.26960831740638</v>
      </c>
      <c r="M106" s="90">
        <f t="shared" si="23"/>
        <v>1114.8992540033837</v>
      </c>
      <c r="N106" s="90">
        <f t="shared" si="24"/>
        <v>5714.8992540033832</v>
      </c>
      <c r="O106" s="90">
        <f t="shared" si="25"/>
        <v>4300.1499277677831</v>
      </c>
      <c r="P106" s="91">
        <f t="shared" si="20"/>
        <v>0.94172903482784476</v>
      </c>
      <c r="Q106" s="206">
        <v>1114.8992463378049</v>
      </c>
      <c r="R106" s="91">
        <f t="shared" si="26"/>
        <v>4.1475660336171144E-3</v>
      </c>
      <c r="S106" s="91">
        <f t="shared" si="26"/>
        <v>-6.4303616747881757E-3</v>
      </c>
      <c r="T106" s="93">
        <v>1329</v>
      </c>
      <c r="U106" s="200">
        <v>4581</v>
      </c>
      <c r="V106" s="200">
        <v>3483.6501901140682</v>
      </c>
      <c r="W106" s="208"/>
      <c r="X106" s="90">
        <v>0</v>
      </c>
      <c r="Y106" s="90">
        <f t="shared" si="27"/>
        <v>0</v>
      </c>
      <c r="Z106" s="1"/>
      <c r="AA106" s="1"/>
    </row>
    <row r="107" spans="2:27" x14ac:dyDescent="0.25">
      <c r="B107" s="87">
        <v>3013</v>
      </c>
      <c r="C107" s="87" t="s">
        <v>124</v>
      </c>
      <c r="D107" s="1">
        <v>12036</v>
      </c>
      <c r="E107" s="87">
        <f t="shared" si="21"/>
        <v>3307.5020610057704</v>
      </c>
      <c r="F107" s="88">
        <f t="shared" si="14"/>
        <v>0.7243400290507902</v>
      </c>
      <c r="G107" s="197">
        <f t="shared" si="15"/>
        <v>755.62641252067408</v>
      </c>
      <c r="H107" s="197">
        <f t="shared" si="16"/>
        <v>2749.724515162733</v>
      </c>
      <c r="I107" s="197">
        <f t="shared" si="17"/>
        <v>280.94129443815189</v>
      </c>
      <c r="J107" s="89">
        <f t="shared" si="18"/>
        <v>1022.3453704604347</v>
      </c>
      <c r="K107" s="197">
        <f t="shared" si="22"/>
        <v>229.33410431946737</v>
      </c>
      <c r="L107" s="89">
        <f t="shared" si="19"/>
        <v>834.54680561854173</v>
      </c>
      <c r="M107" s="90">
        <f t="shared" si="23"/>
        <v>3584.2713207812749</v>
      </c>
      <c r="N107" s="90">
        <f t="shared" si="24"/>
        <v>15620.271320781274</v>
      </c>
      <c r="O107" s="90">
        <f t="shared" si="25"/>
        <v>4292.4625778459122</v>
      </c>
      <c r="P107" s="91">
        <f t="shared" si="20"/>
        <v>0.94004551198703412</v>
      </c>
      <c r="Q107" s="206">
        <v>3584.2712997917779</v>
      </c>
      <c r="R107" s="91">
        <f t="shared" si="26"/>
        <v>-2.7865277441240611E-2</v>
      </c>
      <c r="S107" s="91">
        <f t="shared" si="26"/>
        <v>-4.4161022996636233E-2</v>
      </c>
      <c r="T107" s="93">
        <v>3639</v>
      </c>
      <c r="U107" s="200">
        <v>12381</v>
      </c>
      <c r="V107" s="200">
        <v>3460.3130240357741</v>
      </c>
      <c r="W107" s="208"/>
      <c r="X107" s="90">
        <v>0</v>
      </c>
      <c r="Y107" s="90">
        <f t="shared" si="27"/>
        <v>0</v>
      </c>
      <c r="Z107" s="1"/>
      <c r="AA107" s="1"/>
    </row>
    <row r="108" spans="2:27" x14ac:dyDescent="0.25">
      <c r="B108" s="87">
        <v>3014</v>
      </c>
      <c r="C108" s="87" t="s">
        <v>125</v>
      </c>
      <c r="D108" s="1">
        <v>194041</v>
      </c>
      <c r="E108" s="87">
        <f t="shared" si="21"/>
        <v>4183.5410288473977</v>
      </c>
      <c r="F108" s="88">
        <f t="shared" si="14"/>
        <v>0.91619178899287468</v>
      </c>
      <c r="G108" s="197">
        <f t="shared" si="15"/>
        <v>230.0030318156978</v>
      </c>
      <c r="H108" s="197">
        <f t="shared" si="16"/>
        <v>10668.000621675694</v>
      </c>
      <c r="I108" s="197">
        <f t="shared" si="17"/>
        <v>0</v>
      </c>
      <c r="J108" s="89">
        <f t="shared" si="18"/>
        <v>0</v>
      </c>
      <c r="K108" s="197">
        <f t="shared" si="22"/>
        <v>-51.607190118684528</v>
      </c>
      <c r="L108" s="89">
        <f t="shared" si="19"/>
        <v>-2393.6446920848257</v>
      </c>
      <c r="M108" s="90">
        <f t="shared" si="23"/>
        <v>8274.3559295908672</v>
      </c>
      <c r="N108" s="90">
        <f t="shared" si="24"/>
        <v>202315.35592959088</v>
      </c>
      <c r="O108" s="90">
        <f t="shared" si="25"/>
        <v>4361.9368705444112</v>
      </c>
      <c r="P108" s="91">
        <f t="shared" si="20"/>
        <v>0.95526032070470768</v>
      </c>
      <c r="Q108" s="206">
        <v>8274.3557685329324</v>
      </c>
      <c r="R108" s="91">
        <f t="shared" si="26"/>
        <v>0.1703317249698432</v>
      </c>
      <c r="S108" s="91">
        <f t="shared" si="26"/>
        <v>0.1508018048472384</v>
      </c>
      <c r="T108" s="93">
        <v>46382</v>
      </c>
      <c r="U108" s="200">
        <v>165800</v>
      </c>
      <c r="V108" s="200">
        <v>3635.3271355902471</v>
      </c>
      <c r="W108" s="208"/>
      <c r="X108" s="90">
        <v>0</v>
      </c>
      <c r="Y108" s="90">
        <f t="shared" si="27"/>
        <v>0</v>
      </c>
      <c r="Z108" s="1"/>
      <c r="AA108" s="1"/>
    </row>
    <row r="109" spans="2:27" x14ac:dyDescent="0.25">
      <c r="B109" s="87">
        <v>3015</v>
      </c>
      <c r="C109" s="87" t="s">
        <v>126</v>
      </c>
      <c r="D109" s="1">
        <v>13626</v>
      </c>
      <c r="E109" s="87">
        <f t="shared" si="21"/>
        <v>3506.4333504889346</v>
      </c>
      <c r="F109" s="88">
        <f t="shared" si="14"/>
        <v>0.76790580568390565</v>
      </c>
      <c r="G109" s="197">
        <f t="shared" si="15"/>
        <v>636.26763883077558</v>
      </c>
      <c r="H109" s="197">
        <f t="shared" si="16"/>
        <v>2472.536044496394</v>
      </c>
      <c r="I109" s="197">
        <f t="shared" si="17"/>
        <v>211.31534311904446</v>
      </c>
      <c r="J109" s="89">
        <f t="shared" si="18"/>
        <v>821.17142336060681</v>
      </c>
      <c r="K109" s="197">
        <f t="shared" si="22"/>
        <v>159.70815300035991</v>
      </c>
      <c r="L109" s="89">
        <f t="shared" si="19"/>
        <v>620.62588255939863</v>
      </c>
      <c r="M109" s="90">
        <f t="shared" si="23"/>
        <v>3093.1619270557926</v>
      </c>
      <c r="N109" s="90">
        <f t="shared" si="24"/>
        <v>16719.161927055793</v>
      </c>
      <c r="O109" s="90">
        <f t="shared" si="25"/>
        <v>4302.4091423200707</v>
      </c>
      <c r="P109" s="91">
        <f t="shared" si="20"/>
        <v>0.94222380081868995</v>
      </c>
      <c r="Q109" s="206">
        <v>3093.1619046416172</v>
      </c>
      <c r="R109" s="91">
        <f t="shared" si="26"/>
        <v>-3.0867709815078238E-2</v>
      </c>
      <c r="S109" s="91">
        <f t="shared" si="26"/>
        <v>-4.0843338123723913E-2</v>
      </c>
      <c r="T109" s="93">
        <v>3886</v>
      </c>
      <c r="U109" s="200">
        <v>14060</v>
      </c>
      <c r="V109" s="200">
        <v>3655.7462298491942</v>
      </c>
      <c r="W109" s="208"/>
      <c r="X109" s="90">
        <v>0</v>
      </c>
      <c r="Y109" s="90">
        <f t="shared" si="27"/>
        <v>0</v>
      </c>
      <c r="Z109" s="1"/>
      <c r="AA109" s="1"/>
    </row>
    <row r="110" spans="2:27" x14ac:dyDescent="0.25">
      <c r="B110" s="87">
        <v>3016</v>
      </c>
      <c r="C110" s="87" t="s">
        <v>127</v>
      </c>
      <c r="D110" s="1">
        <v>28745</v>
      </c>
      <c r="E110" s="87">
        <f t="shared" si="21"/>
        <v>3433.8788675188148</v>
      </c>
      <c r="F110" s="88">
        <f t="shared" si="14"/>
        <v>0.7520164380182176</v>
      </c>
      <c r="G110" s="197">
        <f t="shared" si="15"/>
        <v>679.80032861284747</v>
      </c>
      <c r="H110" s="197">
        <f t="shared" si="16"/>
        <v>5690.6085508181459</v>
      </c>
      <c r="I110" s="197">
        <f t="shared" si="17"/>
        <v>236.70941215858639</v>
      </c>
      <c r="J110" s="89">
        <f t="shared" si="18"/>
        <v>1981.4944891795267</v>
      </c>
      <c r="K110" s="197">
        <f t="shared" si="22"/>
        <v>185.10222203990185</v>
      </c>
      <c r="L110" s="89">
        <f t="shared" si="19"/>
        <v>1549.4907006960184</v>
      </c>
      <c r="M110" s="90">
        <f t="shared" si="23"/>
        <v>7240.0992515141643</v>
      </c>
      <c r="N110" s="90">
        <f t="shared" si="24"/>
        <v>35985.099251514162</v>
      </c>
      <c r="O110" s="90">
        <f t="shared" si="25"/>
        <v>4298.7814181715639</v>
      </c>
      <c r="P110" s="91">
        <f t="shared" si="20"/>
        <v>0.94142933243540539</v>
      </c>
      <c r="Q110" s="206">
        <v>7240.0992032308232</v>
      </c>
      <c r="R110" s="91">
        <f t="shared" si="26"/>
        <v>-4.2024928347663804E-2</v>
      </c>
      <c r="S110" s="91">
        <f t="shared" si="26"/>
        <v>-4.8776873064840749E-2</v>
      </c>
      <c r="T110" s="93">
        <v>8371</v>
      </c>
      <c r="U110" s="200">
        <v>30006</v>
      </c>
      <c r="V110" s="200">
        <v>3609.9615014436959</v>
      </c>
      <c r="W110" s="208"/>
      <c r="X110" s="90">
        <v>0</v>
      </c>
      <c r="Y110" s="90">
        <f t="shared" si="27"/>
        <v>0</v>
      </c>
      <c r="Z110" s="1"/>
      <c r="AA110" s="1"/>
    </row>
    <row r="111" spans="2:27" x14ac:dyDescent="0.25">
      <c r="B111" s="87">
        <v>3017</v>
      </c>
      <c r="C111" s="87" t="s">
        <v>128</v>
      </c>
      <c r="D111" s="1">
        <v>30508</v>
      </c>
      <c r="E111" s="87">
        <f t="shared" si="21"/>
        <v>3668.1495731634004</v>
      </c>
      <c r="F111" s="88">
        <f t="shared" si="14"/>
        <v>0.80332151556690623</v>
      </c>
      <c r="G111" s="197">
        <f t="shared" si="15"/>
        <v>539.23790522609613</v>
      </c>
      <c r="H111" s="197">
        <f t="shared" si="16"/>
        <v>4484.8416577654416</v>
      </c>
      <c r="I111" s="197">
        <f t="shared" si="17"/>
        <v>154.71466518298143</v>
      </c>
      <c r="J111" s="89">
        <f t="shared" si="18"/>
        <v>1286.7618703268565</v>
      </c>
      <c r="K111" s="197">
        <f t="shared" si="22"/>
        <v>103.10747506429691</v>
      </c>
      <c r="L111" s="89">
        <f t="shared" si="19"/>
        <v>857.54487010975743</v>
      </c>
      <c r="M111" s="90">
        <f t="shared" si="23"/>
        <v>5342.3865278751991</v>
      </c>
      <c r="N111" s="90">
        <f t="shared" si="24"/>
        <v>35850.386527875198</v>
      </c>
      <c r="O111" s="90">
        <f t="shared" si="25"/>
        <v>4310.4949534537936</v>
      </c>
      <c r="P111" s="91">
        <f t="shared" si="20"/>
        <v>0.94399458631283983</v>
      </c>
      <c r="Q111" s="206">
        <v>5342.3864799033236</v>
      </c>
      <c r="R111" s="91">
        <f t="shared" si="26"/>
        <v>9.3631100082712995E-3</v>
      </c>
      <c r="S111" s="91">
        <f t="shared" si="26"/>
        <v>-7.3648116064309876E-2</v>
      </c>
      <c r="T111" s="93">
        <v>8317</v>
      </c>
      <c r="U111" s="200">
        <v>30225</v>
      </c>
      <c r="V111" s="200">
        <v>3959.7799030525352</v>
      </c>
      <c r="W111" s="208"/>
      <c r="X111" s="90">
        <v>0</v>
      </c>
      <c r="Y111" s="90">
        <f t="shared" si="27"/>
        <v>0</v>
      </c>
      <c r="Z111" s="1"/>
      <c r="AA111" s="1"/>
    </row>
    <row r="112" spans="2:27" x14ac:dyDescent="0.25">
      <c r="B112" s="87">
        <v>3018</v>
      </c>
      <c r="C112" s="87" t="s">
        <v>129</v>
      </c>
      <c r="D112" s="1">
        <v>22602</v>
      </c>
      <c r="E112" s="87">
        <f t="shared" si="21"/>
        <v>3752.6149759256186</v>
      </c>
      <c r="F112" s="88">
        <f t="shared" si="14"/>
        <v>0.82181936414329293</v>
      </c>
      <c r="G112" s="197">
        <f t="shared" si="15"/>
        <v>488.55866356876521</v>
      </c>
      <c r="H112" s="197">
        <f t="shared" si="16"/>
        <v>2942.5888306746729</v>
      </c>
      <c r="I112" s="197">
        <f t="shared" si="17"/>
        <v>125.15177421620506</v>
      </c>
      <c r="J112" s="89">
        <f t="shared" si="18"/>
        <v>753.78913610420307</v>
      </c>
      <c r="K112" s="197">
        <f t="shared" si="22"/>
        <v>73.544584097520527</v>
      </c>
      <c r="L112" s="89">
        <f t="shared" si="19"/>
        <v>442.95903001936614</v>
      </c>
      <c r="M112" s="90">
        <f t="shared" si="23"/>
        <v>3385.5478606940392</v>
      </c>
      <c r="N112" s="90">
        <f t="shared" si="24"/>
        <v>25987.547860694038</v>
      </c>
      <c r="O112" s="90">
        <f t="shared" si="25"/>
        <v>4314.7182235919045</v>
      </c>
      <c r="P112" s="91">
        <f t="shared" si="20"/>
        <v>0.94491947874165916</v>
      </c>
      <c r="Q112" s="206">
        <v>3385.5478259537963</v>
      </c>
      <c r="R112" s="91">
        <f t="shared" si="26"/>
        <v>9.3783494105037519E-3</v>
      </c>
      <c r="S112" s="91">
        <f t="shared" si="26"/>
        <v>-9.0562543476159635E-3</v>
      </c>
      <c r="T112" s="93">
        <v>6023</v>
      </c>
      <c r="U112" s="200">
        <v>22392</v>
      </c>
      <c r="V112" s="200">
        <v>3786.9101978691019</v>
      </c>
      <c r="W112" s="208"/>
      <c r="X112" s="90">
        <v>0</v>
      </c>
      <c r="Y112" s="90">
        <f t="shared" si="27"/>
        <v>0</v>
      </c>
      <c r="Z112" s="1"/>
      <c r="AA112" s="1"/>
    </row>
    <row r="113" spans="2:27" x14ac:dyDescent="0.25">
      <c r="B113" s="87">
        <v>3019</v>
      </c>
      <c r="C113" s="87" t="s">
        <v>130</v>
      </c>
      <c r="D113" s="1">
        <v>82476</v>
      </c>
      <c r="E113" s="87">
        <f t="shared" si="21"/>
        <v>4320.6034889203202</v>
      </c>
      <c r="F113" s="88">
        <f t="shared" si="14"/>
        <v>0.94620834664871589</v>
      </c>
      <c r="G113" s="197">
        <f t="shared" si="15"/>
        <v>147.76555577194429</v>
      </c>
      <c r="H113" s="197">
        <f t="shared" si="16"/>
        <v>2820.6966941306446</v>
      </c>
      <c r="I113" s="197">
        <f t="shared" si="17"/>
        <v>0</v>
      </c>
      <c r="J113" s="89">
        <f t="shared" si="18"/>
        <v>0</v>
      </c>
      <c r="K113" s="197">
        <f t="shared" si="22"/>
        <v>-51.607190118684528</v>
      </c>
      <c r="L113" s="89">
        <f t="shared" si="19"/>
        <v>-985.12965217556894</v>
      </c>
      <c r="M113" s="90">
        <f t="shared" si="23"/>
        <v>1835.5670419550756</v>
      </c>
      <c r="N113" s="90">
        <f t="shared" si="24"/>
        <v>84311.567041955073</v>
      </c>
      <c r="O113" s="90">
        <f t="shared" si="25"/>
        <v>4416.7618545735804</v>
      </c>
      <c r="P113" s="91">
        <f t="shared" si="20"/>
        <v>0.96726694376704425</v>
      </c>
      <c r="Q113" s="206">
        <v>1835.5669756699888</v>
      </c>
      <c r="R113" s="91">
        <f t="shared" si="26"/>
        <v>-1.5253867945086074E-3</v>
      </c>
      <c r="S113" s="91">
        <f t="shared" si="26"/>
        <v>-2.192483669498237E-2</v>
      </c>
      <c r="T113" s="93">
        <v>19089</v>
      </c>
      <c r="U113" s="200">
        <v>82602</v>
      </c>
      <c r="V113" s="200">
        <v>4417.4554789026151</v>
      </c>
      <c r="W113" s="208"/>
      <c r="X113" s="90">
        <v>0</v>
      </c>
      <c r="Y113" s="90">
        <f t="shared" si="27"/>
        <v>0</v>
      </c>
      <c r="Z113" s="1"/>
      <c r="AA113" s="1"/>
    </row>
    <row r="114" spans="2:27" x14ac:dyDescent="0.25">
      <c r="B114" s="87">
        <v>3020</v>
      </c>
      <c r="C114" s="87" t="s">
        <v>131</v>
      </c>
      <c r="D114" s="1">
        <v>311392</v>
      </c>
      <c r="E114" s="87">
        <f t="shared" si="21"/>
        <v>5002.6829464213988</v>
      </c>
      <c r="F114" s="88">
        <f t="shared" si="14"/>
        <v>1.0955831451971534</v>
      </c>
      <c r="G114" s="197">
        <f t="shared" si="15"/>
        <v>-261.48211872870286</v>
      </c>
      <c r="H114" s="197">
        <f t="shared" si="16"/>
        <v>-16275.95448026811</v>
      </c>
      <c r="I114" s="197">
        <f t="shared" si="17"/>
        <v>0</v>
      </c>
      <c r="J114" s="89">
        <f t="shared" si="18"/>
        <v>0</v>
      </c>
      <c r="K114" s="197">
        <f t="shared" si="22"/>
        <v>-51.607190118684528</v>
      </c>
      <c r="L114" s="89">
        <f t="shared" si="19"/>
        <v>-3212.2895489375187</v>
      </c>
      <c r="M114" s="90">
        <f t="shared" si="23"/>
        <v>-19488.244029205627</v>
      </c>
      <c r="N114" s="90">
        <f t="shared" si="24"/>
        <v>291903.75597079436</v>
      </c>
      <c r="O114" s="90">
        <f t="shared" si="25"/>
        <v>4689.5936375740121</v>
      </c>
      <c r="P114" s="91">
        <f t="shared" si="20"/>
        <v>1.0270168631864192</v>
      </c>
      <c r="Q114" s="206">
        <v>-19488.24424534661</v>
      </c>
      <c r="R114" s="94">
        <f t="shared" si="26"/>
        <v>-1.5597832615719226E-2</v>
      </c>
      <c r="S114" s="95">
        <f t="shared" si="26"/>
        <v>-3.4781378748535277E-2</v>
      </c>
      <c r="T114" s="93">
        <v>62245</v>
      </c>
      <c r="U114" s="200">
        <v>316326</v>
      </c>
      <c r="V114" s="200">
        <v>5182.9532048761303</v>
      </c>
      <c r="W114" s="208"/>
      <c r="X114" s="90">
        <v>0</v>
      </c>
      <c r="Y114" s="90">
        <f t="shared" si="27"/>
        <v>0</v>
      </c>
      <c r="Z114" s="1"/>
      <c r="AA114" s="1"/>
    </row>
    <row r="115" spans="2:27" x14ac:dyDescent="0.25">
      <c r="B115" s="87">
        <v>3021</v>
      </c>
      <c r="C115" s="87" t="s">
        <v>132</v>
      </c>
      <c r="D115" s="1">
        <v>91354</v>
      </c>
      <c r="E115" s="87">
        <f t="shared" si="21"/>
        <v>4278.8758782201403</v>
      </c>
      <c r="F115" s="88">
        <f t="shared" si="14"/>
        <v>0.93707003677337841</v>
      </c>
      <c r="G115" s="197">
        <f t="shared" si="15"/>
        <v>172.80212219205222</v>
      </c>
      <c r="H115" s="197">
        <f t="shared" si="16"/>
        <v>3689.3253088003148</v>
      </c>
      <c r="I115" s="197">
        <f t="shared" si="17"/>
        <v>0</v>
      </c>
      <c r="J115" s="89">
        <f t="shared" si="18"/>
        <v>0</v>
      </c>
      <c r="K115" s="197">
        <f t="shared" si="22"/>
        <v>-51.607190118684528</v>
      </c>
      <c r="L115" s="89">
        <f t="shared" si="19"/>
        <v>-1101.8135090339147</v>
      </c>
      <c r="M115" s="90">
        <f t="shared" si="23"/>
        <v>2587.5117997664001</v>
      </c>
      <c r="N115" s="90">
        <f t="shared" si="24"/>
        <v>93941.511799766406</v>
      </c>
      <c r="O115" s="90">
        <f t="shared" si="25"/>
        <v>4400.0708102935087</v>
      </c>
      <c r="P115" s="91">
        <f t="shared" si="20"/>
        <v>0.96361161981690924</v>
      </c>
      <c r="Q115" s="206">
        <v>2587.5117256301642</v>
      </c>
      <c r="R115" s="94">
        <f t="shared" si="26"/>
        <v>2.304046344246467E-3</v>
      </c>
      <c r="S115" s="95">
        <f t="shared" si="26"/>
        <v>-2.4455359108503997E-2</v>
      </c>
      <c r="T115" s="93">
        <v>21350</v>
      </c>
      <c r="U115" s="200">
        <v>91144</v>
      </c>
      <c r="V115" s="200">
        <v>4386.1405197305103</v>
      </c>
      <c r="W115" s="208"/>
      <c r="X115" s="90">
        <v>0</v>
      </c>
      <c r="Y115" s="90">
        <f t="shared" si="27"/>
        <v>0</v>
      </c>
      <c r="Z115" s="1"/>
      <c r="AA115" s="1"/>
    </row>
    <row r="116" spans="2:27" x14ac:dyDescent="0.25">
      <c r="B116" s="87">
        <v>3022</v>
      </c>
      <c r="C116" s="87" t="s">
        <v>133</v>
      </c>
      <c r="D116" s="1">
        <v>82583</v>
      </c>
      <c r="E116" s="87">
        <f t="shared" si="21"/>
        <v>5127.4680243387556</v>
      </c>
      <c r="F116" s="88">
        <f t="shared" si="14"/>
        <v>1.1229109670084807</v>
      </c>
      <c r="G116" s="197">
        <f t="shared" si="15"/>
        <v>-336.35316547911697</v>
      </c>
      <c r="H116" s="197">
        <f t="shared" si="16"/>
        <v>-5417.3040832066581</v>
      </c>
      <c r="I116" s="197">
        <f t="shared" si="17"/>
        <v>0</v>
      </c>
      <c r="J116" s="89">
        <f t="shared" si="18"/>
        <v>0</v>
      </c>
      <c r="K116" s="197">
        <f t="shared" si="22"/>
        <v>-51.607190118684528</v>
      </c>
      <c r="L116" s="89">
        <f t="shared" si="19"/>
        <v>-831.18540405153294</v>
      </c>
      <c r="M116" s="90">
        <f t="shared" si="23"/>
        <v>-6248.4894872581908</v>
      </c>
      <c r="N116" s="90">
        <f t="shared" si="24"/>
        <v>76334.510512741806</v>
      </c>
      <c r="O116" s="90">
        <f t="shared" si="25"/>
        <v>4739.5076687409537</v>
      </c>
      <c r="P116" s="91">
        <f t="shared" si="20"/>
        <v>1.03794799191095</v>
      </c>
      <c r="Q116" s="206">
        <v>-6248.48954318504</v>
      </c>
      <c r="R116" s="94">
        <f t="shared" si="26"/>
        <v>-2.4003120051055381E-2</v>
      </c>
      <c r="S116" s="94">
        <f t="shared" si="26"/>
        <v>-2.5336283552786207E-2</v>
      </c>
      <c r="T116" s="93">
        <v>16106</v>
      </c>
      <c r="U116" s="200">
        <v>84614</v>
      </c>
      <c r="V116" s="200">
        <v>5260.7560308380998</v>
      </c>
      <c r="W116" s="208"/>
      <c r="X116" s="90">
        <v>0</v>
      </c>
      <c r="Y116" s="90">
        <f t="shared" si="27"/>
        <v>0</v>
      </c>
      <c r="Z116" s="1"/>
      <c r="AA116" s="1"/>
    </row>
    <row r="117" spans="2:27" x14ac:dyDescent="0.25">
      <c r="B117" s="87">
        <v>3023</v>
      </c>
      <c r="C117" s="87" t="s">
        <v>134</v>
      </c>
      <c r="D117" s="1">
        <v>92266</v>
      </c>
      <c r="E117" s="87">
        <f t="shared" si="21"/>
        <v>4540.2027359511858</v>
      </c>
      <c r="F117" s="88">
        <f t="shared" si="14"/>
        <v>0.99430038772381635</v>
      </c>
      <c r="G117" s="197">
        <f t="shared" si="15"/>
        <v>16.006007553424933</v>
      </c>
      <c r="H117" s="197">
        <f t="shared" si="16"/>
        <v>325.27408550070152</v>
      </c>
      <c r="I117" s="197">
        <f t="shared" si="17"/>
        <v>0</v>
      </c>
      <c r="J117" s="89">
        <f t="shared" si="18"/>
        <v>0</v>
      </c>
      <c r="K117" s="197">
        <f t="shared" si="22"/>
        <v>-51.607190118684528</v>
      </c>
      <c r="L117" s="89">
        <f t="shared" si="19"/>
        <v>-1048.7613175919071</v>
      </c>
      <c r="M117" s="90">
        <f t="shared" si="23"/>
        <v>-723.48723209120556</v>
      </c>
      <c r="N117" s="90">
        <f t="shared" si="24"/>
        <v>91542.512767908789</v>
      </c>
      <c r="O117" s="90">
        <f t="shared" si="25"/>
        <v>4504.6015533859254</v>
      </c>
      <c r="P117" s="91">
        <f t="shared" si="20"/>
        <v>0.98650376019708408</v>
      </c>
      <c r="Q117" s="206">
        <v>-723.48730265779022</v>
      </c>
      <c r="R117" s="94">
        <f t="shared" si="26"/>
        <v>-3.9925912822700645E-2</v>
      </c>
      <c r="S117" s="94">
        <f t="shared" si="26"/>
        <v>-5.8020016522577954E-2</v>
      </c>
      <c r="T117" s="93">
        <v>20322</v>
      </c>
      <c r="U117" s="200">
        <v>96103</v>
      </c>
      <c r="V117" s="200">
        <v>4819.8505441596872</v>
      </c>
      <c r="W117" s="208"/>
      <c r="X117" s="90">
        <v>0</v>
      </c>
      <c r="Y117" s="90">
        <f t="shared" si="27"/>
        <v>0</v>
      </c>
      <c r="Z117" s="1"/>
      <c r="AA117" s="1"/>
    </row>
    <row r="118" spans="2:27" x14ac:dyDescent="0.25">
      <c r="B118" s="87">
        <v>3024</v>
      </c>
      <c r="C118" s="87" t="s">
        <v>135</v>
      </c>
      <c r="D118" s="1">
        <v>905709</v>
      </c>
      <c r="E118" s="87">
        <f t="shared" si="21"/>
        <v>6973.7514822058301</v>
      </c>
      <c r="F118" s="88">
        <f t="shared" si="14"/>
        <v>1.5272454130165847</v>
      </c>
      <c r="G118" s="197">
        <f t="shared" si="15"/>
        <v>-1444.1232401993616</v>
      </c>
      <c r="H118" s="197">
        <f t="shared" si="16"/>
        <v>-187554.06169765189</v>
      </c>
      <c r="I118" s="197">
        <f t="shared" si="17"/>
        <v>0</v>
      </c>
      <c r="J118" s="89">
        <f t="shared" si="18"/>
        <v>0</v>
      </c>
      <c r="K118" s="197">
        <f t="shared" si="22"/>
        <v>-51.607190118684528</v>
      </c>
      <c r="L118" s="89">
        <f t="shared" si="19"/>
        <v>-6702.4322094740346</v>
      </c>
      <c r="M118" s="90">
        <f t="shared" si="23"/>
        <v>-194256.49390712593</v>
      </c>
      <c r="N118" s="90">
        <f t="shared" si="24"/>
        <v>711452.5060928741</v>
      </c>
      <c r="O118" s="90">
        <f t="shared" si="25"/>
        <v>5478.0210518877839</v>
      </c>
      <c r="P118" s="91">
        <f t="shared" si="20"/>
        <v>1.1996817703141918</v>
      </c>
      <c r="Q118" s="206">
        <v>-194256.4943581034</v>
      </c>
      <c r="R118" s="94">
        <f t="shared" si="26"/>
        <v>3.1385370119843124E-2</v>
      </c>
      <c r="S118" s="94">
        <f t="shared" si="26"/>
        <v>2.4301613939646048E-2</v>
      </c>
      <c r="T118" s="93">
        <v>129874</v>
      </c>
      <c r="U118" s="200">
        <v>878148</v>
      </c>
      <c r="V118" s="200">
        <v>6808.2988323952186</v>
      </c>
      <c r="W118" s="208"/>
      <c r="X118" s="90">
        <v>0</v>
      </c>
      <c r="Y118" s="90">
        <f t="shared" si="27"/>
        <v>0</v>
      </c>
      <c r="Z118" s="1"/>
      <c r="AA118" s="1"/>
    </row>
    <row r="119" spans="2:27" x14ac:dyDescent="0.25">
      <c r="B119" s="87">
        <v>3025</v>
      </c>
      <c r="C119" s="87" t="s">
        <v>136</v>
      </c>
      <c r="D119" s="1">
        <v>565981</v>
      </c>
      <c r="E119" s="87">
        <f t="shared" si="21"/>
        <v>5788.0737134909596</v>
      </c>
      <c r="F119" s="88">
        <f t="shared" si="14"/>
        <v>1.2675830292614421</v>
      </c>
      <c r="G119" s="197">
        <f t="shared" si="15"/>
        <v>-732.71657897043929</v>
      </c>
      <c r="H119" s="197">
        <f t="shared" si="16"/>
        <v>-71647.957958045445</v>
      </c>
      <c r="I119" s="197">
        <f t="shared" si="17"/>
        <v>0</v>
      </c>
      <c r="J119" s="89">
        <f t="shared" si="18"/>
        <v>0</v>
      </c>
      <c r="K119" s="197">
        <f t="shared" si="22"/>
        <v>-51.607190118684528</v>
      </c>
      <c r="L119" s="89">
        <f t="shared" si="19"/>
        <v>-5046.3574785654482</v>
      </c>
      <c r="M119" s="90">
        <f t="shared" si="23"/>
        <v>-76694.315436610894</v>
      </c>
      <c r="N119" s="90">
        <f t="shared" si="24"/>
        <v>489286.68456338911</v>
      </c>
      <c r="O119" s="90">
        <f t="shared" si="25"/>
        <v>5003.7499444018358</v>
      </c>
      <c r="P119" s="91">
        <f t="shared" si="20"/>
        <v>1.0958168168121347</v>
      </c>
      <c r="Q119" s="206">
        <v>-76694.315776158328</v>
      </c>
      <c r="R119" s="94">
        <f t="shared" si="26"/>
        <v>6.4568329332266384E-3</v>
      </c>
      <c r="S119" s="94">
        <f t="shared" si="26"/>
        <v>-1.0999507456354111E-2</v>
      </c>
      <c r="T119" s="93">
        <v>97784</v>
      </c>
      <c r="U119" s="200">
        <v>562350</v>
      </c>
      <c r="V119" s="200">
        <v>5852.4477562234624</v>
      </c>
      <c r="W119" s="208"/>
      <c r="X119" s="90">
        <v>0</v>
      </c>
      <c r="Y119" s="90">
        <f t="shared" si="27"/>
        <v>0</v>
      </c>
      <c r="Z119" s="1"/>
      <c r="AA119" s="1"/>
    </row>
    <row r="120" spans="2:27" x14ac:dyDescent="0.25">
      <c r="B120" s="87">
        <v>3026</v>
      </c>
      <c r="C120" s="87" t="s">
        <v>137</v>
      </c>
      <c r="D120" s="1">
        <v>64168</v>
      </c>
      <c r="E120" s="87">
        <f t="shared" si="21"/>
        <v>3575.8149902479799</v>
      </c>
      <c r="F120" s="88">
        <f t="shared" si="14"/>
        <v>0.78310032348970149</v>
      </c>
      <c r="G120" s="197">
        <f t="shared" si="15"/>
        <v>594.63865497534846</v>
      </c>
      <c r="H120" s="197">
        <f t="shared" si="16"/>
        <v>10670.790663532627</v>
      </c>
      <c r="I120" s="197">
        <f t="shared" si="17"/>
        <v>187.03176920337859</v>
      </c>
      <c r="J120" s="89">
        <f t="shared" si="18"/>
        <v>3356.2850983546286</v>
      </c>
      <c r="K120" s="197">
        <f t="shared" si="22"/>
        <v>135.42457908469407</v>
      </c>
      <c r="L120" s="89">
        <f t="shared" si="19"/>
        <v>2430.194071674835</v>
      </c>
      <c r="M120" s="90">
        <f t="shared" si="23"/>
        <v>13100.984735207461</v>
      </c>
      <c r="N120" s="90">
        <f t="shared" si="24"/>
        <v>77268.984735207458</v>
      </c>
      <c r="O120" s="90">
        <f t="shared" si="25"/>
        <v>4305.8782243080223</v>
      </c>
      <c r="P120" s="91">
        <f t="shared" si="20"/>
        <v>0.94298352670897956</v>
      </c>
      <c r="Q120" s="206">
        <v>13100.984631701956</v>
      </c>
      <c r="R120" s="94">
        <f t="shared" si="26"/>
        <v>-3.856641994546163E-2</v>
      </c>
      <c r="S120" s="94">
        <f t="shared" si="26"/>
        <v>-4.8799566436986665E-2</v>
      </c>
      <c r="T120" s="93">
        <v>17945</v>
      </c>
      <c r="U120" s="200">
        <v>66742</v>
      </c>
      <c r="V120" s="200">
        <v>3759.2655176298299</v>
      </c>
      <c r="W120" s="208"/>
      <c r="X120" s="90">
        <v>0</v>
      </c>
      <c r="Y120" s="90">
        <f t="shared" si="27"/>
        <v>0</v>
      </c>
      <c r="Z120" s="1"/>
      <c r="AA120" s="1"/>
    </row>
    <row r="121" spans="2:27" x14ac:dyDescent="0.25">
      <c r="B121" s="87">
        <v>3027</v>
      </c>
      <c r="C121" s="87" t="s">
        <v>138</v>
      </c>
      <c r="D121" s="1">
        <v>86430</v>
      </c>
      <c r="E121" s="87">
        <f t="shared" si="21"/>
        <v>4405.6478744010601</v>
      </c>
      <c r="F121" s="88">
        <f t="shared" si="14"/>
        <v>0.9648329919289047</v>
      </c>
      <c r="G121" s="197">
        <f t="shared" si="15"/>
        <v>96.738924483500341</v>
      </c>
      <c r="H121" s="197">
        <f t="shared" si="16"/>
        <v>1897.8242205173096</v>
      </c>
      <c r="I121" s="197">
        <f t="shared" si="17"/>
        <v>0</v>
      </c>
      <c r="J121" s="89">
        <f t="shared" si="18"/>
        <v>0</v>
      </c>
      <c r="K121" s="197">
        <f t="shared" si="22"/>
        <v>-51.607190118684528</v>
      </c>
      <c r="L121" s="89">
        <f t="shared" si="19"/>
        <v>-1012.429855748353</v>
      </c>
      <c r="M121" s="90">
        <f t="shared" si="23"/>
        <v>885.39436476895662</v>
      </c>
      <c r="N121" s="90">
        <f t="shared" si="24"/>
        <v>87315.394364768959</v>
      </c>
      <c r="O121" s="90">
        <f t="shared" si="25"/>
        <v>4450.7796087658762</v>
      </c>
      <c r="P121" s="91">
        <f t="shared" si="20"/>
        <v>0.97471680187911969</v>
      </c>
      <c r="Q121" s="206">
        <v>885.39429664695763</v>
      </c>
      <c r="R121" s="94">
        <f t="shared" si="26"/>
        <v>-3.966666666666667E-2</v>
      </c>
      <c r="S121" s="94">
        <f t="shared" si="26"/>
        <v>-6.8743942637713759E-2</v>
      </c>
      <c r="T121" s="93">
        <v>19618</v>
      </c>
      <c r="U121" s="200">
        <v>90000</v>
      </c>
      <c r="V121" s="200">
        <v>4730.8662741799835</v>
      </c>
      <c r="W121" s="208"/>
      <c r="X121" s="90">
        <v>0</v>
      </c>
      <c r="Y121" s="90">
        <f t="shared" si="27"/>
        <v>0</v>
      </c>
      <c r="Z121" s="1"/>
      <c r="AA121" s="1"/>
    </row>
    <row r="122" spans="2:27" x14ac:dyDescent="0.25">
      <c r="B122" s="87">
        <v>3028</v>
      </c>
      <c r="C122" s="87" t="s">
        <v>139</v>
      </c>
      <c r="D122" s="1">
        <v>44449</v>
      </c>
      <c r="E122" s="87">
        <f t="shared" si="21"/>
        <v>3901.7731741573034</v>
      </c>
      <c r="F122" s="88">
        <f t="shared" si="14"/>
        <v>0.85448487776883797</v>
      </c>
      <c r="G122" s="197">
        <f t="shared" si="15"/>
        <v>399.06374462975435</v>
      </c>
      <c r="H122" s="197">
        <f t="shared" si="16"/>
        <v>4546.1341788221616</v>
      </c>
      <c r="I122" s="197">
        <f t="shared" si="17"/>
        <v>72.946404835115388</v>
      </c>
      <c r="J122" s="89">
        <f t="shared" si="18"/>
        <v>831.00544388163451</v>
      </c>
      <c r="K122" s="197">
        <f t="shared" si="22"/>
        <v>21.33921471643086</v>
      </c>
      <c r="L122" s="89">
        <f t="shared" si="19"/>
        <v>243.09633404958035</v>
      </c>
      <c r="M122" s="90">
        <f t="shared" si="23"/>
        <v>4789.2305128717417</v>
      </c>
      <c r="N122" s="90">
        <f t="shared" si="24"/>
        <v>49238.230512871742</v>
      </c>
      <c r="O122" s="90">
        <f t="shared" si="25"/>
        <v>4322.1761335034889</v>
      </c>
      <c r="P122" s="91">
        <f t="shared" si="20"/>
        <v>0.94655275442293652</v>
      </c>
      <c r="Q122" s="206">
        <v>4789.2304471634834</v>
      </c>
      <c r="R122" s="94">
        <f t="shared" si="26"/>
        <v>-7.7462273417269398E-3</v>
      </c>
      <c r="S122" s="94">
        <f t="shared" si="26"/>
        <v>-2.0201660056801778E-2</v>
      </c>
      <c r="T122" s="93">
        <v>11392</v>
      </c>
      <c r="U122" s="200">
        <v>44796</v>
      </c>
      <c r="V122" s="200">
        <v>3982.2206418348296</v>
      </c>
      <c r="W122" s="208"/>
      <c r="X122" s="90">
        <v>0</v>
      </c>
      <c r="Y122" s="90">
        <f t="shared" si="27"/>
        <v>0</v>
      </c>
      <c r="Z122" s="1"/>
      <c r="AA122" s="1"/>
    </row>
    <row r="123" spans="2:27" x14ac:dyDescent="0.25">
      <c r="B123" s="87">
        <v>3029</v>
      </c>
      <c r="C123" s="87" t="s">
        <v>140</v>
      </c>
      <c r="D123" s="1">
        <v>207260</v>
      </c>
      <c r="E123" s="87">
        <f t="shared" si="21"/>
        <v>4428.9163835288582</v>
      </c>
      <c r="F123" s="88">
        <f t="shared" si="14"/>
        <v>0.96992877486924023</v>
      </c>
      <c r="G123" s="197">
        <f t="shared" si="15"/>
        <v>82.777819006821474</v>
      </c>
      <c r="H123" s="197">
        <f t="shared" si="16"/>
        <v>3873.7535960622245</v>
      </c>
      <c r="I123" s="197">
        <f t="shared" si="17"/>
        <v>0</v>
      </c>
      <c r="J123" s="89">
        <f t="shared" si="18"/>
        <v>0</v>
      </c>
      <c r="K123" s="197">
        <f t="shared" si="22"/>
        <v>-51.607190118684528</v>
      </c>
      <c r="L123" s="89">
        <f t="shared" si="19"/>
        <v>-2415.06167598408</v>
      </c>
      <c r="M123" s="90">
        <f t="shared" si="23"/>
        <v>1458.6919200781444</v>
      </c>
      <c r="N123" s="90">
        <f t="shared" si="24"/>
        <v>208718.69192007816</v>
      </c>
      <c r="O123" s="90">
        <f t="shared" si="25"/>
        <v>4460.087012416996</v>
      </c>
      <c r="P123" s="91">
        <f t="shared" si="20"/>
        <v>0.97675511505525403</v>
      </c>
      <c r="Q123" s="206">
        <v>1458.6917575791554</v>
      </c>
      <c r="R123" s="94">
        <f t="shared" si="26"/>
        <v>1.8361561101202323E-2</v>
      </c>
      <c r="S123" s="94">
        <f t="shared" si="26"/>
        <v>-2.7424124403358563E-2</v>
      </c>
      <c r="T123" s="93">
        <v>46797</v>
      </c>
      <c r="U123" s="200">
        <v>203523</v>
      </c>
      <c r="V123" s="200">
        <v>4553.800371422818</v>
      </c>
      <c r="W123" s="208"/>
      <c r="X123" s="90">
        <v>0</v>
      </c>
      <c r="Y123" s="90">
        <f t="shared" si="27"/>
        <v>0</v>
      </c>
      <c r="Z123" s="1"/>
      <c r="AA123" s="1"/>
    </row>
    <row r="124" spans="2:27" x14ac:dyDescent="0.25">
      <c r="B124" s="87">
        <v>3030</v>
      </c>
      <c r="C124" s="87" t="s">
        <v>141</v>
      </c>
      <c r="D124" s="1">
        <v>412081</v>
      </c>
      <c r="E124" s="87">
        <f t="shared" si="21"/>
        <v>4502.8793094028306</v>
      </c>
      <c r="F124" s="88">
        <f t="shared" si="14"/>
        <v>0.98612659028645677</v>
      </c>
      <c r="G124" s="197">
        <f t="shared" si="15"/>
        <v>38.40006348243805</v>
      </c>
      <c r="H124" s="197">
        <f t="shared" si="16"/>
        <v>3514.1818095953181</v>
      </c>
      <c r="I124" s="197">
        <f t="shared" si="17"/>
        <v>0</v>
      </c>
      <c r="J124" s="89">
        <f t="shared" si="18"/>
        <v>0</v>
      </c>
      <c r="K124" s="197">
        <f t="shared" si="22"/>
        <v>-51.607190118684528</v>
      </c>
      <c r="L124" s="89">
        <f t="shared" si="19"/>
        <v>-4722.8320037114145</v>
      </c>
      <c r="M124" s="90">
        <f t="shared" si="23"/>
        <v>-1208.6501941160964</v>
      </c>
      <c r="N124" s="90">
        <f t="shared" si="24"/>
        <v>410872.34980588389</v>
      </c>
      <c r="O124" s="90">
        <f t="shared" si="25"/>
        <v>4489.6721827665833</v>
      </c>
      <c r="P124" s="91">
        <f t="shared" si="20"/>
        <v>0.98323424122214031</v>
      </c>
      <c r="Q124" s="206">
        <v>-1208.6505118949071</v>
      </c>
      <c r="R124" s="94">
        <f t="shared" si="26"/>
        <v>-6.4328063479357394E-3</v>
      </c>
      <c r="S124" s="94">
        <f t="shared" si="26"/>
        <v>-3.2706451200014447E-2</v>
      </c>
      <c r="T124" s="93">
        <v>91515</v>
      </c>
      <c r="U124" s="200">
        <v>414749</v>
      </c>
      <c r="V124" s="200">
        <v>4655.1321622986698</v>
      </c>
      <c r="W124" s="208"/>
      <c r="X124" s="90">
        <v>0</v>
      </c>
      <c r="Y124" s="90">
        <f t="shared" si="27"/>
        <v>0</v>
      </c>
      <c r="Z124" s="1"/>
      <c r="AA124" s="1"/>
    </row>
    <row r="125" spans="2:27" x14ac:dyDescent="0.25">
      <c r="B125" s="87">
        <v>3031</v>
      </c>
      <c r="C125" s="87" t="s">
        <v>142</v>
      </c>
      <c r="D125" s="1">
        <v>119647</v>
      </c>
      <c r="E125" s="87">
        <f t="shared" si="21"/>
        <v>4703.1053459119494</v>
      </c>
      <c r="F125" s="88">
        <f t="shared" si="14"/>
        <v>1.0299759153742958</v>
      </c>
      <c r="G125" s="197">
        <f t="shared" si="15"/>
        <v>-81.735558423033211</v>
      </c>
      <c r="H125" s="197">
        <f t="shared" si="16"/>
        <v>-2079.3526062819647</v>
      </c>
      <c r="I125" s="197">
        <f t="shared" si="17"/>
        <v>0</v>
      </c>
      <c r="J125" s="89">
        <f t="shared" si="18"/>
        <v>0</v>
      </c>
      <c r="K125" s="197">
        <f t="shared" si="22"/>
        <v>-51.607190118684528</v>
      </c>
      <c r="L125" s="89">
        <f t="shared" si="19"/>
        <v>-1312.8869166193344</v>
      </c>
      <c r="M125" s="90">
        <f t="shared" si="23"/>
        <v>-3392.2395229012991</v>
      </c>
      <c r="N125" s="90">
        <f t="shared" si="24"/>
        <v>116254.76047709869</v>
      </c>
      <c r="O125" s="90">
        <f t="shared" si="25"/>
        <v>4569.7625973702316</v>
      </c>
      <c r="P125" s="91">
        <f t="shared" si="20"/>
        <v>1.0007739712572761</v>
      </c>
      <c r="Q125" s="206">
        <v>-3392.2396112397464</v>
      </c>
      <c r="R125" s="94">
        <f t="shared" si="26"/>
        <v>-4.2272348872950817E-2</v>
      </c>
      <c r="S125" s="94">
        <f t="shared" si="26"/>
        <v>-6.0832086766254123E-2</v>
      </c>
      <c r="T125" s="93">
        <v>25440</v>
      </c>
      <c r="U125" s="200">
        <v>124928</v>
      </c>
      <c r="V125" s="200">
        <v>5007.7364011704813</v>
      </c>
      <c r="W125" s="208"/>
      <c r="X125" s="90">
        <v>0</v>
      </c>
      <c r="Y125" s="90">
        <f t="shared" si="27"/>
        <v>0</v>
      </c>
      <c r="Z125" s="1"/>
    </row>
    <row r="126" spans="2:27" x14ac:dyDescent="0.25">
      <c r="B126" s="87">
        <v>3032</v>
      </c>
      <c r="C126" s="87" t="s">
        <v>143</v>
      </c>
      <c r="D126" s="1">
        <v>34705</v>
      </c>
      <c r="E126" s="87">
        <f t="shared" si="21"/>
        <v>4763.8984214138636</v>
      </c>
      <c r="F126" s="88">
        <f t="shared" si="14"/>
        <v>1.0432895451961175</v>
      </c>
      <c r="G126" s="197">
        <f t="shared" si="15"/>
        <v>-118.21140372418176</v>
      </c>
      <c r="H126" s="197">
        <f t="shared" si="16"/>
        <v>-861.17007613066426</v>
      </c>
      <c r="I126" s="197">
        <f t="shared" si="17"/>
        <v>0</v>
      </c>
      <c r="J126" s="89">
        <f t="shared" si="18"/>
        <v>0</v>
      </c>
      <c r="K126" s="197">
        <f t="shared" si="22"/>
        <v>-51.607190118684528</v>
      </c>
      <c r="L126" s="89">
        <f t="shared" si="19"/>
        <v>-375.95838001461675</v>
      </c>
      <c r="M126" s="90">
        <f t="shared" si="23"/>
        <v>-1237.128456145281</v>
      </c>
      <c r="N126" s="90">
        <f t="shared" si="24"/>
        <v>33467.871543854722</v>
      </c>
      <c r="O126" s="90">
        <f t="shared" si="25"/>
        <v>4594.0798275709985</v>
      </c>
      <c r="P126" s="91">
        <f t="shared" si="20"/>
        <v>1.006099423186005</v>
      </c>
      <c r="Q126" s="206">
        <v>-1237.1284814418841</v>
      </c>
      <c r="R126" s="94">
        <f t="shared" si="26"/>
        <v>-1.9106299991520873E-2</v>
      </c>
      <c r="S126" s="94">
        <f t="shared" si="26"/>
        <v>-5.8961418070108421E-2</v>
      </c>
      <c r="T126" s="93">
        <v>7285</v>
      </c>
      <c r="U126" s="200">
        <v>35381</v>
      </c>
      <c r="V126" s="200">
        <v>5062.3837458863927</v>
      </c>
      <c r="W126" s="208"/>
      <c r="X126" s="90">
        <v>0</v>
      </c>
      <c r="Y126" s="90">
        <f t="shared" si="27"/>
        <v>0</v>
      </c>
      <c r="Z126" s="1"/>
    </row>
    <row r="127" spans="2:27" x14ac:dyDescent="0.25">
      <c r="B127" s="87">
        <v>3033</v>
      </c>
      <c r="C127" s="87" t="s">
        <v>144</v>
      </c>
      <c r="D127" s="1">
        <v>179340</v>
      </c>
      <c r="E127" s="87">
        <f t="shared" si="21"/>
        <v>4183.7353613586529</v>
      </c>
      <c r="F127" s="88">
        <f t="shared" si="14"/>
        <v>0.91623434764113909</v>
      </c>
      <c r="G127" s="197">
        <f t="shared" si="15"/>
        <v>229.88643230894468</v>
      </c>
      <c r="H127" s="197">
        <f t="shared" si="16"/>
        <v>9854.3118073552232</v>
      </c>
      <c r="I127" s="197">
        <f t="shared" si="17"/>
        <v>0</v>
      </c>
      <c r="J127" s="89">
        <f t="shared" si="18"/>
        <v>0</v>
      </c>
      <c r="K127" s="197">
        <f t="shared" si="22"/>
        <v>-51.607190118684528</v>
      </c>
      <c r="L127" s="89">
        <f t="shared" si="19"/>
        <v>-2212.193811627531</v>
      </c>
      <c r="M127" s="90">
        <f t="shared" si="23"/>
        <v>7642.1179957276927</v>
      </c>
      <c r="N127" s="90">
        <f t="shared" si="24"/>
        <v>186982.11799572769</v>
      </c>
      <c r="O127" s="90">
        <f t="shared" si="25"/>
        <v>4362.0146035489124</v>
      </c>
      <c r="P127" s="91">
        <f t="shared" si="20"/>
        <v>0.95527734416401322</v>
      </c>
      <c r="Q127" s="206">
        <v>7642.1178468787966</v>
      </c>
      <c r="R127" s="94">
        <f t="shared" si="26"/>
        <v>7.5677133370413447E-3</v>
      </c>
      <c r="S127" s="94">
        <f t="shared" si="26"/>
        <v>-2.3012363998177392E-2</v>
      </c>
      <c r="T127" s="93">
        <v>42866</v>
      </c>
      <c r="U127" s="200">
        <v>177993</v>
      </c>
      <c r="V127" s="200">
        <v>4282.2807650667628</v>
      </c>
      <c r="W127" s="208"/>
      <c r="X127" s="90">
        <v>0</v>
      </c>
      <c r="Y127" s="90">
        <f t="shared" si="27"/>
        <v>0</v>
      </c>
      <c r="Z127" s="1"/>
    </row>
    <row r="128" spans="2:27" x14ac:dyDescent="0.25">
      <c r="B128" s="87">
        <v>3034</v>
      </c>
      <c r="C128" s="87" t="s">
        <v>145</v>
      </c>
      <c r="D128" s="1">
        <v>90343</v>
      </c>
      <c r="E128" s="87">
        <f t="shared" si="21"/>
        <v>3720.4216941893505</v>
      </c>
      <c r="F128" s="88">
        <f t="shared" si="14"/>
        <v>0.81476906388709369</v>
      </c>
      <c r="G128" s="197">
        <f t="shared" si="15"/>
        <v>507.87463261052608</v>
      </c>
      <c r="H128" s="197">
        <f t="shared" si="16"/>
        <v>12332.719703681405</v>
      </c>
      <c r="I128" s="197">
        <f t="shared" si="17"/>
        <v>136.41942282389888</v>
      </c>
      <c r="J128" s="89">
        <f t="shared" si="18"/>
        <v>3312.6728444327368</v>
      </c>
      <c r="K128" s="197">
        <f t="shared" si="22"/>
        <v>84.812232705214356</v>
      </c>
      <c r="L128" s="89">
        <f t="shared" si="19"/>
        <v>2059.4954467807202</v>
      </c>
      <c r="M128" s="90">
        <f t="shared" si="23"/>
        <v>14392.215150462125</v>
      </c>
      <c r="N128" s="90">
        <f t="shared" si="24"/>
        <v>104735.21515046213</v>
      </c>
      <c r="O128" s="90">
        <f t="shared" si="25"/>
        <v>4313.1085595050909</v>
      </c>
      <c r="P128" s="91">
        <f t="shared" si="20"/>
        <v>0.94456696372884918</v>
      </c>
      <c r="Q128" s="206">
        <v>14392.215010399479</v>
      </c>
      <c r="R128" s="94">
        <f t="shared" si="26"/>
        <v>8.0111576011157593E-3</v>
      </c>
      <c r="S128" s="95">
        <f t="shared" si="26"/>
        <v>-7.9705701786655751E-3</v>
      </c>
      <c r="T128" s="93">
        <v>24283</v>
      </c>
      <c r="U128" s="200">
        <v>89625</v>
      </c>
      <c r="V128" s="200">
        <v>3750.313833793623</v>
      </c>
      <c r="W128" s="208"/>
      <c r="X128" s="90">
        <v>0</v>
      </c>
      <c r="Y128" s="90">
        <f t="shared" si="27"/>
        <v>0</v>
      </c>
      <c r="Z128" s="1"/>
    </row>
    <row r="129" spans="2:25" x14ac:dyDescent="0.25">
      <c r="B129" s="87">
        <v>3035</v>
      </c>
      <c r="C129" s="87" t="s">
        <v>146</v>
      </c>
      <c r="D129" s="1">
        <v>106379</v>
      </c>
      <c r="E129" s="87">
        <f t="shared" si="21"/>
        <v>3891.2502743434047</v>
      </c>
      <c r="F129" s="88">
        <f t="shared" si="14"/>
        <v>0.85218037200699415</v>
      </c>
      <c r="G129" s="197">
        <f t="shared" si="15"/>
        <v>405.37748451809358</v>
      </c>
      <c r="H129" s="197">
        <f t="shared" si="16"/>
        <v>11082.209671755641</v>
      </c>
      <c r="I129" s="197">
        <f t="shared" si="17"/>
        <v>76.629419769979918</v>
      </c>
      <c r="J129" s="89">
        <f t="shared" si="18"/>
        <v>2094.8950776717111</v>
      </c>
      <c r="K129" s="197">
        <f t="shared" si="22"/>
        <v>25.02222965129539</v>
      </c>
      <c r="L129" s="89">
        <f t="shared" si="19"/>
        <v>684.05771420711335</v>
      </c>
      <c r="M129" s="90">
        <f t="shared" si="23"/>
        <v>11766.267385962754</v>
      </c>
      <c r="N129" s="90">
        <f t="shared" si="24"/>
        <v>118145.26738596275</v>
      </c>
      <c r="O129" s="90">
        <f t="shared" si="25"/>
        <v>4321.6499885127932</v>
      </c>
      <c r="P129" s="91">
        <f t="shared" si="20"/>
        <v>0.94643752913484414</v>
      </c>
      <c r="Q129" s="206">
        <v>11766.267228279081</v>
      </c>
      <c r="R129" s="91">
        <f t="shared" si="26"/>
        <v>4.3217746047934727E-2</v>
      </c>
      <c r="S129" s="91">
        <f t="shared" si="26"/>
        <v>1.9482233646083345E-2</v>
      </c>
      <c r="T129" s="93">
        <v>27338</v>
      </c>
      <c r="U129" s="200">
        <v>101972</v>
      </c>
      <c r="V129" s="200">
        <v>3816.8887558017664</v>
      </c>
      <c r="W129" s="208"/>
      <c r="X129" s="90">
        <v>0</v>
      </c>
      <c r="Y129" s="90">
        <f t="shared" si="27"/>
        <v>0</v>
      </c>
    </row>
    <row r="130" spans="2:25" x14ac:dyDescent="0.25">
      <c r="B130" s="87">
        <v>3036</v>
      </c>
      <c r="C130" s="87" t="s">
        <v>147</v>
      </c>
      <c r="D130" s="1">
        <v>59622</v>
      </c>
      <c r="E130" s="87">
        <f t="shared" si="21"/>
        <v>3839.1500321957501</v>
      </c>
      <c r="F130" s="88">
        <f t="shared" si="14"/>
        <v>0.84077046500929165</v>
      </c>
      <c r="G130" s="197">
        <f t="shared" si="15"/>
        <v>436.63762980668633</v>
      </c>
      <c r="H130" s="197">
        <f t="shared" si="16"/>
        <v>6780.9823908978387</v>
      </c>
      <c r="I130" s="197">
        <f t="shared" si="17"/>
        <v>94.864504521659043</v>
      </c>
      <c r="J130" s="89">
        <f t="shared" si="18"/>
        <v>1473.245755221365</v>
      </c>
      <c r="K130" s="197">
        <f t="shared" si="22"/>
        <v>43.257314402974515</v>
      </c>
      <c r="L130" s="89">
        <f t="shared" si="19"/>
        <v>671.78609267819422</v>
      </c>
      <c r="M130" s="90">
        <f t="shared" si="23"/>
        <v>7452.7684835760328</v>
      </c>
      <c r="N130" s="90">
        <f t="shared" si="24"/>
        <v>67074.76848357603</v>
      </c>
      <c r="O130" s="90">
        <f t="shared" si="25"/>
        <v>4319.044976405411</v>
      </c>
      <c r="P130" s="91">
        <f t="shared" si="20"/>
        <v>0.94586703378495918</v>
      </c>
      <c r="Q130" s="206">
        <v>7452.7683940000788</v>
      </c>
      <c r="R130" s="91">
        <f t="shared" si="26"/>
        <v>5.1927032403816971E-3</v>
      </c>
      <c r="S130" s="91">
        <f t="shared" si="26"/>
        <v>-2.4322291780713875E-2</v>
      </c>
      <c r="T130" s="93">
        <v>15530</v>
      </c>
      <c r="U130" s="200">
        <v>59314</v>
      </c>
      <c r="V130" s="200">
        <v>3934.8547167307947</v>
      </c>
      <c r="W130" s="208"/>
      <c r="X130" s="90">
        <v>0</v>
      </c>
      <c r="Y130" s="90">
        <f t="shared" si="27"/>
        <v>0</v>
      </c>
    </row>
    <row r="131" spans="2:25" x14ac:dyDescent="0.25">
      <c r="B131" s="87">
        <v>3037</v>
      </c>
      <c r="C131" s="87" t="s">
        <v>148</v>
      </c>
      <c r="D131" s="1">
        <v>10199</v>
      </c>
      <c r="E131" s="87">
        <f t="shared" si="21"/>
        <v>3464.3342391304345</v>
      </c>
      <c r="F131" s="88">
        <f t="shared" si="14"/>
        <v>0.75868613749263158</v>
      </c>
      <c r="G131" s="197">
        <f t="shared" si="15"/>
        <v>661.52710564587562</v>
      </c>
      <c r="H131" s="197">
        <f t="shared" si="16"/>
        <v>1947.5357990214577</v>
      </c>
      <c r="I131" s="197">
        <f t="shared" si="17"/>
        <v>226.05003209451948</v>
      </c>
      <c r="J131" s="89">
        <f t="shared" si="18"/>
        <v>665.49129448626536</v>
      </c>
      <c r="K131" s="197">
        <f t="shared" si="22"/>
        <v>174.44284197583494</v>
      </c>
      <c r="L131" s="89">
        <f t="shared" si="19"/>
        <v>513.55972677685804</v>
      </c>
      <c r="M131" s="90">
        <f t="shared" si="23"/>
        <v>2461.095525798316</v>
      </c>
      <c r="N131" s="90">
        <f t="shared" si="24"/>
        <v>12660.095525798315</v>
      </c>
      <c r="O131" s="90">
        <f t="shared" si="25"/>
        <v>4300.3041867521451</v>
      </c>
      <c r="P131" s="91">
        <f t="shared" si="20"/>
        <v>0.94176281740912615</v>
      </c>
      <c r="Q131" s="206">
        <v>2461.0955088175301</v>
      </c>
      <c r="R131" s="91">
        <f t="shared" si="26"/>
        <v>2.853973376361436E-2</v>
      </c>
      <c r="S131" s="91">
        <f t="shared" si="26"/>
        <v>1.4914377236175121E-2</v>
      </c>
      <c r="T131" s="93">
        <v>2944</v>
      </c>
      <c r="U131" s="200">
        <v>9916</v>
      </c>
      <c r="V131" s="200">
        <v>3413.4251290877796</v>
      </c>
      <c r="W131" s="208"/>
      <c r="X131" s="90">
        <v>0</v>
      </c>
      <c r="Y131" s="90">
        <f t="shared" si="27"/>
        <v>0</v>
      </c>
    </row>
    <row r="132" spans="2:25" x14ac:dyDescent="0.25">
      <c r="B132" s="87">
        <v>3038</v>
      </c>
      <c r="C132" s="87" t="s">
        <v>149</v>
      </c>
      <c r="D132" s="1">
        <v>32598</v>
      </c>
      <c r="E132" s="87">
        <f t="shared" si="21"/>
        <v>4732.5783972125437</v>
      </c>
      <c r="F132" s="88">
        <f t="shared" si="14"/>
        <v>1.0364304875685142</v>
      </c>
      <c r="G132" s="197">
        <f t="shared" si="15"/>
        <v>-99.419389203389798</v>
      </c>
      <c r="H132" s="197">
        <f t="shared" si="16"/>
        <v>-684.80075283294889</v>
      </c>
      <c r="I132" s="197">
        <f t="shared" si="17"/>
        <v>0</v>
      </c>
      <c r="J132" s="89">
        <f t="shared" si="18"/>
        <v>0</v>
      </c>
      <c r="K132" s="197">
        <f t="shared" si="22"/>
        <v>-51.607190118684528</v>
      </c>
      <c r="L132" s="89">
        <f t="shared" si="19"/>
        <v>-355.47032553749904</v>
      </c>
      <c r="M132" s="90">
        <f t="shared" si="23"/>
        <v>-1040.2710783704479</v>
      </c>
      <c r="N132" s="90">
        <f t="shared" si="24"/>
        <v>31557.728921629554</v>
      </c>
      <c r="O132" s="90">
        <f t="shared" si="25"/>
        <v>4581.5518178904695</v>
      </c>
      <c r="P132" s="91">
        <f t="shared" si="20"/>
        <v>1.0033558001349634</v>
      </c>
      <c r="Q132" s="206">
        <v>-1040.2711022884992</v>
      </c>
      <c r="R132" s="91">
        <f t="shared" si="26"/>
        <v>-5.4637202018444408E-2</v>
      </c>
      <c r="S132" s="91">
        <f t="shared" si="26"/>
        <v>-5.8617388014592153E-2</v>
      </c>
      <c r="T132" s="93">
        <v>6888</v>
      </c>
      <c r="U132" s="200">
        <v>34482</v>
      </c>
      <c r="V132" s="200">
        <v>5027.2634494824324</v>
      </c>
      <c r="W132" s="208"/>
      <c r="X132" s="90">
        <v>0</v>
      </c>
      <c r="Y132" s="90">
        <f t="shared" si="27"/>
        <v>0</v>
      </c>
    </row>
    <row r="133" spans="2:25" x14ac:dyDescent="0.25">
      <c r="B133" s="87">
        <v>3039</v>
      </c>
      <c r="C133" s="87" t="s">
        <v>150</v>
      </c>
      <c r="D133" s="1">
        <v>5491</v>
      </c>
      <c r="E133" s="87">
        <f t="shared" si="21"/>
        <v>5005.4694621695526</v>
      </c>
      <c r="F133" s="88">
        <f t="shared" si="14"/>
        <v>1.0961933896840017</v>
      </c>
      <c r="G133" s="197">
        <f t="shared" si="15"/>
        <v>-263.15402817759514</v>
      </c>
      <c r="H133" s="197">
        <f t="shared" si="16"/>
        <v>-288.67996891082191</v>
      </c>
      <c r="I133" s="197">
        <f t="shared" si="17"/>
        <v>0</v>
      </c>
      <c r="J133" s="89">
        <f t="shared" si="18"/>
        <v>0</v>
      </c>
      <c r="K133" s="197">
        <f t="shared" si="22"/>
        <v>-51.607190118684528</v>
      </c>
      <c r="L133" s="89">
        <f t="shared" si="19"/>
        <v>-56.613087560196924</v>
      </c>
      <c r="M133" s="90">
        <f t="shared" si="23"/>
        <v>-345.29305647101882</v>
      </c>
      <c r="N133" s="90">
        <f t="shared" si="24"/>
        <v>5145.7069435289814</v>
      </c>
      <c r="O133" s="90">
        <f t="shared" si="25"/>
        <v>4690.7082438732732</v>
      </c>
      <c r="P133" s="91">
        <f t="shared" si="20"/>
        <v>1.0272609609811585</v>
      </c>
      <c r="Q133" s="206">
        <v>-345.29306028026701</v>
      </c>
      <c r="R133" s="91">
        <f t="shared" si="26"/>
        <v>6.2294447668794738E-2</v>
      </c>
      <c r="S133" s="91">
        <f t="shared" si="26"/>
        <v>2.3559919039121229E-2</v>
      </c>
      <c r="T133" s="93">
        <v>1097</v>
      </c>
      <c r="U133" s="200">
        <v>5169</v>
      </c>
      <c r="V133" s="200">
        <v>4890.2554399243136</v>
      </c>
      <c r="W133" s="208"/>
      <c r="X133" s="90">
        <v>0</v>
      </c>
      <c r="Y133" s="90">
        <f t="shared" si="27"/>
        <v>0</v>
      </c>
    </row>
    <row r="134" spans="2:25" x14ac:dyDescent="0.25">
      <c r="B134" s="87">
        <v>3040</v>
      </c>
      <c r="C134" s="87" t="s">
        <v>151</v>
      </c>
      <c r="D134" s="1">
        <v>15076</v>
      </c>
      <c r="E134" s="87">
        <f t="shared" si="21"/>
        <v>4569.8696574719606</v>
      </c>
      <c r="F134" s="88">
        <f t="shared" si="14"/>
        <v>1.0007974173249623</v>
      </c>
      <c r="G134" s="197">
        <f t="shared" si="15"/>
        <v>-1.7941453590399761</v>
      </c>
      <c r="H134" s="197">
        <f t="shared" si="16"/>
        <v>-5.918885539472881</v>
      </c>
      <c r="I134" s="197">
        <f t="shared" si="17"/>
        <v>0</v>
      </c>
      <c r="J134" s="89">
        <f t="shared" si="18"/>
        <v>0</v>
      </c>
      <c r="K134" s="197">
        <f t="shared" si="22"/>
        <v>-51.607190118684528</v>
      </c>
      <c r="L134" s="89">
        <f t="shared" si="19"/>
        <v>-170.25212020154027</v>
      </c>
      <c r="M134" s="90">
        <f t="shared" si="23"/>
        <v>-176.17100574101315</v>
      </c>
      <c r="N134" s="90">
        <f t="shared" si="24"/>
        <v>14899.828994258987</v>
      </c>
      <c r="O134" s="90">
        <f t="shared" si="25"/>
        <v>4516.4683219942372</v>
      </c>
      <c r="P134" s="91">
        <f t="shared" si="20"/>
        <v>0.98910257203754293</v>
      </c>
      <c r="Q134" s="206">
        <v>-176.17101719653738</v>
      </c>
      <c r="R134" s="91">
        <f t="shared" si="26"/>
        <v>2.3269729406289476E-3</v>
      </c>
      <c r="S134" s="91">
        <f t="shared" si="26"/>
        <v>-5.5725424569026223E-3</v>
      </c>
      <c r="T134" s="93">
        <v>3299</v>
      </c>
      <c r="U134" s="200">
        <v>15041</v>
      </c>
      <c r="V134" s="200">
        <v>4595.4781545982278</v>
      </c>
      <c r="W134" s="208"/>
      <c r="X134" s="90">
        <v>0</v>
      </c>
      <c r="Y134" s="90">
        <f t="shared" si="27"/>
        <v>0</v>
      </c>
    </row>
    <row r="135" spans="2:25" x14ac:dyDescent="0.25">
      <c r="B135" s="87">
        <v>3041</v>
      </c>
      <c r="C135" s="87" t="s">
        <v>152</v>
      </c>
      <c r="D135" s="1">
        <v>19969</v>
      </c>
      <c r="E135" s="87">
        <f t="shared" si="21"/>
        <v>4189.0077616949866</v>
      </c>
      <c r="F135" s="88">
        <f t="shared" ref="F135:F198" si="28">E135/E$364</f>
        <v>0.91738899865642098</v>
      </c>
      <c r="G135" s="197">
        <f t="shared" ref="G135:G198" si="29">($E$364+$Y$364-E135-Y135)*0.6</f>
        <v>226.72299210714445</v>
      </c>
      <c r="H135" s="197">
        <f t="shared" ref="H135:H198" si="30">G135*T135/1000</f>
        <v>1080.7885033747575</v>
      </c>
      <c r="I135" s="197">
        <f t="shared" ref="I135:I198" si="31">IF(E135+Y135&lt;(E$364+Y$364)*0.9,((E$364+Y$364)*0.9-E135-Y135)*0.35,0)</f>
        <v>0</v>
      </c>
      <c r="J135" s="89">
        <f t="shared" ref="J135:J198" si="32">I135*T135/1000</f>
        <v>0</v>
      </c>
      <c r="K135" s="197">
        <f t="shared" si="22"/>
        <v>-51.607190118684528</v>
      </c>
      <c r="L135" s="89">
        <f t="shared" ref="L135:L198" si="33">K135*T135/1000</f>
        <v>-246.01147529576915</v>
      </c>
      <c r="M135" s="90">
        <f t="shared" si="23"/>
        <v>834.77702807898834</v>
      </c>
      <c r="N135" s="90">
        <f t="shared" si="24"/>
        <v>20803.777028078988</v>
      </c>
      <c r="O135" s="90">
        <f t="shared" si="25"/>
        <v>4364.1235636834463</v>
      </c>
      <c r="P135" s="91">
        <f t="shared" ref="P135:P198" si="34">O135/O$364</f>
        <v>0.95573920457012607</v>
      </c>
      <c r="Q135" s="206">
        <v>834.77701152594705</v>
      </c>
      <c r="R135" s="91">
        <f t="shared" si="26"/>
        <v>-2.5712334113973459E-2</v>
      </c>
      <c r="S135" s="91">
        <f t="shared" si="26"/>
        <v>-4.6150506253390781E-2</v>
      </c>
      <c r="T135" s="93">
        <v>4767</v>
      </c>
      <c r="U135" s="200">
        <v>20496</v>
      </c>
      <c r="V135" s="200">
        <v>4391.6863081208485</v>
      </c>
      <c r="W135" s="208"/>
      <c r="X135" s="90">
        <v>0</v>
      </c>
      <c r="Y135" s="90">
        <f t="shared" si="27"/>
        <v>0</v>
      </c>
    </row>
    <row r="136" spans="2:25" x14ac:dyDescent="0.25">
      <c r="B136" s="87">
        <v>3042</v>
      </c>
      <c r="C136" s="87" t="s">
        <v>153</v>
      </c>
      <c r="D136" s="1">
        <v>12008</v>
      </c>
      <c r="E136" s="87">
        <f t="shared" ref="E136:E199" si="35">D136/T136*1000</f>
        <v>4539.8865784499058</v>
      </c>
      <c r="F136" s="88">
        <f t="shared" si="28"/>
        <v>0.99423114951037372</v>
      </c>
      <c r="G136" s="197">
        <f t="shared" si="29"/>
        <v>16.195702054192953</v>
      </c>
      <c r="H136" s="197">
        <f t="shared" si="30"/>
        <v>42.837631933340361</v>
      </c>
      <c r="I136" s="197">
        <f t="shared" si="31"/>
        <v>0</v>
      </c>
      <c r="J136" s="89">
        <f t="shared" si="32"/>
        <v>0</v>
      </c>
      <c r="K136" s="197">
        <f t="shared" ref="K136:K199" si="36">I136+J$366</f>
        <v>-51.607190118684528</v>
      </c>
      <c r="L136" s="89">
        <f t="shared" si="33"/>
        <v>-136.50101786392057</v>
      </c>
      <c r="M136" s="90">
        <f t="shared" ref="M136:M199" si="37">+H136+L136</f>
        <v>-93.663385930580205</v>
      </c>
      <c r="N136" s="90">
        <f t="shared" ref="N136:N199" si="38">D136+M136</f>
        <v>11914.33661406942</v>
      </c>
      <c r="O136" s="90">
        <f t="shared" ref="O136:O199" si="39">N136/T136*1000</f>
        <v>4504.4750903854138</v>
      </c>
      <c r="P136" s="91">
        <f t="shared" si="34"/>
        <v>0.98647606491170714</v>
      </c>
      <c r="Q136" s="206">
        <v>-93.66339511513965</v>
      </c>
      <c r="R136" s="91">
        <f t="shared" ref="R136:S199" si="40">(D136-U136)/U136</f>
        <v>4.5173163794545758E-3</v>
      </c>
      <c r="S136" s="91">
        <f t="shared" si="40"/>
        <v>-8.3951935475403416E-3</v>
      </c>
      <c r="T136" s="93">
        <v>2645</v>
      </c>
      <c r="U136" s="200">
        <v>11954</v>
      </c>
      <c r="V136" s="200">
        <v>4578.3224818077369</v>
      </c>
      <c r="W136" s="208"/>
      <c r="X136" s="90">
        <v>0</v>
      </c>
      <c r="Y136" s="90">
        <f t="shared" ref="Y136:Y199" si="41">X136*1000/T136</f>
        <v>0</v>
      </c>
    </row>
    <row r="137" spans="2:25" x14ac:dyDescent="0.25">
      <c r="B137" s="87">
        <v>3043</v>
      </c>
      <c r="C137" s="87" t="s">
        <v>154</v>
      </c>
      <c r="D137" s="1">
        <v>18916</v>
      </c>
      <c r="E137" s="87">
        <f t="shared" si="35"/>
        <v>3890.5800082270671</v>
      </c>
      <c r="F137" s="88">
        <f t="shared" si="28"/>
        <v>0.85203358431972298</v>
      </c>
      <c r="G137" s="197">
        <f t="shared" si="29"/>
        <v>405.77964418789617</v>
      </c>
      <c r="H137" s="197">
        <f t="shared" si="30"/>
        <v>1972.900630041551</v>
      </c>
      <c r="I137" s="197">
        <f t="shared" si="31"/>
        <v>76.864012910698094</v>
      </c>
      <c r="J137" s="89">
        <f t="shared" si="32"/>
        <v>373.71283077181414</v>
      </c>
      <c r="K137" s="197">
        <f t="shared" si="36"/>
        <v>25.256822792013566</v>
      </c>
      <c r="L137" s="89">
        <f t="shared" si="33"/>
        <v>122.79867241476995</v>
      </c>
      <c r="M137" s="90">
        <f t="shared" si="37"/>
        <v>2095.6993024563208</v>
      </c>
      <c r="N137" s="90">
        <f t="shared" si="38"/>
        <v>21011.69930245632</v>
      </c>
      <c r="O137" s="90">
        <f t="shared" si="39"/>
        <v>4321.6164752069762</v>
      </c>
      <c r="P137" s="91">
        <f t="shared" si="34"/>
        <v>0.94643018975048054</v>
      </c>
      <c r="Q137" s="206">
        <v>2095.6992744126446</v>
      </c>
      <c r="R137" s="91">
        <f t="shared" si="40"/>
        <v>-3.0346524502768094E-2</v>
      </c>
      <c r="S137" s="91">
        <f t="shared" si="40"/>
        <v>-7.2626766544194019E-2</v>
      </c>
      <c r="T137" s="93">
        <v>4862</v>
      </c>
      <c r="U137" s="200">
        <v>19508</v>
      </c>
      <c r="V137" s="200">
        <v>4195.2688172043008</v>
      </c>
      <c r="W137" s="208"/>
      <c r="X137" s="90">
        <v>0</v>
      </c>
      <c r="Y137" s="90">
        <f t="shared" si="41"/>
        <v>0</v>
      </c>
    </row>
    <row r="138" spans="2:25" x14ac:dyDescent="0.25">
      <c r="B138" s="87">
        <v>3044</v>
      </c>
      <c r="C138" s="87" t="s">
        <v>155</v>
      </c>
      <c r="D138" s="1">
        <v>22969</v>
      </c>
      <c r="E138" s="87">
        <f t="shared" si="35"/>
        <v>5097.4256546826455</v>
      </c>
      <c r="F138" s="88">
        <f t="shared" si="28"/>
        <v>1.1163317145974196</v>
      </c>
      <c r="G138" s="197">
        <f t="shared" si="29"/>
        <v>-318.32774368545086</v>
      </c>
      <c r="H138" s="197">
        <f t="shared" si="30"/>
        <v>-1434.3848130466417</v>
      </c>
      <c r="I138" s="197">
        <f t="shared" si="31"/>
        <v>0</v>
      </c>
      <c r="J138" s="89">
        <f t="shared" si="32"/>
        <v>0</v>
      </c>
      <c r="K138" s="197">
        <f t="shared" si="36"/>
        <v>-51.607190118684528</v>
      </c>
      <c r="L138" s="89">
        <f t="shared" si="33"/>
        <v>-232.54199867479247</v>
      </c>
      <c r="M138" s="90">
        <f t="shared" si="37"/>
        <v>-1666.9268117214342</v>
      </c>
      <c r="N138" s="90">
        <f t="shared" si="38"/>
        <v>21302.073188278566</v>
      </c>
      <c r="O138" s="90">
        <f t="shared" si="39"/>
        <v>4727.4907208785098</v>
      </c>
      <c r="P138" s="91">
        <f t="shared" si="34"/>
        <v>1.0353162909465257</v>
      </c>
      <c r="Q138" s="206">
        <v>-1666.926827368173</v>
      </c>
      <c r="R138" s="91">
        <f t="shared" si="40"/>
        <v>1.7903833370263682E-2</v>
      </c>
      <c r="S138" s="91">
        <f t="shared" si="40"/>
        <v>1.7452034065616372E-2</v>
      </c>
      <c r="T138" s="93">
        <v>4506</v>
      </c>
      <c r="U138" s="200">
        <v>22565</v>
      </c>
      <c r="V138" s="200">
        <v>5009.991119005329</v>
      </c>
      <c r="W138" s="208"/>
      <c r="X138" s="90">
        <v>0</v>
      </c>
      <c r="Y138" s="90">
        <f t="shared" si="41"/>
        <v>0</v>
      </c>
    </row>
    <row r="139" spans="2:25" x14ac:dyDescent="0.25">
      <c r="B139" s="87">
        <v>3045</v>
      </c>
      <c r="C139" s="87" t="s">
        <v>156</v>
      </c>
      <c r="D139" s="1">
        <v>14389</v>
      </c>
      <c r="E139" s="87">
        <f t="shared" si="35"/>
        <v>4135.9586087956313</v>
      </c>
      <c r="F139" s="88">
        <f t="shared" si="28"/>
        <v>0.90577128104249638</v>
      </c>
      <c r="G139" s="197">
        <f t="shared" si="29"/>
        <v>258.55248384675758</v>
      </c>
      <c r="H139" s="197">
        <f t="shared" si="30"/>
        <v>899.5040913028696</v>
      </c>
      <c r="I139" s="197">
        <f t="shared" si="31"/>
        <v>0</v>
      </c>
      <c r="J139" s="89">
        <f t="shared" si="32"/>
        <v>0</v>
      </c>
      <c r="K139" s="197">
        <f t="shared" si="36"/>
        <v>-51.607190118684528</v>
      </c>
      <c r="L139" s="89">
        <f t="shared" si="33"/>
        <v>-179.54141442290347</v>
      </c>
      <c r="M139" s="90">
        <f t="shared" si="37"/>
        <v>719.96267687996612</v>
      </c>
      <c r="N139" s="90">
        <f t="shared" si="38"/>
        <v>15108.962676879966</v>
      </c>
      <c r="O139" s="90">
        <f t="shared" si="39"/>
        <v>4342.9039025237043</v>
      </c>
      <c r="P139" s="91">
        <f t="shared" si="34"/>
        <v>0.95109211752455625</v>
      </c>
      <c r="Q139" s="206">
        <v>719.96266479940584</v>
      </c>
      <c r="R139" s="91">
        <f t="shared" si="40"/>
        <v>-6.933574801112477E-2</v>
      </c>
      <c r="S139" s="91">
        <f t="shared" si="40"/>
        <v>-6.5858129363278922E-2</v>
      </c>
      <c r="T139" s="93">
        <v>3479</v>
      </c>
      <c r="U139" s="200">
        <v>15461</v>
      </c>
      <c r="V139" s="200">
        <v>4427.5486827033219</v>
      </c>
      <c r="W139" s="208"/>
      <c r="X139" s="90">
        <v>0</v>
      </c>
      <c r="Y139" s="90">
        <f t="shared" si="41"/>
        <v>0</v>
      </c>
    </row>
    <row r="140" spans="2:25" x14ac:dyDescent="0.25">
      <c r="B140" s="87">
        <v>3046</v>
      </c>
      <c r="C140" s="87" t="s">
        <v>157</v>
      </c>
      <c r="D140" s="1">
        <v>10485</v>
      </c>
      <c r="E140" s="87">
        <f t="shared" si="35"/>
        <v>4742.1981004070549</v>
      </c>
      <c r="F140" s="88">
        <f t="shared" si="28"/>
        <v>1.0385371940687222</v>
      </c>
      <c r="G140" s="197">
        <f t="shared" si="29"/>
        <v>-105.19121112009653</v>
      </c>
      <c r="H140" s="197">
        <f t="shared" si="30"/>
        <v>-232.57776778653343</v>
      </c>
      <c r="I140" s="197">
        <f t="shared" si="31"/>
        <v>0</v>
      </c>
      <c r="J140" s="89">
        <f t="shared" si="32"/>
        <v>0</v>
      </c>
      <c r="K140" s="197">
        <f t="shared" si="36"/>
        <v>-51.607190118684528</v>
      </c>
      <c r="L140" s="89">
        <f t="shared" si="33"/>
        <v>-114.10349735241149</v>
      </c>
      <c r="M140" s="90">
        <f t="shared" si="37"/>
        <v>-346.68126513894492</v>
      </c>
      <c r="N140" s="90">
        <f t="shared" si="38"/>
        <v>10138.318734861055</v>
      </c>
      <c r="O140" s="90">
        <f t="shared" si="39"/>
        <v>4585.3996991682752</v>
      </c>
      <c r="P140" s="91">
        <f t="shared" si="34"/>
        <v>1.004198482735047</v>
      </c>
      <c r="Q140" s="206">
        <v>-346.68127281647264</v>
      </c>
      <c r="R140" s="91">
        <f t="shared" si="40"/>
        <v>-0.16173648864726575</v>
      </c>
      <c r="S140" s="91">
        <f t="shared" si="40"/>
        <v>-0.17007741910848712</v>
      </c>
      <c r="T140" s="93">
        <v>2211</v>
      </c>
      <c r="U140" s="200">
        <v>12508</v>
      </c>
      <c r="V140" s="200">
        <v>5714.0246687985382</v>
      </c>
      <c r="W140" s="208"/>
      <c r="X140" s="90">
        <v>0</v>
      </c>
      <c r="Y140" s="90">
        <f t="shared" si="41"/>
        <v>0</v>
      </c>
    </row>
    <row r="141" spans="2:25" x14ac:dyDescent="0.25">
      <c r="B141" s="87">
        <v>3047</v>
      </c>
      <c r="C141" s="87" t="s">
        <v>158</v>
      </c>
      <c r="D141" s="1">
        <v>52268</v>
      </c>
      <c r="E141" s="87">
        <f t="shared" si="35"/>
        <v>3597.9899497487436</v>
      </c>
      <c r="F141" s="88">
        <f t="shared" si="28"/>
        <v>0.787956620027911</v>
      </c>
      <c r="G141" s="197">
        <f t="shared" si="29"/>
        <v>581.33367927489019</v>
      </c>
      <c r="H141" s="197">
        <f t="shared" si="30"/>
        <v>8445.0343588263295</v>
      </c>
      <c r="I141" s="197">
        <f t="shared" si="31"/>
        <v>179.27053337811131</v>
      </c>
      <c r="J141" s="89">
        <f t="shared" si="32"/>
        <v>2604.2630383838227</v>
      </c>
      <c r="K141" s="197">
        <f t="shared" si="36"/>
        <v>127.66334325942678</v>
      </c>
      <c r="L141" s="89">
        <f t="shared" si="33"/>
        <v>1854.5653875296928</v>
      </c>
      <c r="M141" s="90">
        <f t="shared" si="37"/>
        <v>10299.599746356022</v>
      </c>
      <c r="N141" s="90">
        <f t="shared" si="38"/>
        <v>62567.59974635602</v>
      </c>
      <c r="O141" s="90">
        <f t="shared" si="39"/>
        <v>4306.9869722830608</v>
      </c>
      <c r="P141" s="91">
        <f t="shared" si="34"/>
        <v>0.94322634153589013</v>
      </c>
      <c r="Q141" s="206">
        <v>10299.599662565302</v>
      </c>
      <c r="R141" s="91">
        <f t="shared" si="40"/>
        <v>-1.738950613802568E-2</v>
      </c>
      <c r="S141" s="91">
        <f t="shared" si="40"/>
        <v>-3.4570139816069476E-2</v>
      </c>
      <c r="T141" s="93">
        <v>14527</v>
      </c>
      <c r="U141" s="200">
        <v>53193</v>
      </c>
      <c r="V141" s="200">
        <v>3726.8268759195685</v>
      </c>
      <c r="W141" s="208"/>
      <c r="X141" s="90">
        <v>0</v>
      </c>
      <c r="Y141" s="90">
        <f t="shared" si="41"/>
        <v>0</v>
      </c>
    </row>
    <row r="142" spans="2:25" x14ac:dyDescent="0.25">
      <c r="B142" s="87">
        <v>3048</v>
      </c>
      <c r="C142" s="87" t="s">
        <v>159</v>
      </c>
      <c r="D142" s="1">
        <v>82090</v>
      </c>
      <c r="E142" s="87">
        <f t="shared" si="35"/>
        <v>4005.3671627226154</v>
      </c>
      <c r="F142" s="88">
        <f t="shared" si="28"/>
        <v>0.87717186973523675</v>
      </c>
      <c r="G142" s="197">
        <f t="shared" si="29"/>
        <v>336.90735149056718</v>
      </c>
      <c r="H142" s="197">
        <f t="shared" si="30"/>
        <v>6904.9161687991736</v>
      </c>
      <c r="I142" s="197">
        <f t="shared" si="31"/>
        <v>36.688508837256194</v>
      </c>
      <c r="J142" s="89">
        <f t="shared" si="32"/>
        <v>751.93098861956571</v>
      </c>
      <c r="K142" s="197">
        <f t="shared" si="36"/>
        <v>-14.918681281428334</v>
      </c>
      <c r="L142" s="89">
        <f t="shared" si="33"/>
        <v>-305.75837286287373</v>
      </c>
      <c r="M142" s="90">
        <f t="shared" si="37"/>
        <v>6599.1577959363003</v>
      </c>
      <c r="N142" s="90">
        <f t="shared" si="38"/>
        <v>88689.157795936306</v>
      </c>
      <c r="O142" s="90">
        <f t="shared" si="39"/>
        <v>4327.3558329317548</v>
      </c>
      <c r="P142" s="91">
        <f t="shared" si="34"/>
        <v>0.94768710402125644</v>
      </c>
      <c r="Q142" s="206">
        <v>6599.1576777225737</v>
      </c>
      <c r="R142" s="91">
        <f t="shared" si="40"/>
        <v>-4.6861574901887929E-2</v>
      </c>
      <c r="S142" s="91">
        <f t="shared" si="40"/>
        <v>-6.7835735903070987E-2</v>
      </c>
      <c r="T142" s="93">
        <v>20495</v>
      </c>
      <c r="U142" s="200">
        <v>86126</v>
      </c>
      <c r="V142" s="200">
        <v>4296.8469367391735</v>
      </c>
      <c r="W142" s="208"/>
      <c r="X142" s="90">
        <v>0</v>
      </c>
      <c r="Y142" s="90">
        <f t="shared" si="41"/>
        <v>0</v>
      </c>
    </row>
    <row r="143" spans="2:25" x14ac:dyDescent="0.25">
      <c r="B143" s="87">
        <v>3049</v>
      </c>
      <c r="C143" s="87" t="s">
        <v>160</v>
      </c>
      <c r="D143" s="1">
        <v>134559</v>
      </c>
      <c r="E143" s="87">
        <f t="shared" si="35"/>
        <v>4777.1860688039196</v>
      </c>
      <c r="F143" s="88">
        <f t="shared" si="28"/>
        <v>1.0461995282343755</v>
      </c>
      <c r="G143" s="197">
        <f t="shared" si="29"/>
        <v>-126.18399215821536</v>
      </c>
      <c r="H143" s="197">
        <f t="shared" si="30"/>
        <v>-3554.224507120452</v>
      </c>
      <c r="I143" s="197">
        <f t="shared" si="31"/>
        <v>0</v>
      </c>
      <c r="J143" s="89">
        <f t="shared" si="32"/>
        <v>0</v>
      </c>
      <c r="K143" s="197">
        <f t="shared" si="36"/>
        <v>-51.607190118684528</v>
      </c>
      <c r="L143" s="89">
        <f t="shared" si="33"/>
        <v>-1453.6197240729873</v>
      </c>
      <c r="M143" s="90">
        <f t="shared" si="37"/>
        <v>-5007.8442311934396</v>
      </c>
      <c r="N143" s="90">
        <f t="shared" si="38"/>
        <v>129551.15576880657</v>
      </c>
      <c r="O143" s="90">
        <f t="shared" si="39"/>
        <v>4599.3948865270204</v>
      </c>
      <c r="P143" s="91">
        <f t="shared" si="34"/>
        <v>1.0072634164013081</v>
      </c>
      <c r="Q143" s="206">
        <v>-5007.8443290011846</v>
      </c>
      <c r="R143" s="91">
        <f t="shared" si="40"/>
        <v>-2.5196143063091779E-2</v>
      </c>
      <c r="S143" s="91">
        <f t="shared" si="40"/>
        <v>-4.5372613705837464E-2</v>
      </c>
      <c r="T143" s="93">
        <v>28167</v>
      </c>
      <c r="U143" s="200">
        <v>138037</v>
      </c>
      <c r="V143" s="200">
        <v>5004.2415893271464</v>
      </c>
      <c r="W143" s="208"/>
      <c r="X143" s="90">
        <v>0</v>
      </c>
      <c r="Y143" s="90">
        <f t="shared" si="41"/>
        <v>0</v>
      </c>
    </row>
    <row r="144" spans="2:25" x14ac:dyDescent="0.25">
      <c r="B144" s="87">
        <v>3050</v>
      </c>
      <c r="C144" s="87" t="s">
        <v>161</v>
      </c>
      <c r="D144" s="1">
        <v>11155</v>
      </c>
      <c r="E144" s="87">
        <f t="shared" si="35"/>
        <v>4075.6302521008402</v>
      </c>
      <c r="F144" s="88">
        <f t="shared" si="28"/>
        <v>0.89255942422883705</v>
      </c>
      <c r="G144" s="197">
        <f t="shared" si="29"/>
        <v>294.74949786363231</v>
      </c>
      <c r="H144" s="197">
        <f t="shared" si="30"/>
        <v>806.72937565276163</v>
      </c>
      <c r="I144" s="197">
        <f t="shared" si="31"/>
        <v>12.096427554877527</v>
      </c>
      <c r="J144" s="89">
        <f t="shared" si="32"/>
        <v>33.107922217699794</v>
      </c>
      <c r="K144" s="197">
        <f t="shared" si="36"/>
        <v>-39.510762563806999</v>
      </c>
      <c r="L144" s="89">
        <f t="shared" si="33"/>
        <v>-108.14095713713976</v>
      </c>
      <c r="M144" s="90">
        <f t="shared" si="37"/>
        <v>698.58841851562192</v>
      </c>
      <c r="N144" s="90">
        <f t="shared" si="38"/>
        <v>11853.588418515621</v>
      </c>
      <c r="O144" s="90">
        <f t="shared" si="39"/>
        <v>4330.868987400665</v>
      </c>
      <c r="P144" s="91">
        <f t="shared" si="34"/>
        <v>0.94845648174593633</v>
      </c>
      <c r="Q144" s="206">
        <v>698.58840272879729</v>
      </c>
      <c r="R144" s="91">
        <f t="shared" si="40"/>
        <v>-3.6201831691722829E-2</v>
      </c>
      <c r="S144" s="91">
        <f t="shared" si="40"/>
        <v>-4.2188155718482223E-2</v>
      </c>
      <c r="T144" s="93">
        <v>2737</v>
      </c>
      <c r="U144" s="200">
        <v>11574</v>
      </c>
      <c r="V144" s="200">
        <v>4255.1470588235288</v>
      </c>
      <c r="W144" s="208"/>
      <c r="X144" s="90">
        <v>0</v>
      </c>
      <c r="Y144" s="90">
        <f t="shared" si="41"/>
        <v>0</v>
      </c>
    </row>
    <row r="145" spans="2:25" x14ac:dyDescent="0.25">
      <c r="B145" s="87">
        <v>3051</v>
      </c>
      <c r="C145" s="87" t="s">
        <v>162</v>
      </c>
      <c r="D145" s="1">
        <v>4840</v>
      </c>
      <c r="E145" s="87">
        <f t="shared" si="35"/>
        <v>3543.1918008784774</v>
      </c>
      <c r="F145" s="88">
        <f t="shared" si="28"/>
        <v>0.77595587384166431</v>
      </c>
      <c r="G145" s="197">
        <f t="shared" si="29"/>
        <v>614.21256859704999</v>
      </c>
      <c r="H145" s="197">
        <f t="shared" si="30"/>
        <v>839.01436870357031</v>
      </c>
      <c r="I145" s="197">
        <f t="shared" si="31"/>
        <v>198.4498854827045</v>
      </c>
      <c r="J145" s="89">
        <f t="shared" si="32"/>
        <v>271.08254356937437</v>
      </c>
      <c r="K145" s="197">
        <f t="shared" si="36"/>
        <v>146.84269536401996</v>
      </c>
      <c r="L145" s="89">
        <f t="shared" si="33"/>
        <v>200.58712186725126</v>
      </c>
      <c r="M145" s="90">
        <f t="shared" si="37"/>
        <v>1039.6014905708216</v>
      </c>
      <c r="N145" s="90">
        <f t="shared" si="38"/>
        <v>5879.6014905708216</v>
      </c>
      <c r="O145" s="90">
        <f t="shared" si="39"/>
        <v>4304.2470648395474</v>
      </c>
      <c r="P145" s="91">
        <f t="shared" si="34"/>
        <v>0.94262630422657778</v>
      </c>
      <c r="Q145" s="206">
        <v>1039.601482691829</v>
      </c>
      <c r="R145" s="91">
        <f t="shared" si="40"/>
        <v>-6.001165274810643E-2</v>
      </c>
      <c r="S145" s="91">
        <f t="shared" si="40"/>
        <v>-5.7259124644879839E-2</v>
      </c>
      <c r="T145" s="93">
        <v>1366</v>
      </c>
      <c r="U145" s="200">
        <v>5149</v>
      </c>
      <c r="V145" s="200">
        <v>3758.3941605839418</v>
      </c>
      <c r="W145" s="208"/>
      <c r="X145" s="90">
        <v>0</v>
      </c>
      <c r="Y145" s="90">
        <f t="shared" si="41"/>
        <v>0</v>
      </c>
    </row>
    <row r="146" spans="2:25" x14ac:dyDescent="0.25">
      <c r="B146" s="87">
        <v>3052</v>
      </c>
      <c r="C146" s="87" t="s">
        <v>163</v>
      </c>
      <c r="D146" s="1">
        <v>9354</v>
      </c>
      <c r="E146" s="87">
        <f t="shared" si="35"/>
        <v>3762.6709573612229</v>
      </c>
      <c r="F146" s="88">
        <f t="shared" si="28"/>
        <v>0.82402161519283113</v>
      </c>
      <c r="G146" s="197">
        <f t="shared" si="29"/>
        <v>482.52507470740261</v>
      </c>
      <c r="H146" s="197">
        <f t="shared" si="30"/>
        <v>1199.5573357226028</v>
      </c>
      <c r="I146" s="197">
        <f t="shared" si="31"/>
        <v>121.63218071374355</v>
      </c>
      <c r="J146" s="89">
        <f t="shared" si="32"/>
        <v>302.37760125436648</v>
      </c>
      <c r="K146" s="197">
        <f t="shared" si="36"/>
        <v>70.024990595059023</v>
      </c>
      <c r="L146" s="89">
        <f t="shared" si="33"/>
        <v>174.08212661931674</v>
      </c>
      <c r="M146" s="90">
        <f t="shared" si="37"/>
        <v>1373.6394623419196</v>
      </c>
      <c r="N146" s="90">
        <f t="shared" si="38"/>
        <v>10727.63946234192</v>
      </c>
      <c r="O146" s="90">
        <f t="shared" si="39"/>
        <v>4315.2210226636844</v>
      </c>
      <c r="P146" s="91">
        <f t="shared" si="34"/>
        <v>0.945029591294136</v>
      </c>
      <c r="Q146" s="206">
        <v>1373.6394480028455</v>
      </c>
      <c r="R146" s="91">
        <f t="shared" si="40"/>
        <v>-2.3464163822525599E-3</v>
      </c>
      <c r="S146" s="91">
        <f t="shared" si="40"/>
        <v>-1.4786988020285568E-2</v>
      </c>
      <c r="T146" s="93">
        <v>2486</v>
      </c>
      <c r="U146" s="200">
        <v>9376</v>
      </c>
      <c r="V146" s="200">
        <v>3819.1446028513237</v>
      </c>
      <c r="W146" s="208"/>
      <c r="X146" s="90">
        <v>0</v>
      </c>
      <c r="Y146" s="90">
        <f t="shared" si="41"/>
        <v>0</v>
      </c>
    </row>
    <row r="147" spans="2:25" x14ac:dyDescent="0.25">
      <c r="B147" s="87">
        <v>3053</v>
      </c>
      <c r="C147" s="87" t="s">
        <v>164</v>
      </c>
      <c r="D147" s="1">
        <v>25900</v>
      </c>
      <c r="E147" s="87">
        <f t="shared" si="35"/>
        <v>3705.2932761087268</v>
      </c>
      <c r="F147" s="88">
        <f t="shared" si="28"/>
        <v>0.81145595369399548</v>
      </c>
      <c r="G147" s="197">
        <f t="shared" si="29"/>
        <v>516.95168345890033</v>
      </c>
      <c r="H147" s="197">
        <f t="shared" si="30"/>
        <v>3613.4922673777132</v>
      </c>
      <c r="I147" s="197">
        <f t="shared" si="31"/>
        <v>141.7143691521172</v>
      </c>
      <c r="J147" s="89">
        <f t="shared" si="32"/>
        <v>990.58344037329914</v>
      </c>
      <c r="K147" s="197">
        <f t="shared" si="36"/>
        <v>90.107179033432672</v>
      </c>
      <c r="L147" s="89">
        <f t="shared" si="33"/>
        <v>629.84918144369442</v>
      </c>
      <c r="M147" s="90">
        <f t="shared" si="37"/>
        <v>4243.3414488214075</v>
      </c>
      <c r="N147" s="90">
        <f t="shared" si="38"/>
        <v>30143.341448821408</v>
      </c>
      <c r="O147" s="90">
        <f t="shared" si="39"/>
        <v>4312.3521386010598</v>
      </c>
      <c r="P147" s="91">
        <f t="shared" si="34"/>
        <v>0.94440130821919432</v>
      </c>
      <c r="Q147" s="206">
        <v>4243.3414085035765</v>
      </c>
      <c r="R147" s="91">
        <f t="shared" si="40"/>
        <v>-5.5950428285037358E-2</v>
      </c>
      <c r="S147" s="91">
        <f t="shared" si="40"/>
        <v>-6.7025115678546257E-2</v>
      </c>
      <c r="T147" s="93">
        <v>6990</v>
      </c>
      <c r="U147" s="200">
        <v>27435</v>
      </c>
      <c r="V147" s="200">
        <v>3971.4823393167344</v>
      </c>
      <c r="W147" s="208"/>
      <c r="X147" s="90">
        <v>0</v>
      </c>
      <c r="Y147" s="90">
        <f t="shared" si="41"/>
        <v>0</v>
      </c>
    </row>
    <row r="148" spans="2:25" x14ac:dyDescent="0.25">
      <c r="B148" s="87">
        <v>3054</v>
      </c>
      <c r="C148" s="87" t="s">
        <v>165</v>
      </c>
      <c r="D148" s="1">
        <v>36255</v>
      </c>
      <c r="E148" s="87">
        <f t="shared" si="35"/>
        <v>3895.4550338454928</v>
      </c>
      <c r="F148" s="88">
        <f t="shared" si="28"/>
        <v>0.85310121062287936</v>
      </c>
      <c r="G148" s="197">
        <f t="shared" si="29"/>
        <v>402.85462881684072</v>
      </c>
      <c r="H148" s="197">
        <f t="shared" si="30"/>
        <v>3749.3680303983365</v>
      </c>
      <c r="I148" s="197">
        <f t="shared" si="31"/>
        <v>75.15775394424908</v>
      </c>
      <c r="J148" s="89">
        <f t="shared" si="32"/>
        <v>699.49321595912625</v>
      </c>
      <c r="K148" s="197">
        <f t="shared" si="36"/>
        <v>23.550563825564552</v>
      </c>
      <c r="L148" s="89">
        <f t="shared" si="33"/>
        <v>219.18509752452928</v>
      </c>
      <c r="M148" s="90">
        <f t="shared" si="37"/>
        <v>3968.5531279228658</v>
      </c>
      <c r="N148" s="90">
        <f t="shared" si="38"/>
        <v>40223.553127922867</v>
      </c>
      <c r="O148" s="90">
        <f t="shared" si="39"/>
        <v>4321.8602264878982</v>
      </c>
      <c r="P148" s="91">
        <f t="shared" si="34"/>
        <v>0.94648357106563852</v>
      </c>
      <c r="Q148" s="206">
        <v>3968.55307424074</v>
      </c>
      <c r="R148" s="91">
        <f t="shared" si="40"/>
        <v>-4.6448015570342706E-2</v>
      </c>
      <c r="S148" s="91">
        <f t="shared" si="40"/>
        <v>-6.3148238355561603E-2</v>
      </c>
      <c r="T148" s="93">
        <v>9307</v>
      </c>
      <c r="U148" s="200">
        <v>38021</v>
      </c>
      <c r="V148" s="200">
        <v>4158.0271216097981</v>
      </c>
      <c r="W148" s="208"/>
      <c r="X148" s="90">
        <v>0</v>
      </c>
      <c r="Y148" s="90">
        <f t="shared" si="41"/>
        <v>0</v>
      </c>
    </row>
    <row r="149" spans="2:25" ht="30" customHeight="1" x14ac:dyDescent="0.25">
      <c r="B149" s="87">
        <v>3401</v>
      </c>
      <c r="C149" s="87" t="s">
        <v>166</v>
      </c>
      <c r="D149" s="1">
        <v>66235</v>
      </c>
      <c r="E149" s="87">
        <f t="shared" si="35"/>
        <v>3686.6859623733717</v>
      </c>
      <c r="F149" s="88">
        <f t="shared" si="28"/>
        <v>0.80738096842625362</v>
      </c>
      <c r="G149" s="197">
        <f t="shared" si="29"/>
        <v>528.11607170011337</v>
      </c>
      <c r="H149" s="197">
        <f t="shared" si="30"/>
        <v>9488.1333441642382</v>
      </c>
      <c r="I149" s="197">
        <f t="shared" si="31"/>
        <v>148.22692895949149</v>
      </c>
      <c r="J149" s="89">
        <f t="shared" si="32"/>
        <v>2663.0450056862242</v>
      </c>
      <c r="K149" s="197">
        <f t="shared" si="36"/>
        <v>96.61973884080696</v>
      </c>
      <c r="L149" s="89">
        <f t="shared" si="33"/>
        <v>1735.8702280139378</v>
      </c>
      <c r="M149" s="90">
        <f t="shared" si="37"/>
        <v>11224.003572178175</v>
      </c>
      <c r="N149" s="90">
        <f t="shared" si="38"/>
        <v>77459.003572178175</v>
      </c>
      <c r="O149" s="90">
        <f t="shared" si="39"/>
        <v>4311.421772914292</v>
      </c>
      <c r="P149" s="91">
        <f t="shared" si="34"/>
        <v>0.94419755895580715</v>
      </c>
      <c r="Q149" s="206">
        <v>11224.003468551542</v>
      </c>
      <c r="R149" s="91">
        <f t="shared" si="40"/>
        <v>-7.8491289563953921E-3</v>
      </c>
      <c r="S149" s="91">
        <f t="shared" si="40"/>
        <v>-8.7879336323245932E-3</v>
      </c>
      <c r="T149" s="93">
        <v>17966</v>
      </c>
      <c r="U149" s="200">
        <v>66759</v>
      </c>
      <c r="V149" s="200">
        <v>3719.3715527327431</v>
      </c>
      <c r="W149" s="208"/>
      <c r="X149" s="90">
        <v>0</v>
      </c>
      <c r="Y149" s="90">
        <f t="shared" si="41"/>
        <v>0</v>
      </c>
    </row>
    <row r="150" spans="2:25" x14ac:dyDescent="0.25">
      <c r="B150" s="87">
        <v>3403</v>
      </c>
      <c r="C150" s="87" t="s">
        <v>167</v>
      </c>
      <c r="D150" s="1">
        <v>135718</v>
      </c>
      <c r="E150" s="87">
        <f t="shared" si="35"/>
        <v>4191.155580260639</v>
      </c>
      <c r="F150" s="88">
        <f t="shared" si="28"/>
        <v>0.91785936902461585</v>
      </c>
      <c r="G150" s="197">
        <f t="shared" si="29"/>
        <v>225.43430096775299</v>
      </c>
      <c r="H150" s="197">
        <f t="shared" si="30"/>
        <v>7300.0135339377775</v>
      </c>
      <c r="I150" s="197">
        <f t="shared" si="31"/>
        <v>0</v>
      </c>
      <c r="J150" s="89">
        <f t="shared" si="32"/>
        <v>0</v>
      </c>
      <c r="K150" s="197">
        <f t="shared" si="36"/>
        <v>-51.607190118684528</v>
      </c>
      <c r="L150" s="89">
        <f t="shared" si="33"/>
        <v>-1671.1440304232424</v>
      </c>
      <c r="M150" s="90">
        <f t="shared" si="37"/>
        <v>5628.8695035145356</v>
      </c>
      <c r="N150" s="90">
        <f t="shared" si="38"/>
        <v>141346.86950351455</v>
      </c>
      <c r="O150" s="90">
        <f t="shared" si="39"/>
        <v>4364.982691109708</v>
      </c>
      <c r="P150" s="91">
        <f t="shared" si="34"/>
        <v>0.95592735271740414</v>
      </c>
      <c r="Q150" s="206">
        <v>5628.869391070526</v>
      </c>
      <c r="R150" s="91">
        <f t="shared" si="40"/>
        <v>1.0656280950501537E-2</v>
      </c>
      <c r="S150" s="91">
        <f t="shared" si="40"/>
        <v>-1.297315356213212E-3</v>
      </c>
      <c r="T150" s="93">
        <v>32382</v>
      </c>
      <c r="U150" s="200">
        <v>134287</v>
      </c>
      <c r="V150" s="200">
        <v>4196.5998937466793</v>
      </c>
      <c r="W150" s="208"/>
      <c r="X150" s="90">
        <v>0</v>
      </c>
      <c r="Y150" s="90">
        <f t="shared" si="41"/>
        <v>0</v>
      </c>
    </row>
    <row r="151" spans="2:25" x14ac:dyDescent="0.25">
      <c r="B151" s="87">
        <v>3405</v>
      </c>
      <c r="C151" s="87" t="s">
        <v>168</v>
      </c>
      <c r="D151" s="1">
        <v>120703</v>
      </c>
      <c r="E151" s="87">
        <f t="shared" si="35"/>
        <v>4226.2955182072828</v>
      </c>
      <c r="F151" s="88">
        <f t="shared" si="28"/>
        <v>0.92555498438739958</v>
      </c>
      <c r="G151" s="197">
        <f t="shared" si="29"/>
        <v>204.3503381997667</v>
      </c>
      <c r="H151" s="197">
        <f t="shared" si="30"/>
        <v>5836.2456589853373</v>
      </c>
      <c r="I151" s="197">
        <f t="shared" si="31"/>
        <v>0</v>
      </c>
      <c r="J151" s="89">
        <f t="shared" si="32"/>
        <v>0</v>
      </c>
      <c r="K151" s="197">
        <f t="shared" si="36"/>
        <v>-51.607190118684528</v>
      </c>
      <c r="L151" s="89">
        <f t="shared" si="33"/>
        <v>-1473.9013497896301</v>
      </c>
      <c r="M151" s="90">
        <f t="shared" si="37"/>
        <v>4362.344309195707</v>
      </c>
      <c r="N151" s="90">
        <f t="shared" si="38"/>
        <v>125065.3443091957</v>
      </c>
      <c r="O151" s="90">
        <f t="shared" si="39"/>
        <v>4379.0386662883648</v>
      </c>
      <c r="P151" s="91">
        <f t="shared" si="34"/>
        <v>0.95900559886251757</v>
      </c>
      <c r="Q151" s="206">
        <v>4362.3442100232996</v>
      </c>
      <c r="R151" s="91">
        <f t="shared" si="40"/>
        <v>-1.50472879793059E-2</v>
      </c>
      <c r="S151" s="91">
        <f t="shared" si="40"/>
        <v>-1.9703051849151675E-2</v>
      </c>
      <c r="T151" s="93">
        <v>28560</v>
      </c>
      <c r="U151" s="200">
        <v>122547</v>
      </c>
      <c r="V151" s="200">
        <v>4311.2401055408973</v>
      </c>
      <c r="W151" s="208"/>
      <c r="X151" s="90">
        <v>0</v>
      </c>
      <c r="Y151" s="90">
        <f t="shared" si="41"/>
        <v>0</v>
      </c>
    </row>
    <row r="152" spans="2:25" x14ac:dyDescent="0.25">
      <c r="B152" s="87">
        <v>3407</v>
      </c>
      <c r="C152" s="87" t="s">
        <v>169</v>
      </c>
      <c r="D152" s="1">
        <v>117281</v>
      </c>
      <c r="E152" s="87">
        <f t="shared" si="35"/>
        <v>3837.3523541537152</v>
      </c>
      <c r="F152" s="88">
        <f t="shared" si="28"/>
        <v>0.84037677510640596</v>
      </c>
      <c r="G152" s="197">
        <f t="shared" si="29"/>
        <v>437.71623663190729</v>
      </c>
      <c r="H152" s="197">
        <f t="shared" si="30"/>
        <v>13377.921340180981</v>
      </c>
      <c r="I152" s="197">
        <f t="shared" si="31"/>
        <v>95.493691836371269</v>
      </c>
      <c r="J152" s="89">
        <f t="shared" si="32"/>
        <v>2918.5737035950151</v>
      </c>
      <c r="K152" s="197">
        <f t="shared" si="36"/>
        <v>43.886501717686741</v>
      </c>
      <c r="L152" s="89">
        <f t="shared" si="33"/>
        <v>1341.3031519976598</v>
      </c>
      <c r="M152" s="90">
        <f t="shared" si="37"/>
        <v>14719.224492178641</v>
      </c>
      <c r="N152" s="90">
        <f t="shared" si="38"/>
        <v>132000.22449217865</v>
      </c>
      <c r="O152" s="90">
        <f t="shared" si="39"/>
        <v>4318.95509250331</v>
      </c>
      <c r="P152" s="91">
        <f t="shared" si="34"/>
        <v>0.94584734928981495</v>
      </c>
      <c r="Q152" s="206">
        <v>14719.224315893396</v>
      </c>
      <c r="R152" s="91">
        <f t="shared" si="40"/>
        <v>-1.9569978766447643E-2</v>
      </c>
      <c r="S152" s="91">
        <f t="shared" si="40"/>
        <v>-2.9065358352389215E-2</v>
      </c>
      <c r="T152" s="93">
        <v>30563</v>
      </c>
      <c r="U152" s="200">
        <v>119622</v>
      </c>
      <c r="V152" s="200">
        <v>3952.225195757756</v>
      </c>
      <c r="W152" s="208"/>
      <c r="X152" s="90">
        <v>0</v>
      </c>
      <c r="Y152" s="90">
        <f t="shared" si="41"/>
        <v>0</v>
      </c>
    </row>
    <row r="153" spans="2:25" x14ac:dyDescent="0.25">
      <c r="B153" s="87">
        <v>3411</v>
      </c>
      <c r="C153" s="87" t="s">
        <v>170</v>
      </c>
      <c r="D153" s="1">
        <v>128035</v>
      </c>
      <c r="E153" s="87">
        <f t="shared" si="35"/>
        <v>3609.1613812544042</v>
      </c>
      <c r="F153" s="88">
        <f t="shared" si="28"/>
        <v>0.79040315365724712</v>
      </c>
      <c r="G153" s="197">
        <f t="shared" si="29"/>
        <v>574.63082037149388</v>
      </c>
      <c r="H153" s="197">
        <f t="shared" si="30"/>
        <v>20385.028352678746</v>
      </c>
      <c r="I153" s="197">
        <f t="shared" si="31"/>
        <v>175.3605323511301</v>
      </c>
      <c r="J153" s="89">
        <f t="shared" si="32"/>
        <v>6220.9148851563396</v>
      </c>
      <c r="K153" s="197">
        <f t="shared" si="36"/>
        <v>123.75334223244558</v>
      </c>
      <c r="L153" s="89">
        <f t="shared" si="33"/>
        <v>4390.149815696007</v>
      </c>
      <c r="M153" s="90">
        <f t="shared" si="37"/>
        <v>24775.178168374754</v>
      </c>
      <c r="N153" s="90">
        <f t="shared" si="38"/>
        <v>152810.17816837475</v>
      </c>
      <c r="O153" s="90">
        <f t="shared" si="39"/>
        <v>4307.545543858344</v>
      </c>
      <c r="P153" s="91">
        <f t="shared" si="34"/>
        <v>0.94334866821735697</v>
      </c>
      <c r="Q153" s="206">
        <v>24775.177963757433</v>
      </c>
      <c r="R153" s="91">
        <f t="shared" si="40"/>
        <v>-1.1396715336921189E-2</v>
      </c>
      <c r="S153" s="91">
        <f t="shared" si="40"/>
        <v>-2.2599492516190058E-2</v>
      </c>
      <c r="T153" s="93">
        <v>35475</v>
      </c>
      <c r="U153" s="200">
        <v>129511</v>
      </c>
      <c r="V153" s="200">
        <v>3692.6125509651301</v>
      </c>
      <c r="W153" s="208"/>
      <c r="X153" s="90">
        <v>0</v>
      </c>
      <c r="Y153" s="90">
        <f t="shared" si="41"/>
        <v>0</v>
      </c>
    </row>
    <row r="154" spans="2:25" x14ac:dyDescent="0.25">
      <c r="B154" s="87">
        <v>3412</v>
      </c>
      <c r="C154" s="87" t="s">
        <v>171</v>
      </c>
      <c r="D154" s="1">
        <v>26263</v>
      </c>
      <c r="E154" s="87">
        <f t="shared" si="35"/>
        <v>3351.5824400204183</v>
      </c>
      <c r="F154" s="88">
        <f t="shared" si="28"/>
        <v>0.73399359310823198</v>
      </c>
      <c r="G154" s="197">
        <f t="shared" si="29"/>
        <v>729.17818511188545</v>
      </c>
      <c r="H154" s="197">
        <f t="shared" si="30"/>
        <v>5713.8402585367348</v>
      </c>
      <c r="I154" s="197">
        <f t="shared" si="31"/>
        <v>265.51316178302517</v>
      </c>
      <c r="J154" s="89">
        <f t="shared" si="32"/>
        <v>2080.5611357317853</v>
      </c>
      <c r="K154" s="197">
        <f t="shared" si="36"/>
        <v>213.90597166434065</v>
      </c>
      <c r="L154" s="89">
        <f t="shared" si="33"/>
        <v>1676.1671939617734</v>
      </c>
      <c r="M154" s="90">
        <f t="shared" si="37"/>
        <v>7390.0074524985084</v>
      </c>
      <c r="N154" s="90">
        <f t="shared" si="38"/>
        <v>33653.00745249851</v>
      </c>
      <c r="O154" s="90">
        <f t="shared" si="39"/>
        <v>4294.6665967966455</v>
      </c>
      <c r="P154" s="91">
        <f t="shared" si="34"/>
        <v>0.94052819018990641</v>
      </c>
      <c r="Q154" s="206">
        <v>7390.0074073010082</v>
      </c>
      <c r="R154" s="91">
        <f t="shared" si="40"/>
        <v>4.28281901265726E-3</v>
      </c>
      <c r="S154" s="91">
        <f t="shared" si="40"/>
        <v>-1.1224866171177886E-2</v>
      </c>
      <c r="T154" s="93">
        <v>7836</v>
      </c>
      <c r="U154" s="200">
        <v>26151</v>
      </c>
      <c r="V154" s="200">
        <v>3389.6305897602074</v>
      </c>
      <c r="W154" s="208"/>
      <c r="X154" s="90">
        <v>0</v>
      </c>
      <c r="Y154" s="90">
        <f t="shared" si="41"/>
        <v>0</v>
      </c>
    </row>
    <row r="155" spans="2:25" x14ac:dyDescent="0.25">
      <c r="B155" s="87">
        <v>3413</v>
      </c>
      <c r="C155" s="87" t="s">
        <v>172</v>
      </c>
      <c r="D155" s="1">
        <v>75330</v>
      </c>
      <c r="E155" s="87">
        <f t="shared" si="35"/>
        <v>3527.3459449335082</v>
      </c>
      <c r="F155" s="88">
        <f t="shared" si="28"/>
        <v>0.77248564539015929</v>
      </c>
      <c r="G155" s="197">
        <f t="shared" si="29"/>
        <v>623.7200821640314</v>
      </c>
      <c r="H155" s="197">
        <f t="shared" si="30"/>
        <v>13320.166074695055</v>
      </c>
      <c r="I155" s="197">
        <f t="shared" si="31"/>
        <v>203.99593506344368</v>
      </c>
      <c r="J155" s="89">
        <f t="shared" si="32"/>
        <v>4356.5371892149033</v>
      </c>
      <c r="K155" s="197">
        <f t="shared" si="36"/>
        <v>152.38874494475914</v>
      </c>
      <c r="L155" s="89">
        <f t="shared" si="33"/>
        <v>3254.4140370402761</v>
      </c>
      <c r="M155" s="90">
        <f t="shared" si="37"/>
        <v>16574.580111735329</v>
      </c>
      <c r="N155" s="90">
        <f t="shared" si="38"/>
        <v>91904.580111735326</v>
      </c>
      <c r="O155" s="90">
        <f t="shared" si="39"/>
        <v>4303.4547720422988</v>
      </c>
      <c r="P155" s="91">
        <f t="shared" si="34"/>
        <v>0.94245279280400251</v>
      </c>
      <c r="Q155" s="206">
        <v>16574.579988555419</v>
      </c>
      <c r="R155" s="91">
        <f t="shared" si="40"/>
        <v>-3.397068441503482E-2</v>
      </c>
      <c r="S155" s="91">
        <f t="shared" si="40"/>
        <v>-4.3017596904124197E-2</v>
      </c>
      <c r="T155" s="93">
        <v>21356</v>
      </c>
      <c r="U155" s="200">
        <v>77979</v>
      </c>
      <c r="V155" s="200">
        <v>3685.9047078842882</v>
      </c>
      <c r="W155" s="208"/>
      <c r="X155" s="90">
        <v>0</v>
      </c>
      <c r="Y155" s="90">
        <f t="shared" si="41"/>
        <v>0</v>
      </c>
    </row>
    <row r="156" spans="2:25" x14ac:dyDescent="0.25">
      <c r="B156" s="87">
        <v>3414</v>
      </c>
      <c r="C156" s="87" t="s">
        <v>173</v>
      </c>
      <c r="D156" s="1">
        <v>15681</v>
      </c>
      <c r="E156" s="87">
        <f t="shared" si="35"/>
        <v>3129.9401197604793</v>
      </c>
      <c r="F156" s="88">
        <f t="shared" si="28"/>
        <v>0.68545412080110091</v>
      </c>
      <c r="G156" s="197">
        <f t="shared" si="29"/>
        <v>862.16357726784884</v>
      </c>
      <c r="H156" s="197">
        <f t="shared" si="30"/>
        <v>4319.4395221119221</v>
      </c>
      <c r="I156" s="197">
        <f t="shared" si="31"/>
        <v>343.08797387400381</v>
      </c>
      <c r="J156" s="89">
        <f t="shared" si="32"/>
        <v>1718.8707491087589</v>
      </c>
      <c r="K156" s="197">
        <f t="shared" si="36"/>
        <v>291.48078375531929</v>
      </c>
      <c r="L156" s="89">
        <f t="shared" si="33"/>
        <v>1460.3187266141497</v>
      </c>
      <c r="M156" s="90">
        <f t="shared" si="37"/>
        <v>5779.7582487260715</v>
      </c>
      <c r="N156" s="90">
        <f t="shared" si="38"/>
        <v>21460.758248726073</v>
      </c>
      <c r="O156" s="90">
        <f t="shared" si="39"/>
        <v>4283.5844807836465</v>
      </c>
      <c r="P156" s="91">
        <f t="shared" si="34"/>
        <v>0.93810121657454937</v>
      </c>
      <c r="Q156" s="206">
        <v>5779.7582198287419</v>
      </c>
      <c r="R156" s="91">
        <f t="shared" si="40"/>
        <v>-3.0780641572408677E-2</v>
      </c>
      <c r="S156" s="91">
        <f t="shared" si="40"/>
        <v>-2.9619899825788828E-2</v>
      </c>
      <c r="T156" s="93">
        <v>5010</v>
      </c>
      <c r="U156" s="200">
        <v>16179</v>
      </c>
      <c r="V156" s="200">
        <v>3225.4784688995219</v>
      </c>
      <c r="W156" s="208"/>
      <c r="X156" s="90">
        <v>0</v>
      </c>
      <c r="Y156" s="90">
        <f t="shared" si="41"/>
        <v>0</v>
      </c>
    </row>
    <row r="157" spans="2:25" x14ac:dyDescent="0.25">
      <c r="B157" s="87">
        <v>3415</v>
      </c>
      <c r="C157" s="87" t="s">
        <v>174</v>
      </c>
      <c r="D157" s="1">
        <v>29229</v>
      </c>
      <c r="E157" s="87">
        <f t="shared" si="35"/>
        <v>3622.3819556326685</v>
      </c>
      <c r="F157" s="88">
        <f t="shared" si="28"/>
        <v>0.79329844776518432</v>
      </c>
      <c r="G157" s="197">
        <f t="shared" si="29"/>
        <v>566.69847574453536</v>
      </c>
      <c r="H157" s="197">
        <f t="shared" si="30"/>
        <v>4572.6900007826553</v>
      </c>
      <c r="I157" s="197">
        <f t="shared" si="31"/>
        <v>170.73333131873761</v>
      </c>
      <c r="J157" s="89">
        <f t="shared" si="32"/>
        <v>1377.6472504108938</v>
      </c>
      <c r="K157" s="197">
        <f t="shared" si="36"/>
        <v>119.12614120005308</v>
      </c>
      <c r="L157" s="89">
        <f t="shared" si="33"/>
        <v>961.2288333432283</v>
      </c>
      <c r="M157" s="90">
        <f t="shared" si="37"/>
        <v>5533.9188341258832</v>
      </c>
      <c r="N157" s="90">
        <f t="shared" si="38"/>
        <v>34762.918834125885</v>
      </c>
      <c r="O157" s="90">
        <f t="shared" si="39"/>
        <v>4308.2065725772572</v>
      </c>
      <c r="P157" s="91">
        <f t="shared" si="34"/>
        <v>0.94349343292275378</v>
      </c>
      <c r="Q157" s="206">
        <v>5533.9187875844564</v>
      </c>
      <c r="R157" s="91">
        <f t="shared" si="40"/>
        <v>7.8270464105923733E-3</v>
      </c>
      <c r="S157" s="91">
        <f t="shared" si="40"/>
        <v>-3.5389544846069956E-3</v>
      </c>
      <c r="T157" s="93">
        <v>8069</v>
      </c>
      <c r="U157" s="200">
        <v>29002</v>
      </c>
      <c r="V157" s="200">
        <v>3635.2469290549011</v>
      </c>
      <c r="W157" s="208"/>
      <c r="X157" s="90">
        <v>0</v>
      </c>
      <c r="Y157" s="90">
        <f t="shared" si="41"/>
        <v>0</v>
      </c>
    </row>
    <row r="158" spans="2:25" x14ac:dyDescent="0.25">
      <c r="B158" s="87">
        <v>3416</v>
      </c>
      <c r="C158" s="87" t="s">
        <v>175</v>
      </c>
      <c r="D158" s="1">
        <v>18364</v>
      </c>
      <c r="E158" s="87">
        <f t="shared" si="35"/>
        <v>3046.449900464499</v>
      </c>
      <c r="F158" s="88">
        <f t="shared" si="28"/>
        <v>0.66716983654220685</v>
      </c>
      <c r="G158" s="197">
        <f t="shared" si="29"/>
        <v>912.25770884543692</v>
      </c>
      <c r="H158" s="197">
        <f t="shared" si="30"/>
        <v>5499.0894689202942</v>
      </c>
      <c r="I158" s="197">
        <f t="shared" si="31"/>
        <v>372.30955062759688</v>
      </c>
      <c r="J158" s="89">
        <f t="shared" si="32"/>
        <v>2244.2819711831539</v>
      </c>
      <c r="K158" s="197">
        <f t="shared" si="36"/>
        <v>320.70236050891236</v>
      </c>
      <c r="L158" s="89">
        <f t="shared" si="33"/>
        <v>1933.1938291477238</v>
      </c>
      <c r="M158" s="90">
        <f t="shared" si="37"/>
        <v>7432.2832980680178</v>
      </c>
      <c r="N158" s="90">
        <f t="shared" si="38"/>
        <v>25796.283298068018</v>
      </c>
      <c r="O158" s="90">
        <f t="shared" si="39"/>
        <v>4279.4099698188484</v>
      </c>
      <c r="P158" s="91">
        <f t="shared" si="34"/>
        <v>0.9371870023616049</v>
      </c>
      <c r="Q158" s="206">
        <v>7432.2832632989357</v>
      </c>
      <c r="R158" s="91">
        <f t="shared" si="40"/>
        <v>-4.8546707424485781E-2</v>
      </c>
      <c r="S158" s="91">
        <f t="shared" si="40"/>
        <v>-4.7915351556817969E-2</v>
      </c>
      <c r="T158" s="93">
        <v>6028</v>
      </c>
      <c r="U158" s="200">
        <v>19301</v>
      </c>
      <c r="V158" s="200">
        <v>3199.7679045092841</v>
      </c>
      <c r="W158" s="208"/>
      <c r="X158" s="90">
        <v>0</v>
      </c>
      <c r="Y158" s="90">
        <f t="shared" si="41"/>
        <v>0</v>
      </c>
    </row>
    <row r="159" spans="2:25" x14ac:dyDescent="0.25">
      <c r="B159" s="87">
        <v>3417</v>
      </c>
      <c r="C159" s="87" t="s">
        <v>176</v>
      </c>
      <c r="D159" s="1">
        <v>14486</v>
      </c>
      <c r="E159" s="87">
        <f t="shared" si="35"/>
        <v>3168.4164479440069</v>
      </c>
      <c r="F159" s="88">
        <f t="shared" si="28"/>
        <v>0.69388040267792883</v>
      </c>
      <c r="G159" s="197">
        <f t="shared" si="29"/>
        <v>839.07778035773219</v>
      </c>
      <c r="H159" s="197">
        <f t="shared" si="30"/>
        <v>3836.2636117955517</v>
      </c>
      <c r="I159" s="197">
        <f t="shared" si="31"/>
        <v>329.62125900976912</v>
      </c>
      <c r="J159" s="89">
        <f t="shared" si="32"/>
        <v>1507.0283961926646</v>
      </c>
      <c r="K159" s="197">
        <f t="shared" si="36"/>
        <v>278.01406889108461</v>
      </c>
      <c r="L159" s="89">
        <f t="shared" si="33"/>
        <v>1271.0803229700387</v>
      </c>
      <c r="M159" s="90">
        <f t="shared" si="37"/>
        <v>5107.3439347655903</v>
      </c>
      <c r="N159" s="90">
        <f t="shared" si="38"/>
        <v>19593.343934765591</v>
      </c>
      <c r="O159" s="90">
        <f t="shared" si="39"/>
        <v>4285.5082971928241</v>
      </c>
      <c r="P159" s="91">
        <f t="shared" si="34"/>
        <v>0.93852253066839109</v>
      </c>
      <c r="Q159" s="206">
        <v>5107.343908394615</v>
      </c>
      <c r="R159" s="91">
        <f t="shared" si="40"/>
        <v>-2.6805508901578772E-2</v>
      </c>
      <c r="S159" s="91">
        <f t="shared" si="40"/>
        <v>-3.1914141400783191E-2</v>
      </c>
      <c r="T159" s="93">
        <v>4572</v>
      </c>
      <c r="U159" s="200">
        <v>14885</v>
      </c>
      <c r="V159" s="200">
        <v>3272.8671943711524</v>
      </c>
      <c r="W159" s="208"/>
      <c r="X159" s="90">
        <v>0</v>
      </c>
      <c r="Y159" s="90">
        <f t="shared" si="41"/>
        <v>0</v>
      </c>
    </row>
    <row r="160" spans="2:25" x14ac:dyDescent="0.25">
      <c r="B160" s="87">
        <v>3418</v>
      </c>
      <c r="C160" s="87" t="s">
        <v>177</v>
      </c>
      <c r="D160" s="1">
        <v>22587</v>
      </c>
      <c r="E160" s="87">
        <f t="shared" si="35"/>
        <v>3108.1601761387092</v>
      </c>
      <c r="F160" s="88">
        <f t="shared" si="28"/>
        <v>0.68068433239137871</v>
      </c>
      <c r="G160" s="197">
        <f t="shared" si="29"/>
        <v>875.23154344091085</v>
      </c>
      <c r="H160" s="197">
        <f t="shared" si="30"/>
        <v>6360.3076261850993</v>
      </c>
      <c r="I160" s="197">
        <f t="shared" si="31"/>
        <v>350.71095414162335</v>
      </c>
      <c r="J160" s="89">
        <f t="shared" si="32"/>
        <v>2548.6165037471769</v>
      </c>
      <c r="K160" s="197">
        <f t="shared" si="36"/>
        <v>299.10376402293883</v>
      </c>
      <c r="L160" s="89">
        <f t="shared" si="33"/>
        <v>2173.5870531546966</v>
      </c>
      <c r="M160" s="90">
        <f t="shared" si="37"/>
        <v>8533.8946793397954</v>
      </c>
      <c r="N160" s="90">
        <f t="shared" si="38"/>
        <v>31120.894679339795</v>
      </c>
      <c r="O160" s="90">
        <f t="shared" si="39"/>
        <v>4282.495483602559</v>
      </c>
      <c r="P160" s="91">
        <f t="shared" si="34"/>
        <v>0.93786272715406349</v>
      </c>
      <c r="Q160" s="206">
        <v>8533.8946374242478</v>
      </c>
      <c r="R160" s="91">
        <f t="shared" si="40"/>
        <v>-2.1953754221875812E-2</v>
      </c>
      <c r="S160" s="91">
        <f t="shared" si="40"/>
        <v>-2.9490645616340509E-2</v>
      </c>
      <c r="T160" s="93">
        <v>7267</v>
      </c>
      <c r="U160" s="200">
        <v>23094</v>
      </c>
      <c r="V160" s="200">
        <v>3202.6071279988905</v>
      </c>
      <c r="W160" s="208"/>
      <c r="X160" s="90">
        <v>0</v>
      </c>
      <c r="Y160" s="90">
        <f t="shared" si="41"/>
        <v>0</v>
      </c>
    </row>
    <row r="161" spans="2:25" x14ac:dyDescent="0.25">
      <c r="B161" s="87">
        <v>3419</v>
      </c>
      <c r="C161" s="87" t="s">
        <v>129</v>
      </c>
      <c r="D161" s="1">
        <v>11056</v>
      </c>
      <c r="E161" s="87">
        <f t="shared" si="35"/>
        <v>3049.9310344827586</v>
      </c>
      <c r="F161" s="88">
        <f t="shared" si="28"/>
        <v>0.66793220181648549</v>
      </c>
      <c r="G161" s="197">
        <f t="shared" si="29"/>
        <v>910.16902843448122</v>
      </c>
      <c r="H161" s="197">
        <f t="shared" si="30"/>
        <v>3299.3627280749943</v>
      </c>
      <c r="I161" s="197">
        <f t="shared" si="31"/>
        <v>371.09115372120607</v>
      </c>
      <c r="J161" s="89">
        <f t="shared" si="32"/>
        <v>1345.2054322393722</v>
      </c>
      <c r="K161" s="197">
        <f t="shared" si="36"/>
        <v>319.48396360252156</v>
      </c>
      <c r="L161" s="89">
        <f t="shared" si="33"/>
        <v>1158.1293680591407</v>
      </c>
      <c r="M161" s="90">
        <f t="shared" si="37"/>
        <v>4457.492096134135</v>
      </c>
      <c r="N161" s="90">
        <f t="shared" si="38"/>
        <v>15513.492096134134</v>
      </c>
      <c r="O161" s="90">
        <f t="shared" si="39"/>
        <v>4279.5840265197612</v>
      </c>
      <c r="P161" s="91">
        <f t="shared" si="34"/>
        <v>0.93722512062531882</v>
      </c>
      <c r="Q161" s="206">
        <v>4457.4920752253884</v>
      </c>
      <c r="R161" s="91">
        <f t="shared" si="40"/>
        <v>-3.7185404511016283E-2</v>
      </c>
      <c r="S161" s="91">
        <f t="shared" si="40"/>
        <v>-4.4622317248586348E-2</v>
      </c>
      <c r="T161" s="93">
        <v>3625</v>
      </c>
      <c r="U161" s="200">
        <v>11483</v>
      </c>
      <c r="V161" s="200">
        <v>3192.3825410063941</v>
      </c>
      <c r="W161" s="208"/>
      <c r="X161" s="90">
        <v>0</v>
      </c>
      <c r="Y161" s="90">
        <f t="shared" si="41"/>
        <v>0</v>
      </c>
    </row>
    <row r="162" spans="2:25" x14ac:dyDescent="0.25">
      <c r="B162" s="87">
        <v>3420</v>
      </c>
      <c r="C162" s="87" t="s">
        <v>178</v>
      </c>
      <c r="D162" s="1">
        <v>78432</v>
      </c>
      <c r="E162" s="87">
        <f t="shared" si="35"/>
        <v>3636.4985163204747</v>
      </c>
      <c r="F162" s="88">
        <f t="shared" si="28"/>
        <v>0.79638996208327162</v>
      </c>
      <c r="G162" s="197">
        <f t="shared" si="29"/>
        <v>558.22853933185161</v>
      </c>
      <c r="H162" s="197">
        <f t="shared" si="30"/>
        <v>12039.873136309376</v>
      </c>
      <c r="I162" s="197">
        <f t="shared" si="31"/>
        <v>165.79253507800544</v>
      </c>
      <c r="J162" s="89">
        <f t="shared" si="32"/>
        <v>3575.8133965624211</v>
      </c>
      <c r="K162" s="197">
        <f t="shared" si="36"/>
        <v>114.18534495932091</v>
      </c>
      <c r="L162" s="89">
        <f t="shared" si="33"/>
        <v>2462.7495200826334</v>
      </c>
      <c r="M162" s="90">
        <f t="shared" si="37"/>
        <v>14502.62265639201</v>
      </c>
      <c r="N162" s="90">
        <f t="shared" si="38"/>
        <v>92934.622656392006</v>
      </c>
      <c r="O162" s="90">
        <f t="shared" si="39"/>
        <v>4308.9124006116472</v>
      </c>
      <c r="P162" s="91">
        <f t="shared" si="34"/>
        <v>0.94364800863865816</v>
      </c>
      <c r="Q162" s="206">
        <v>14502.622531989293</v>
      </c>
      <c r="R162" s="91">
        <f t="shared" si="40"/>
        <v>-2.1202780447018007E-2</v>
      </c>
      <c r="S162" s="91">
        <f t="shared" si="40"/>
        <v>-2.7238575615811986E-2</v>
      </c>
      <c r="T162" s="93">
        <v>21568</v>
      </c>
      <c r="U162" s="200">
        <v>80131</v>
      </c>
      <c r="V162" s="200">
        <v>3738.3251691159321</v>
      </c>
      <c r="W162" s="208"/>
      <c r="X162" s="90">
        <v>0</v>
      </c>
      <c r="Y162" s="90">
        <f t="shared" si="41"/>
        <v>0</v>
      </c>
    </row>
    <row r="163" spans="2:25" x14ac:dyDescent="0.25">
      <c r="B163" s="87">
        <v>3421</v>
      </c>
      <c r="C163" s="87" t="s">
        <v>179</v>
      </c>
      <c r="D163" s="1">
        <v>23196</v>
      </c>
      <c r="E163" s="87">
        <f t="shared" si="35"/>
        <v>3524.1567912488608</v>
      </c>
      <c r="F163" s="88">
        <f t="shared" si="28"/>
        <v>0.77178722355096552</v>
      </c>
      <c r="G163" s="197">
        <f t="shared" si="29"/>
        <v>625.63357437481989</v>
      </c>
      <c r="H163" s="197">
        <f t="shared" si="30"/>
        <v>4117.9201865350642</v>
      </c>
      <c r="I163" s="197">
        <f t="shared" si="31"/>
        <v>205.11213885307029</v>
      </c>
      <c r="J163" s="89">
        <f t="shared" si="32"/>
        <v>1350.0480979309086</v>
      </c>
      <c r="K163" s="197">
        <f t="shared" si="36"/>
        <v>153.50494873438578</v>
      </c>
      <c r="L163" s="89">
        <f t="shared" si="33"/>
        <v>1010.3695725697272</v>
      </c>
      <c r="M163" s="90">
        <f t="shared" si="37"/>
        <v>5128.2897591047913</v>
      </c>
      <c r="N163" s="90">
        <f t="shared" si="38"/>
        <v>28324.289759104791</v>
      </c>
      <c r="O163" s="90">
        <f t="shared" si="39"/>
        <v>4303.2953143580662</v>
      </c>
      <c r="P163" s="91">
        <f t="shared" si="34"/>
        <v>0.94241787171204272</v>
      </c>
      <c r="Q163" s="206">
        <v>5128.289721140276</v>
      </c>
      <c r="R163" s="91">
        <f t="shared" si="40"/>
        <v>-1.8034036068072135E-2</v>
      </c>
      <c r="S163" s="91">
        <f t="shared" si="40"/>
        <v>-1.4901054414688541E-2</v>
      </c>
      <c r="T163" s="93">
        <v>6582</v>
      </c>
      <c r="U163" s="200">
        <v>23622</v>
      </c>
      <c r="V163" s="200">
        <v>3577.4647887323945</v>
      </c>
      <c r="W163" s="208"/>
      <c r="X163" s="90">
        <v>0</v>
      </c>
      <c r="Y163" s="90">
        <f t="shared" si="41"/>
        <v>0</v>
      </c>
    </row>
    <row r="164" spans="2:25" x14ac:dyDescent="0.25">
      <c r="B164" s="87">
        <v>3422</v>
      </c>
      <c r="C164" s="87" t="s">
        <v>180</v>
      </c>
      <c r="D164" s="1">
        <v>15544</v>
      </c>
      <c r="E164" s="87">
        <f t="shared" si="35"/>
        <v>3689.5323997151672</v>
      </c>
      <c r="F164" s="88">
        <f t="shared" si="28"/>
        <v>0.80800433568916641</v>
      </c>
      <c r="G164" s="197">
        <f t="shared" si="29"/>
        <v>526.40820929503604</v>
      </c>
      <c r="H164" s="197">
        <f t="shared" si="30"/>
        <v>2217.7577857599867</v>
      </c>
      <c r="I164" s="197">
        <f t="shared" si="31"/>
        <v>147.23067588986305</v>
      </c>
      <c r="J164" s="89">
        <f t="shared" si="32"/>
        <v>620.28283752399295</v>
      </c>
      <c r="K164" s="197">
        <f t="shared" si="36"/>
        <v>95.623485771178522</v>
      </c>
      <c r="L164" s="89">
        <f t="shared" si="33"/>
        <v>402.86174555397508</v>
      </c>
      <c r="M164" s="90">
        <f t="shared" si="37"/>
        <v>2620.6195313139619</v>
      </c>
      <c r="N164" s="90">
        <f t="shared" si="38"/>
        <v>18164.619531313961</v>
      </c>
      <c r="O164" s="90">
        <f t="shared" si="39"/>
        <v>4311.5640947813818</v>
      </c>
      <c r="P164" s="91">
        <f t="shared" si="34"/>
        <v>0.9442287273189528</v>
      </c>
      <c r="Q164" s="206">
        <v>2620.6195070136723</v>
      </c>
      <c r="R164" s="91">
        <f t="shared" si="40"/>
        <v>-6.0217654171704958E-2</v>
      </c>
      <c r="S164" s="91">
        <f t="shared" si="40"/>
        <v>-6.423286476389807E-2</v>
      </c>
      <c r="T164" s="93">
        <v>4213</v>
      </c>
      <c r="U164" s="200">
        <v>16540</v>
      </c>
      <c r="V164" s="200">
        <v>3942.7890345649585</v>
      </c>
      <c r="W164" s="208"/>
      <c r="X164" s="90">
        <v>0</v>
      </c>
      <c r="Y164" s="90">
        <f t="shared" si="41"/>
        <v>0</v>
      </c>
    </row>
    <row r="165" spans="2:25" x14ac:dyDescent="0.25">
      <c r="B165" s="87">
        <v>3423</v>
      </c>
      <c r="C165" s="87" t="s">
        <v>181</v>
      </c>
      <c r="D165" s="1">
        <v>7244</v>
      </c>
      <c r="E165" s="87">
        <f t="shared" si="35"/>
        <v>3175.8000876808419</v>
      </c>
      <c r="F165" s="88">
        <f t="shared" si="28"/>
        <v>0.69549741325655667</v>
      </c>
      <c r="G165" s="197">
        <f t="shared" si="29"/>
        <v>834.64759651563122</v>
      </c>
      <c r="H165" s="197">
        <f t="shared" si="30"/>
        <v>1903.8311676521548</v>
      </c>
      <c r="I165" s="197">
        <f t="shared" si="31"/>
        <v>327.03698510187689</v>
      </c>
      <c r="J165" s="89">
        <f t="shared" si="32"/>
        <v>745.97136301738112</v>
      </c>
      <c r="K165" s="197">
        <f t="shared" si="36"/>
        <v>275.42979498319238</v>
      </c>
      <c r="L165" s="89">
        <f t="shared" si="33"/>
        <v>628.25536235666186</v>
      </c>
      <c r="M165" s="90">
        <f t="shared" si="37"/>
        <v>2532.0865300088167</v>
      </c>
      <c r="N165" s="90">
        <f t="shared" si="38"/>
        <v>9776.0865300088171</v>
      </c>
      <c r="O165" s="90">
        <f t="shared" si="39"/>
        <v>4285.8774791796659</v>
      </c>
      <c r="P165" s="91">
        <f t="shared" si="34"/>
        <v>0.93860338119732245</v>
      </c>
      <c r="Q165" s="206">
        <v>2532.0865168521686</v>
      </c>
      <c r="R165" s="91">
        <f t="shared" si="40"/>
        <v>-3.2714648150620911E-2</v>
      </c>
      <c r="S165" s="91">
        <f t="shared" si="40"/>
        <v>-1.7024355288530937E-2</v>
      </c>
      <c r="T165" s="93">
        <v>2281</v>
      </c>
      <c r="U165" s="200">
        <v>7489</v>
      </c>
      <c r="V165" s="200">
        <v>3230.8024158757548</v>
      </c>
      <c r="W165" s="208"/>
      <c r="X165" s="90">
        <v>0</v>
      </c>
      <c r="Y165" s="90">
        <f t="shared" si="41"/>
        <v>0</v>
      </c>
    </row>
    <row r="166" spans="2:25" x14ac:dyDescent="0.25">
      <c r="B166" s="87">
        <v>3424</v>
      </c>
      <c r="C166" s="87" t="s">
        <v>182</v>
      </c>
      <c r="D166" s="1">
        <v>5200</v>
      </c>
      <c r="E166" s="87">
        <f t="shared" si="35"/>
        <v>2939.5138496325608</v>
      </c>
      <c r="F166" s="88">
        <f t="shared" si="28"/>
        <v>0.64375093589226173</v>
      </c>
      <c r="G166" s="197">
        <f t="shared" si="29"/>
        <v>976.41933934459985</v>
      </c>
      <c r="H166" s="197">
        <f t="shared" si="30"/>
        <v>1727.2858113005971</v>
      </c>
      <c r="I166" s="197">
        <f t="shared" si="31"/>
        <v>409.7371684187753</v>
      </c>
      <c r="J166" s="89">
        <f t="shared" si="32"/>
        <v>724.8250509328135</v>
      </c>
      <c r="K166" s="197">
        <f t="shared" si="36"/>
        <v>358.12997830009078</v>
      </c>
      <c r="L166" s="89">
        <f t="shared" si="33"/>
        <v>633.5319316128606</v>
      </c>
      <c r="M166" s="90">
        <f t="shared" si="37"/>
        <v>2360.8177429134576</v>
      </c>
      <c r="N166" s="90">
        <f t="shared" si="38"/>
        <v>7560.8177429134576</v>
      </c>
      <c r="O166" s="90">
        <f t="shared" si="39"/>
        <v>4274.0631672772515</v>
      </c>
      <c r="P166" s="91">
        <f t="shared" si="34"/>
        <v>0.93601605732910764</v>
      </c>
      <c r="Q166" s="206">
        <v>2360.8177327099897</v>
      </c>
      <c r="R166" s="91">
        <f t="shared" si="40"/>
        <v>-5.4545454545454543E-2</v>
      </c>
      <c r="S166" s="91">
        <f t="shared" si="40"/>
        <v>-7.9664936533223638E-2</v>
      </c>
      <c r="T166" s="93">
        <v>1769</v>
      </c>
      <c r="U166" s="200">
        <v>5500</v>
      </c>
      <c r="V166" s="200">
        <v>3193.9605110336815</v>
      </c>
      <c r="W166" s="208"/>
      <c r="X166" s="90">
        <v>0</v>
      </c>
      <c r="Y166" s="90">
        <f t="shared" si="41"/>
        <v>0</v>
      </c>
    </row>
    <row r="167" spans="2:25" x14ac:dyDescent="0.25">
      <c r="B167" s="87">
        <v>3425</v>
      </c>
      <c r="C167" s="87" t="s">
        <v>183</v>
      </c>
      <c r="D167" s="1">
        <v>3690</v>
      </c>
      <c r="E167" s="87">
        <f t="shared" si="35"/>
        <v>2778.6144578313256</v>
      </c>
      <c r="F167" s="88">
        <f t="shared" si="28"/>
        <v>0.60851411124879617</v>
      </c>
      <c r="G167" s="197">
        <f t="shared" si="29"/>
        <v>1072.958974425341</v>
      </c>
      <c r="H167" s="197">
        <f t="shared" si="30"/>
        <v>1424.8895180368529</v>
      </c>
      <c r="I167" s="197">
        <f t="shared" si="31"/>
        <v>466.05195554920761</v>
      </c>
      <c r="J167" s="89">
        <f t="shared" si="32"/>
        <v>618.91699696934768</v>
      </c>
      <c r="K167" s="197">
        <f t="shared" si="36"/>
        <v>414.44476543052309</v>
      </c>
      <c r="L167" s="89">
        <f t="shared" si="33"/>
        <v>550.38264849173459</v>
      </c>
      <c r="M167" s="90">
        <f t="shared" si="37"/>
        <v>1975.2721665285876</v>
      </c>
      <c r="N167" s="90">
        <f t="shared" si="38"/>
        <v>5665.2721665285881</v>
      </c>
      <c r="O167" s="90">
        <f t="shared" si="39"/>
        <v>4266.01819768719</v>
      </c>
      <c r="P167" s="91">
        <f t="shared" si="34"/>
        <v>0.93425421609693438</v>
      </c>
      <c r="Q167" s="206">
        <v>1975.2721588687764</v>
      </c>
      <c r="R167" s="91">
        <f t="shared" si="40"/>
        <v>-4.5771916214119475E-2</v>
      </c>
      <c r="S167" s="91">
        <f t="shared" si="40"/>
        <v>-9.9662809500219537E-2</v>
      </c>
      <c r="T167" s="93">
        <v>1328</v>
      </c>
      <c r="U167" s="200">
        <v>3867</v>
      </c>
      <c r="V167" s="200">
        <v>3086.193136472466</v>
      </c>
      <c r="W167" s="208"/>
      <c r="X167" s="90">
        <v>0</v>
      </c>
      <c r="Y167" s="90">
        <f t="shared" si="41"/>
        <v>0</v>
      </c>
    </row>
    <row r="168" spans="2:25" x14ac:dyDescent="0.25">
      <c r="B168" s="87">
        <v>3426</v>
      </c>
      <c r="C168" s="87" t="s">
        <v>184</v>
      </c>
      <c r="D168" s="1">
        <v>4487</v>
      </c>
      <c r="E168" s="87">
        <f t="shared" si="35"/>
        <v>2885.5305466237942</v>
      </c>
      <c r="F168" s="88">
        <f t="shared" si="28"/>
        <v>0.63192864022973472</v>
      </c>
      <c r="G168" s="197">
        <f t="shared" si="29"/>
        <v>1008.8093211498599</v>
      </c>
      <c r="H168" s="197">
        <f t="shared" si="30"/>
        <v>1568.6984943880323</v>
      </c>
      <c r="I168" s="197">
        <f t="shared" si="31"/>
        <v>428.63132447184358</v>
      </c>
      <c r="J168" s="89">
        <f t="shared" si="32"/>
        <v>666.52170955371685</v>
      </c>
      <c r="K168" s="197">
        <f t="shared" si="36"/>
        <v>377.02413435315907</v>
      </c>
      <c r="L168" s="89">
        <f t="shared" si="33"/>
        <v>586.27252891916237</v>
      </c>
      <c r="M168" s="90">
        <f t="shared" si="37"/>
        <v>2154.9710233071946</v>
      </c>
      <c r="N168" s="90">
        <f t="shared" si="38"/>
        <v>6641.9710233071946</v>
      </c>
      <c r="O168" s="90">
        <f t="shared" si="39"/>
        <v>4271.3640021268138</v>
      </c>
      <c r="P168" s="91">
        <f t="shared" si="34"/>
        <v>0.93542494254598141</v>
      </c>
      <c r="Q168" s="206">
        <v>2154.9710143380635</v>
      </c>
      <c r="R168" s="91">
        <f t="shared" si="40"/>
        <v>-4.2058070025619128E-2</v>
      </c>
      <c r="S168" s="91">
        <f t="shared" si="40"/>
        <v>-4.4522229331019458E-2</v>
      </c>
      <c r="T168" s="93">
        <v>1555</v>
      </c>
      <c r="U168" s="200">
        <v>4684</v>
      </c>
      <c r="V168" s="200">
        <v>3019.987105093488</v>
      </c>
      <c r="W168" s="208"/>
      <c r="X168" s="90">
        <v>0</v>
      </c>
      <c r="Y168" s="90">
        <f t="shared" si="41"/>
        <v>0</v>
      </c>
    </row>
    <row r="169" spans="2:25" x14ac:dyDescent="0.25">
      <c r="B169" s="87">
        <v>3427</v>
      </c>
      <c r="C169" s="87" t="s">
        <v>185</v>
      </c>
      <c r="D169" s="1">
        <v>20003</v>
      </c>
      <c r="E169" s="87">
        <f t="shared" si="35"/>
        <v>3554.1933191186922</v>
      </c>
      <c r="F169" s="88">
        <f t="shared" si="28"/>
        <v>0.7783651966159929</v>
      </c>
      <c r="G169" s="197">
        <f t="shared" si="29"/>
        <v>607.61165765292105</v>
      </c>
      <c r="H169" s="197">
        <f t="shared" si="30"/>
        <v>3419.6384092706394</v>
      </c>
      <c r="I169" s="197">
        <f t="shared" si="31"/>
        <v>194.59935409862931</v>
      </c>
      <c r="J169" s="89">
        <f t="shared" si="32"/>
        <v>1095.2051648670856</v>
      </c>
      <c r="K169" s="197">
        <f t="shared" si="36"/>
        <v>142.99216397994479</v>
      </c>
      <c r="L169" s="89">
        <f t="shared" si="33"/>
        <v>804.75989887912931</v>
      </c>
      <c r="M169" s="90">
        <f t="shared" si="37"/>
        <v>4224.398308149769</v>
      </c>
      <c r="N169" s="90">
        <f t="shared" si="38"/>
        <v>24227.398308149768</v>
      </c>
      <c r="O169" s="90">
        <f t="shared" si="39"/>
        <v>4304.7971407515579</v>
      </c>
      <c r="P169" s="91">
        <f t="shared" si="34"/>
        <v>0.94274677036529408</v>
      </c>
      <c r="Q169" s="206">
        <v>4224.3982756878577</v>
      </c>
      <c r="R169" s="91">
        <f t="shared" si="40"/>
        <v>-2.6570636040683247E-2</v>
      </c>
      <c r="S169" s="91">
        <f t="shared" si="40"/>
        <v>-3.4699843593293068E-2</v>
      </c>
      <c r="T169" s="93">
        <v>5628</v>
      </c>
      <c r="U169" s="200">
        <v>20549</v>
      </c>
      <c r="V169" s="200">
        <v>3681.9566385952339</v>
      </c>
      <c r="W169" s="208"/>
      <c r="X169" s="90">
        <v>0</v>
      </c>
      <c r="Y169" s="90">
        <f t="shared" si="41"/>
        <v>0</v>
      </c>
    </row>
    <row r="170" spans="2:25" x14ac:dyDescent="0.25">
      <c r="B170" s="87">
        <v>3428</v>
      </c>
      <c r="C170" s="87" t="s">
        <v>186</v>
      </c>
      <c r="D170" s="1">
        <v>8078</v>
      </c>
      <c r="E170" s="87">
        <f t="shared" si="35"/>
        <v>3240.2727637384678</v>
      </c>
      <c r="F170" s="88">
        <f t="shared" si="28"/>
        <v>0.70961687234900606</v>
      </c>
      <c r="G170" s="197">
        <f t="shared" si="29"/>
        <v>795.96399088105568</v>
      </c>
      <c r="H170" s="197">
        <f t="shared" si="30"/>
        <v>1984.3382292664717</v>
      </c>
      <c r="I170" s="197">
        <f t="shared" si="31"/>
        <v>304.47154848170783</v>
      </c>
      <c r="J170" s="89">
        <f t="shared" si="32"/>
        <v>759.04757036489764</v>
      </c>
      <c r="K170" s="197">
        <f t="shared" si="36"/>
        <v>252.86435836302331</v>
      </c>
      <c r="L170" s="89">
        <f t="shared" si="33"/>
        <v>630.39084539901705</v>
      </c>
      <c r="M170" s="90">
        <f t="shared" si="37"/>
        <v>2614.729074665489</v>
      </c>
      <c r="N170" s="90">
        <f t="shared" si="38"/>
        <v>10692.729074665489</v>
      </c>
      <c r="O170" s="90">
        <f t="shared" si="39"/>
        <v>4289.1011129825465</v>
      </c>
      <c r="P170" s="91">
        <f t="shared" si="34"/>
        <v>0.93930935415194472</v>
      </c>
      <c r="Q170" s="206">
        <v>2614.7290602860398</v>
      </c>
      <c r="R170" s="91">
        <f t="shared" si="40"/>
        <v>-5.7409568261376893E-2</v>
      </c>
      <c r="S170" s="91">
        <f t="shared" si="40"/>
        <v>-7.5558120497018266E-2</v>
      </c>
      <c r="T170" s="93">
        <v>2493</v>
      </c>
      <c r="U170" s="200">
        <v>8570</v>
      </c>
      <c r="V170" s="200">
        <v>3505.112474437628</v>
      </c>
      <c r="W170" s="208"/>
      <c r="X170" s="90">
        <v>0</v>
      </c>
      <c r="Y170" s="90">
        <f t="shared" si="41"/>
        <v>0</v>
      </c>
    </row>
    <row r="171" spans="2:25" x14ac:dyDescent="0.25">
      <c r="B171" s="87">
        <v>3429</v>
      </c>
      <c r="C171" s="87" t="s">
        <v>187</v>
      </c>
      <c r="D171" s="1">
        <v>4358</v>
      </c>
      <c r="E171" s="87">
        <f t="shared" si="35"/>
        <v>2868.9927583936797</v>
      </c>
      <c r="F171" s="88">
        <f t="shared" si="28"/>
        <v>0.62830687921913264</v>
      </c>
      <c r="G171" s="197">
        <f t="shared" si="29"/>
        <v>1018.7319940879286</v>
      </c>
      <c r="H171" s="197">
        <f t="shared" si="30"/>
        <v>1547.4538990195636</v>
      </c>
      <c r="I171" s="197">
        <f t="shared" si="31"/>
        <v>434.41955035238368</v>
      </c>
      <c r="J171" s="89">
        <f t="shared" si="32"/>
        <v>659.88329698527082</v>
      </c>
      <c r="K171" s="197">
        <f t="shared" si="36"/>
        <v>382.81236023369917</v>
      </c>
      <c r="L171" s="89">
        <f t="shared" si="33"/>
        <v>581.49197519498898</v>
      </c>
      <c r="M171" s="90">
        <f t="shared" si="37"/>
        <v>2128.9458742145525</v>
      </c>
      <c r="N171" s="90">
        <f t="shared" si="38"/>
        <v>6486.9458742145525</v>
      </c>
      <c r="O171" s="90">
        <f t="shared" si="39"/>
        <v>4270.5371127153085</v>
      </c>
      <c r="P171" s="91">
        <f t="shared" si="34"/>
        <v>0.93524385449545133</v>
      </c>
      <c r="Q171" s="206">
        <v>2128.9458654530667</v>
      </c>
      <c r="R171" s="91">
        <f t="shared" si="40"/>
        <v>-6.3601203266007739E-2</v>
      </c>
      <c r="S171" s="91">
        <f t="shared" si="40"/>
        <v>-5.6820171821587863E-2</v>
      </c>
      <c r="T171" s="93">
        <v>1519</v>
      </c>
      <c r="U171" s="200">
        <v>4654</v>
      </c>
      <c r="V171" s="200">
        <v>3041.830065359477</v>
      </c>
      <c r="W171" s="208"/>
      <c r="X171" s="90">
        <v>0</v>
      </c>
      <c r="Y171" s="90">
        <f t="shared" si="41"/>
        <v>0</v>
      </c>
    </row>
    <row r="172" spans="2:25" x14ac:dyDescent="0.25">
      <c r="B172" s="87">
        <v>3430</v>
      </c>
      <c r="C172" s="87" t="s">
        <v>188</v>
      </c>
      <c r="D172" s="1">
        <v>6528</v>
      </c>
      <c r="E172" s="87">
        <f t="shared" si="35"/>
        <v>3540.1301518438181</v>
      </c>
      <c r="F172" s="88">
        <f t="shared" si="28"/>
        <v>0.77528537540816245</v>
      </c>
      <c r="G172" s="197">
        <f t="shared" si="29"/>
        <v>616.04955801784547</v>
      </c>
      <c r="H172" s="197">
        <f t="shared" si="30"/>
        <v>1135.9953849849071</v>
      </c>
      <c r="I172" s="197">
        <f t="shared" si="31"/>
        <v>199.52146264483522</v>
      </c>
      <c r="J172" s="89">
        <f t="shared" si="32"/>
        <v>367.91757711707612</v>
      </c>
      <c r="K172" s="197">
        <f t="shared" si="36"/>
        <v>147.91427252615068</v>
      </c>
      <c r="L172" s="89">
        <f t="shared" si="33"/>
        <v>272.75391853822185</v>
      </c>
      <c r="M172" s="90">
        <f t="shared" si="37"/>
        <v>1408.7493035231289</v>
      </c>
      <c r="N172" s="90">
        <f t="shared" si="38"/>
        <v>7936.7493035231291</v>
      </c>
      <c r="O172" s="90">
        <f t="shared" si="39"/>
        <v>4304.0939823878134</v>
      </c>
      <c r="P172" s="91">
        <f t="shared" si="34"/>
        <v>0.94259277930490248</v>
      </c>
      <c r="Q172" s="206">
        <v>1408.7492928870658</v>
      </c>
      <c r="R172" s="91">
        <f t="shared" si="40"/>
        <v>-0.15407541790851367</v>
      </c>
      <c r="S172" s="91">
        <f t="shared" si="40"/>
        <v>-0.14902923005438865</v>
      </c>
      <c r="T172" s="93">
        <v>1844</v>
      </c>
      <c r="U172" s="200">
        <v>7717</v>
      </c>
      <c r="V172" s="200">
        <v>4160.1078167115902</v>
      </c>
      <c r="W172" s="208"/>
      <c r="X172" s="90">
        <v>0</v>
      </c>
      <c r="Y172" s="90">
        <f t="shared" si="41"/>
        <v>0</v>
      </c>
    </row>
    <row r="173" spans="2:25" x14ac:dyDescent="0.25">
      <c r="B173" s="87">
        <v>3431</v>
      </c>
      <c r="C173" s="87" t="s">
        <v>189</v>
      </c>
      <c r="D173" s="1">
        <v>8174</v>
      </c>
      <c r="E173" s="87">
        <f t="shared" si="35"/>
        <v>3314.6796431467965</v>
      </c>
      <c r="F173" s="88">
        <f t="shared" si="28"/>
        <v>0.72591191319799597</v>
      </c>
      <c r="G173" s="197">
        <f t="shared" si="29"/>
        <v>751.3198632360585</v>
      </c>
      <c r="H173" s="197">
        <f t="shared" si="30"/>
        <v>1852.7547827401204</v>
      </c>
      <c r="I173" s="197">
        <f t="shared" si="31"/>
        <v>278.42914068879281</v>
      </c>
      <c r="J173" s="89">
        <f t="shared" si="32"/>
        <v>686.60626093856308</v>
      </c>
      <c r="K173" s="197">
        <f t="shared" si="36"/>
        <v>226.8219505701083</v>
      </c>
      <c r="L173" s="89">
        <f t="shared" si="33"/>
        <v>559.34293010588715</v>
      </c>
      <c r="M173" s="90">
        <f t="shared" si="37"/>
        <v>2412.0977128460077</v>
      </c>
      <c r="N173" s="90">
        <f t="shared" si="38"/>
        <v>10586.097712846007</v>
      </c>
      <c r="O173" s="90">
        <f t="shared" si="39"/>
        <v>4292.8214569529637</v>
      </c>
      <c r="P173" s="91">
        <f t="shared" si="34"/>
        <v>0.94012410619439446</v>
      </c>
      <c r="Q173" s="206">
        <v>2412.0976986222918</v>
      </c>
      <c r="R173" s="91">
        <f t="shared" si="40"/>
        <v>-4.0497710998943538E-2</v>
      </c>
      <c r="S173" s="91">
        <f t="shared" si="40"/>
        <v>-2.8046748611257489E-2</v>
      </c>
      <c r="T173" s="93">
        <v>2466</v>
      </c>
      <c r="U173" s="200">
        <v>8519</v>
      </c>
      <c r="V173" s="200">
        <v>3410.3282626100881</v>
      </c>
      <c r="W173" s="208"/>
      <c r="X173" s="90">
        <v>0</v>
      </c>
      <c r="Y173" s="90">
        <f t="shared" si="41"/>
        <v>0</v>
      </c>
    </row>
    <row r="174" spans="2:25" x14ac:dyDescent="0.25">
      <c r="B174" s="87">
        <v>3432</v>
      </c>
      <c r="C174" s="87" t="s">
        <v>190</v>
      </c>
      <c r="D174" s="1">
        <v>6521</v>
      </c>
      <c r="E174" s="87">
        <f t="shared" si="35"/>
        <v>3316.8870803662262</v>
      </c>
      <c r="F174" s="88">
        <f t="shared" si="28"/>
        <v>0.72639533999869266</v>
      </c>
      <c r="G174" s="197">
        <f t="shared" si="29"/>
        <v>749.99540090440064</v>
      </c>
      <c r="H174" s="197">
        <f t="shared" si="30"/>
        <v>1474.4909581780516</v>
      </c>
      <c r="I174" s="197">
        <f t="shared" si="31"/>
        <v>277.65653766199239</v>
      </c>
      <c r="J174" s="89">
        <f t="shared" si="32"/>
        <v>545.87275304347702</v>
      </c>
      <c r="K174" s="197">
        <f t="shared" si="36"/>
        <v>226.04934754330787</v>
      </c>
      <c r="L174" s="89">
        <f t="shared" si="33"/>
        <v>444.41301727014326</v>
      </c>
      <c r="M174" s="90">
        <f t="shared" si="37"/>
        <v>1918.9039754481948</v>
      </c>
      <c r="N174" s="90">
        <f t="shared" si="38"/>
        <v>8439.9039754481946</v>
      </c>
      <c r="O174" s="90">
        <f t="shared" si="39"/>
        <v>4292.9318288139339</v>
      </c>
      <c r="P174" s="91">
        <f t="shared" si="34"/>
        <v>0.94014827753442898</v>
      </c>
      <c r="Q174" s="206">
        <v>1918.9039641084444</v>
      </c>
      <c r="R174" s="91">
        <f t="shared" si="40"/>
        <v>-2.1017865185407596E-2</v>
      </c>
      <c r="S174" s="91">
        <f t="shared" si="40"/>
        <v>-1.1058738686784898E-2</v>
      </c>
      <c r="T174" s="93">
        <v>1966</v>
      </c>
      <c r="U174" s="200">
        <v>6661</v>
      </c>
      <c r="V174" s="200">
        <v>3353.9778449144005</v>
      </c>
      <c r="W174" s="208"/>
      <c r="X174" s="90">
        <v>0</v>
      </c>
      <c r="Y174" s="90">
        <f t="shared" si="41"/>
        <v>0</v>
      </c>
    </row>
    <row r="175" spans="2:25" x14ac:dyDescent="0.25">
      <c r="B175" s="87">
        <v>3433</v>
      </c>
      <c r="C175" s="87" t="s">
        <v>191</v>
      </c>
      <c r="D175" s="1">
        <v>7052</v>
      </c>
      <c r="E175" s="87">
        <f t="shared" si="35"/>
        <v>3284.5831392640898</v>
      </c>
      <c r="F175" s="88">
        <f t="shared" si="28"/>
        <v>0.71932080543914012</v>
      </c>
      <c r="G175" s="197">
        <f t="shared" si="29"/>
        <v>769.37776556568247</v>
      </c>
      <c r="H175" s="197">
        <f t="shared" si="30"/>
        <v>1651.8540626695203</v>
      </c>
      <c r="I175" s="197">
        <f t="shared" si="31"/>
        <v>288.96291704774012</v>
      </c>
      <c r="J175" s="89">
        <f t="shared" si="32"/>
        <v>620.40338290149805</v>
      </c>
      <c r="K175" s="197">
        <f t="shared" si="36"/>
        <v>237.35572692905561</v>
      </c>
      <c r="L175" s="89">
        <f t="shared" si="33"/>
        <v>509.60274571668242</v>
      </c>
      <c r="M175" s="90">
        <f t="shared" si="37"/>
        <v>2161.4568083862027</v>
      </c>
      <c r="N175" s="90">
        <f t="shared" si="38"/>
        <v>9213.4568083862032</v>
      </c>
      <c r="O175" s="90">
        <f t="shared" si="39"/>
        <v>4291.3166317588275</v>
      </c>
      <c r="P175" s="91">
        <f t="shared" si="34"/>
        <v>0.93979455080645147</v>
      </c>
      <c r="Q175" s="206">
        <v>2161.4567960024569</v>
      </c>
      <c r="R175" s="91">
        <f t="shared" si="40"/>
        <v>-4.2238218117615099E-2</v>
      </c>
      <c r="S175" s="91">
        <f t="shared" si="40"/>
        <v>-4.0453845911033945E-2</v>
      </c>
      <c r="T175" s="93">
        <v>2147</v>
      </c>
      <c r="U175" s="200">
        <v>7363</v>
      </c>
      <c r="V175" s="200">
        <v>3423.0590423059043</v>
      </c>
      <c r="W175" s="208"/>
      <c r="X175" s="90">
        <v>0</v>
      </c>
      <c r="Y175" s="90">
        <f t="shared" si="41"/>
        <v>0</v>
      </c>
    </row>
    <row r="176" spans="2:25" x14ac:dyDescent="0.25">
      <c r="B176" s="87">
        <v>3434</v>
      </c>
      <c r="C176" s="87" t="s">
        <v>192</v>
      </c>
      <c r="D176" s="1">
        <v>7313</v>
      </c>
      <c r="E176" s="87">
        <f t="shared" si="35"/>
        <v>3306.0578661844488</v>
      </c>
      <c r="F176" s="88">
        <f t="shared" si="28"/>
        <v>0.72402375166092436</v>
      </c>
      <c r="G176" s="197">
        <f t="shared" si="29"/>
        <v>756.4929294134671</v>
      </c>
      <c r="H176" s="197">
        <f t="shared" si="30"/>
        <v>1673.3623598625893</v>
      </c>
      <c r="I176" s="197">
        <f t="shared" si="31"/>
        <v>281.4467626256145</v>
      </c>
      <c r="J176" s="89">
        <f t="shared" si="32"/>
        <v>622.56023892785925</v>
      </c>
      <c r="K176" s="197">
        <f t="shared" si="36"/>
        <v>229.83957250692998</v>
      </c>
      <c r="L176" s="89">
        <f t="shared" si="33"/>
        <v>508.40513438532912</v>
      </c>
      <c r="M176" s="90">
        <f t="shared" si="37"/>
        <v>2181.7674942479184</v>
      </c>
      <c r="N176" s="90">
        <f t="shared" si="38"/>
        <v>9494.7674942479189</v>
      </c>
      <c r="O176" s="90">
        <f t="shared" si="39"/>
        <v>4292.390368104845</v>
      </c>
      <c r="P176" s="91">
        <f t="shared" si="34"/>
        <v>0.94002969811754056</v>
      </c>
      <c r="Q176" s="206">
        <v>2181.7674814892566</v>
      </c>
      <c r="R176" s="91">
        <f t="shared" si="40"/>
        <v>-0.10071323167732416</v>
      </c>
      <c r="S176" s="91">
        <f t="shared" si="40"/>
        <v>-0.10111978084926025</v>
      </c>
      <c r="T176" s="93">
        <v>2212</v>
      </c>
      <c r="U176" s="200">
        <v>8132</v>
      </c>
      <c r="V176" s="200">
        <v>3677.9737675260067</v>
      </c>
      <c r="W176" s="208"/>
      <c r="X176" s="90">
        <v>0</v>
      </c>
      <c r="Y176" s="90">
        <f t="shared" si="41"/>
        <v>0</v>
      </c>
    </row>
    <row r="177" spans="2:25" x14ac:dyDescent="0.25">
      <c r="B177" s="87">
        <v>3435</v>
      </c>
      <c r="C177" s="87" t="s">
        <v>193</v>
      </c>
      <c r="D177" s="1">
        <v>12181</v>
      </c>
      <c r="E177" s="87">
        <f t="shared" si="35"/>
        <v>3448.7542468856172</v>
      </c>
      <c r="F177" s="88">
        <f t="shared" si="28"/>
        <v>0.75527413295655876</v>
      </c>
      <c r="G177" s="197">
        <f t="shared" si="29"/>
        <v>670.87510099276608</v>
      </c>
      <c r="H177" s="197">
        <f t="shared" si="30"/>
        <v>2369.5308567064499</v>
      </c>
      <c r="I177" s="197">
        <f t="shared" si="31"/>
        <v>231.50302938020553</v>
      </c>
      <c r="J177" s="89">
        <f t="shared" si="32"/>
        <v>817.66869977088595</v>
      </c>
      <c r="K177" s="197">
        <f t="shared" si="36"/>
        <v>179.89583926152102</v>
      </c>
      <c r="L177" s="89">
        <f t="shared" si="33"/>
        <v>635.39210427169223</v>
      </c>
      <c r="M177" s="90">
        <f t="shared" si="37"/>
        <v>3004.9229609781423</v>
      </c>
      <c r="N177" s="90">
        <f t="shared" si="38"/>
        <v>15185.922960978143</v>
      </c>
      <c r="O177" s="90">
        <f t="shared" si="39"/>
        <v>4299.5251871399041</v>
      </c>
      <c r="P177" s="91">
        <f t="shared" si="34"/>
        <v>0.94159221718232244</v>
      </c>
      <c r="Q177" s="206">
        <v>3004.9229406058125</v>
      </c>
      <c r="R177" s="91">
        <f t="shared" si="40"/>
        <v>-2.0819935691318327E-2</v>
      </c>
      <c r="S177" s="91">
        <f t="shared" si="40"/>
        <v>-4.4633038130021683E-3</v>
      </c>
      <c r="T177" s="93">
        <v>3532</v>
      </c>
      <c r="U177" s="200">
        <v>12440</v>
      </c>
      <c r="V177" s="200">
        <v>3464.2160957950427</v>
      </c>
      <c r="W177" s="208"/>
      <c r="X177" s="90">
        <v>0</v>
      </c>
      <c r="Y177" s="90">
        <f t="shared" si="41"/>
        <v>0</v>
      </c>
    </row>
    <row r="178" spans="2:25" x14ac:dyDescent="0.25">
      <c r="B178" s="87">
        <v>3436</v>
      </c>
      <c r="C178" s="87" t="s">
        <v>194</v>
      </c>
      <c r="D178" s="1">
        <v>20564</v>
      </c>
      <c r="E178" s="87">
        <f t="shared" si="35"/>
        <v>3679.3701914474864</v>
      </c>
      <c r="F178" s="88">
        <f t="shared" si="28"/>
        <v>0.80577882105725895</v>
      </c>
      <c r="G178" s="197">
        <f t="shared" si="29"/>
        <v>532.50553425564453</v>
      </c>
      <c r="H178" s="197">
        <f t="shared" si="30"/>
        <v>2976.1734309547974</v>
      </c>
      <c r="I178" s="197">
        <f t="shared" si="31"/>
        <v>150.78744878355133</v>
      </c>
      <c r="J178" s="89">
        <f t="shared" si="32"/>
        <v>842.75105125126834</v>
      </c>
      <c r="K178" s="197">
        <f t="shared" si="36"/>
        <v>99.180258664866798</v>
      </c>
      <c r="L178" s="89">
        <f t="shared" si="33"/>
        <v>554.31846567794048</v>
      </c>
      <c r="M178" s="90">
        <f t="shared" si="37"/>
        <v>3530.4918966327377</v>
      </c>
      <c r="N178" s="90">
        <f t="shared" si="38"/>
        <v>24094.491896632739</v>
      </c>
      <c r="O178" s="90">
        <f t="shared" si="39"/>
        <v>4311.0559843679976</v>
      </c>
      <c r="P178" s="91">
        <f t="shared" si="34"/>
        <v>0.94411745158735738</v>
      </c>
      <c r="Q178" s="206">
        <v>3530.4918643957772</v>
      </c>
      <c r="R178" s="91">
        <f t="shared" si="40"/>
        <v>-1.4992575561622838E-2</v>
      </c>
      <c r="S178" s="91">
        <f t="shared" si="40"/>
        <v>-8.1192011559872383E-3</v>
      </c>
      <c r="T178" s="93">
        <v>5589</v>
      </c>
      <c r="U178" s="200">
        <v>20877</v>
      </c>
      <c r="V178" s="200">
        <v>3709.4882729211085</v>
      </c>
      <c r="W178" s="208"/>
      <c r="X178" s="90">
        <v>0</v>
      </c>
      <c r="Y178" s="90">
        <f t="shared" si="41"/>
        <v>0</v>
      </c>
    </row>
    <row r="179" spans="2:25" x14ac:dyDescent="0.25">
      <c r="B179" s="87">
        <v>3437</v>
      </c>
      <c r="C179" s="87" t="s">
        <v>195</v>
      </c>
      <c r="D179" s="1">
        <v>17679</v>
      </c>
      <c r="E179" s="87">
        <f t="shared" si="35"/>
        <v>3175.6781031075984</v>
      </c>
      <c r="F179" s="88">
        <f t="shared" si="28"/>
        <v>0.69547069874279455</v>
      </c>
      <c r="G179" s="197">
        <f t="shared" si="29"/>
        <v>834.72078725957738</v>
      </c>
      <c r="H179" s="197">
        <f t="shared" si="30"/>
        <v>4646.8906226740673</v>
      </c>
      <c r="I179" s="197">
        <f t="shared" si="31"/>
        <v>327.07967970251212</v>
      </c>
      <c r="J179" s="89">
        <f t="shared" si="32"/>
        <v>1820.8525769038849</v>
      </c>
      <c r="K179" s="197">
        <f t="shared" si="36"/>
        <v>275.47248958382761</v>
      </c>
      <c r="L179" s="89">
        <f t="shared" si="33"/>
        <v>1533.5553495131683</v>
      </c>
      <c r="M179" s="90">
        <f t="shared" si="37"/>
        <v>6180.4459721872354</v>
      </c>
      <c r="N179" s="90">
        <f t="shared" si="38"/>
        <v>23859.445972187234</v>
      </c>
      <c r="O179" s="90">
        <f t="shared" si="39"/>
        <v>4285.8713799510033</v>
      </c>
      <c r="P179" s="91">
        <f t="shared" si="34"/>
        <v>0.93860204547163428</v>
      </c>
      <c r="Q179" s="206">
        <v>6180.4459400771684</v>
      </c>
      <c r="R179" s="91">
        <f t="shared" si="40"/>
        <v>-4.3602921287530433E-2</v>
      </c>
      <c r="S179" s="91">
        <f t="shared" si="40"/>
        <v>-4.9787633849709044E-2</v>
      </c>
      <c r="T179" s="93">
        <v>5567</v>
      </c>
      <c r="U179" s="200">
        <v>18485</v>
      </c>
      <c r="V179" s="200">
        <v>3342.0719580546011</v>
      </c>
      <c r="W179" s="208"/>
      <c r="X179" s="90">
        <v>0</v>
      </c>
      <c r="Y179" s="90">
        <f t="shared" si="41"/>
        <v>0</v>
      </c>
    </row>
    <row r="180" spans="2:25" x14ac:dyDescent="0.25">
      <c r="B180" s="87">
        <v>3438</v>
      </c>
      <c r="C180" s="87" t="s">
        <v>196</v>
      </c>
      <c r="D180" s="1">
        <v>10915</v>
      </c>
      <c r="E180" s="87">
        <f t="shared" si="35"/>
        <v>3368.8271604938273</v>
      </c>
      <c r="F180" s="88">
        <f t="shared" si="28"/>
        <v>0.73777017165551295</v>
      </c>
      <c r="G180" s="197">
        <f t="shared" si="29"/>
        <v>718.83135282784008</v>
      </c>
      <c r="H180" s="197">
        <f t="shared" si="30"/>
        <v>2329.0135831622019</v>
      </c>
      <c r="I180" s="197">
        <f t="shared" si="31"/>
        <v>259.47750961733203</v>
      </c>
      <c r="J180" s="89">
        <f t="shared" si="32"/>
        <v>840.70713116015577</v>
      </c>
      <c r="K180" s="197">
        <f t="shared" si="36"/>
        <v>207.87031949864752</v>
      </c>
      <c r="L180" s="89">
        <f t="shared" si="33"/>
        <v>673.49983517561793</v>
      </c>
      <c r="M180" s="90">
        <f t="shared" si="37"/>
        <v>3002.51341833782</v>
      </c>
      <c r="N180" s="90">
        <f t="shared" si="38"/>
        <v>13917.51341833782</v>
      </c>
      <c r="O180" s="90">
        <f t="shared" si="39"/>
        <v>4295.5288328203151</v>
      </c>
      <c r="P180" s="91">
        <f t="shared" si="34"/>
        <v>0.94071701911727024</v>
      </c>
      <c r="Q180" s="206">
        <v>3002.5133996497261</v>
      </c>
      <c r="R180" s="91">
        <f t="shared" si="40"/>
        <v>6.2690144740481235E-3</v>
      </c>
      <c r="S180" s="91">
        <f t="shared" si="40"/>
        <v>-4.8392512238122444E-2</v>
      </c>
      <c r="T180" s="93">
        <v>3240</v>
      </c>
      <c r="U180" s="200">
        <v>10847</v>
      </c>
      <c r="V180" s="200">
        <v>3540.1436031331596</v>
      </c>
      <c r="W180" s="208"/>
      <c r="X180" s="90">
        <v>0</v>
      </c>
      <c r="Y180" s="90">
        <f t="shared" si="41"/>
        <v>0</v>
      </c>
    </row>
    <row r="181" spans="2:25" x14ac:dyDescent="0.25">
      <c r="B181" s="87">
        <v>3439</v>
      </c>
      <c r="C181" s="87" t="s">
        <v>197</v>
      </c>
      <c r="D181" s="1">
        <v>15443</v>
      </c>
      <c r="E181" s="87">
        <f t="shared" si="35"/>
        <v>3497.05615942029</v>
      </c>
      <c r="F181" s="88">
        <f t="shared" si="28"/>
        <v>0.76585220912499341</v>
      </c>
      <c r="G181" s="197">
        <f t="shared" si="29"/>
        <v>641.89395347196239</v>
      </c>
      <c r="H181" s="197">
        <f t="shared" si="30"/>
        <v>2834.6036985321862</v>
      </c>
      <c r="I181" s="197">
        <f t="shared" si="31"/>
        <v>214.59735999307009</v>
      </c>
      <c r="J181" s="89">
        <f t="shared" si="32"/>
        <v>947.66194172939754</v>
      </c>
      <c r="K181" s="197">
        <f t="shared" si="36"/>
        <v>162.99016987438557</v>
      </c>
      <c r="L181" s="89">
        <f t="shared" si="33"/>
        <v>719.76459016528668</v>
      </c>
      <c r="M181" s="90">
        <f t="shared" si="37"/>
        <v>3554.368288697473</v>
      </c>
      <c r="N181" s="90">
        <f t="shared" si="38"/>
        <v>18997.368288697471</v>
      </c>
      <c r="O181" s="90">
        <f t="shared" si="39"/>
        <v>4301.9402827666381</v>
      </c>
      <c r="P181" s="91">
        <f t="shared" si="34"/>
        <v>0.94212112099074419</v>
      </c>
      <c r="Q181" s="206">
        <v>3554.3682632262926</v>
      </c>
      <c r="R181" s="91">
        <f t="shared" si="40"/>
        <v>-0.14047976846440696</v>
      </c>
      <c r="S181" s="91">
        <f t="shared" si="40"/>
        <v>-0.14651353820571206</v>
      </c>
      <c r="T181" s="93">
        <v>4416</v>
      </c>
      <c r="U181" s="200">
        <v>17967</v>
      </c>
      <c r="V181" s="200">
        <v>4097.3774230330673</v>
      </c>
      <c r="W181" s="208"/>
      <c r="X181" s="90">
        <v>0</v>
      </c>
      <c r="Y181" s="90">
        <f t="shared" si="41"/>
        <v>0</v>
      </c>
    </row>
    <row r="182" spans="2:25" x14ac:dyDescent="0.25">
      <c r="B182" s="87">
        <v>3440</v>
      </c>
      <c r="C182" s="87" t="s">
        <v>198</v>
      </c>
      <c r="D182" s="1">
        <v>21673</v>
      </c>
      <c r="E182" s="87">
        <f t="shared" si="35"/>
        <v>4199.3799651230383</v>
      </c>
      <c r="F182" s="88">
        <f t="shared" si="28"/>
        <v>0.9196605020429105</v>
      </c>
      <c r="G182" s="197">
        <f t="shared" si="29"/>
        <v>220.4996700503134</v>
      </c>
      <c r="H182" s="197">
        <f t="shared" si="30"/>
        <v>1137.9987971296673</v>
      </c>
      <c r="I182" s="197">
        <f t="shared" si="31"/>
        <v>0</v>
      </c>
      <c r="J182" s="89">
        <f t="shared" si="32"/>
        <v>0</v>
      </c>
      <c r="K182" s="197">
        <f t="shared" si="36"/>
        <v>-51.607190118684528</v>
      </c>
      <c r="L182" s="89">
        <f t="shared" si="33"/>
        <v>-266.34470820253085</v>
      </c>
      <c r="M182" s="90">
        <f t="shared" si="37"/>
        <v>871.6540889271364</v>
      </c>
      <c r="N182" s="90">
        <f t="shared" si="38"/>
        <v>22544.654088927135</v>
      </c>
      <c r="O182" s="90">
        <f t="shared" si="39"/>
        <v>4368.2724450546666</v>
      </c>
      <c r="P182" s="91">
        <f t="shared" si="34"/>
        <v>0.95664780592472176</v>
      </c>
      <c r="Q182" s="206">
        <v>871.65407100596019</v>
      </c>
      <c r="R182" s="91">
        <f t="shared" si="40"/>
        <v>4.3325470562749727E-2</v>
      </c>
      <c r="S182" s="91">
        <f t="shared" si="40"/>
        <v>2.7355171749640302E-2</v>
      </c>
      <c r="T182" s="93">
        <v>5161</v>
      </c>
      <c r="U182" s="200">
        <v>20773</v>
      </c>
      <c r="V182" s="200">
        <v>4087.5639512003154</v>
      </c>
      <c r="W182" s="208"/>
      <c r="X182" s="90">
        <v>0</v>
      </c>
      <c r="Y182" s="90">
        <f t="shared" si="41"/>
        <v>0</v>
      </c>
    </row>
    <row r="183" spans="2:25" x14ac:dyDescent="0.25">
      <c r="B183" s="87">
        <v>3441</v>
      </c>
      <c r="C183" s="87" t="s">
        <v>199</v>
      </c>
      <c r="D183" s="1">
        <v>22080</v>
      </c>
      <c r="E183" s="87">
        <f t="shared" si="35"/>
        <v>3602.5452765540872</v>
      </c>
      <c r="F183" s="88">
        <f t="shared" si="28"/>
        <v>0.78895423257346897</v>
      </c>
      <c r="G183" s="197">
        <f t="shared" si="29"/>
        <v>578.60048319168402</v>
      </c>
      <c r="H183" s="197">
        <f t="shared" si="30"/>
        <v>3546.2423614818313</v>
      </c>
      <c r="I183" s="197">
        <f t="shared" si="31"/>
        <v>177.67616899624105</v>
      </c>
      <c r="J183" s="89">
        <f t="shared" si="32"/>
        <v>1088.9772397779614</v>
      </c>
      <c r="K183" s="197">
        <f t="shared" si="36"/>
        <v>126.06897887755652</v>
      </c>
      <c r="L183" s="89">
        <f t="shared" si="33"/>
        <v>772.67677154054388</v>
      </c>
      <c r="M183" s="90">
        <f t="shared" si="37"/>
        <v>4318.9191330223748</v>
      </c>
      <c r="N183" s="90">
        <f t="shared" si="38"/>
        <v>26398.919133022377</v>
      </c>
      <c r="O183" s="90">
        <f t="shared" si="39"/>
        <v>4307.2147386233282</v>
      </c>
      <c r="P183" s="91">
        <f t="shared" si="34"/>
        <v>0.94327622216316809</v>
      </c>
      <c r="Q183" s="206">
        <v>4318.9190976707323</v>
      </c>
      <c r="R183" s="91">
        <f t="shared" si="40"/>
        <v>-7.2190940415160942E-2</v>
      </c>
      <c r="S183" s="91">
        <f t="shared" si="40"/>
        <v>-7.975994889602922E-2</v>
      </c>
      <c r="T183" s="93">
        <v>6129</v>
      </c>
      <c r="U183" s="200">
        <v>23798</v>
      </c>
      <c r="V183" s="200">
        <v>3914.7886165487744</v>
      </c>
      <c r="W183" s="208"/>
      <c r="X183" s="90">
        <v>0</v>
      </c>
      <c r="Y183" s="90">
        <f t="shared" si="41"/>
        <v>0</v>
      </c>
    </row>
    <row r="184" spans="2:25" x14ac:dyDescent="0.25">
      <c r="B184" s="87">
        <v>3442</v>
      </c>
      <c r="C184" s="87" t="s">
        <v>200</v>
      </c>
      <c r="D184" s="1">
        <v>52468</v>
      </c>
      <c r="E184" s="87">
        <f t="shared" si="35"/>
        <v>3522.2878625134263</v>
      </c>
      <c r="F184" s="88">
        <f t="shared" si="28"/>
        <v>0.77137792980917808</v>
      </c>
      <c r="G184" s="197">
        <f t="shared" si="29"/>
        <v>626.75493161608063</v>
      </c>
      <c r="H184" s="197">
        <f t="shared" si="30"/>
        <v>9336.141461353136</v>
      </c>
      <c r="I184" s="197">
        <f t="shared" si="31"/>
        <v>205.76626391047239</v>
      </c>
      <c r="J184" s="89">
        <f t="shared" si="32"/>
        <v>3065.094267210397</v>
      </c>
      <c r="K184" s="197">
        <f t="shared" si="36"/>
        <v>154.15907379178788</v>
      </c>
      <c r="L184" s="89">
        <f t="shared" si="33"/>
        <v>2296.3535632024723</v>
      </c>
      <c r="M184" s="90">
        <f t="shared" si="37"/>
        <v>11632.495024555608</v>
      </c>
      <c r="N184" s="90">
        <f t="shared" si="38"/>
        <v>64100.49502455561</v>
      </c>
      <c r="O184" s="90">
        <f t="shared" si="39"/>
        <v>4303.2018679212952</v>
      </c>
      <c r="P184" s="91">
        <f t="shared" si="34"/>
        <v>0.94239740702495356</v>
      </c>
      <c r="Q184" s="206">
        <v>11632.494938636521</v>
      </c>
      <c r="R184" s="91">
        <f t="shared" si="40"/>
        <v>-4.3392648774795796E-2</v>
      </c>
      <c r="S184" s="91">
        <f t="shared" si="40"/>
        <v>-4.7823764996233774E-2</v>
      </c>
      <c r="T184" s="93">
        <v>14896</v>
      </c>
      <c r="U184" s="200">
        <v>54848</v>
      </c>
      <c r="V184" s="200">
        <v>3699.197410130168</v>
      </c>
      <c r="W184" s="208"/>
      <c r="X184" s="90">
        <v>0</v>
      </c>
      <c r="Y184" s="90">
        <f t="shared" si="41"/>
        <v>0</v>
      </c>
    </row>
    <row r="185" spans="2:25" x14ac:dyDescent="0.25">
      <c r="B185" s="87">
        <v>3443</v>
      </c>
      <c r="C185" s="87" t="s">
        <v>201</v>
      </c>
      <c r="D185" s="1">
        <v>47899</v>
      </c>
      <c r="E185" s="87">
        <f t="shared" si="35"/>
        <v>3512.9446277961129</v>
      </c>
      <c r="F185" s="88">
        <f t="shared" si="28"/>
        <v>0.76933176966120553</v>
      </c>
      <c r="G185" s="197">
        <f t="shared" si="29"/>
        <v>632.36087244646865</v>
      </c>
      <c r="H185" s="197">
        <f t="shared" si="30"/>
        <v>8622.2404958075986</v>
      </c>
      <c r="I185" s="197">
        <f t="shared" si="31"/>
        <v>209.03639606153206</v>
      </c>
      <c r="J185" s="89">
        <f t="shared" si="32"/>
        <v>2850.2112602989896</v>
      </c>
      <c r="K185" s="197">
        <f t="shared" si="36"/>
        <v>157.42920594284755</v>
      </c>
      <c r="L185" s="89">
        <f t="shared" si="33"/>
        <v>2146.5472230307264</v>
      </c>
      <c r="M185" s="90">
        <f t="shared" si="37"/>
        <v>10768.787718838325</v>
      </c>
      <c r="N185" s="90">
        <f t="shared" si="38"/>
        <v>58667.787718838328</v>
      </c>
      <c r="O185" s="90">
        <f t="shared" si="39"/>
        <v>4302.7347061854289</v>
      </c>
      <c r="P185" s="91">
        <f t="shared" si="34"/>
        <v>0.9422950990175547</v>
      </c>
      <c r="Q185" s="206">
        <v>10768.787640192602</v>
      </c>
      <c r="R185" s="91">
        <f t="shared" si="40"/>
        <v>-3.1521695175704641E-2</v>
      </c>
      <c r="S185" s="91">
        <f t="shared" si="40"/>
        <v>-3.5996512425717955E-2</v>
      </c>
      <c r="T185" s="93">
        <v>13635</v>
      </c>
      <c r="U185" s="200">
        <v>49458</v>
      </c>
      <c r="V185" s="200">
        <v>3644.1202475685236</v>
      </c>
      <c r="W185" s="208"/>
      <c r="X185" s="90">
        <v>0</v>
      </c>
      <c r="Y185" s="90">
        <f t="shared" si="41"/>
        <v>0</v>
      </c>
    </row>
    <row r="186" spans="2:25" x14ac:dyDescent="0.25">
      <c r="B186" s="87">
        <v>3446</v>
      </c>
      <c r="C186" s="87" t="s">
        <v>202</v>
      </c>
      <c r="D186" s="1">
        <v>52164</v>
      </c>
      <c r="E186" s="87">
        <f t="shared" si="35"/>
        <v>3844.6344339622642</v>
      </c>
      <c r="F186" s="88">
        <f t="shared" si="28"/>
        <v>0.84197154415047137</v>
      </c>
      <c r="G186" s="197">
        <f t="shared" si="29"/>
        <v>433.34698874677787</v>
      </c>
      <c r="H186" s="197">
        <f t="shared" si="30"/>
        <v>5879.6519433162821</v>
      </c>
      <c r="I186" s="197">
        <f t="shared" si="31"/>
        <v>92.944963903379104</v>
      </c>
      <c r="J186" s="89">
        <f t="shared" si="32"/>
        <v>1261.0772702410477</v>
      </c>
      <c r="K186" s="197">
        <f t="shared" si="36"/>
        <v>41.337773784694576</v>
      </c>
      <c r="L186" s="89">
        <f t="shared" si="33"/>
        <v>560.87091471073597</v>
      </c>
      <c r="M186" s="90">
        <f t="shared" si="37"/>
        <v>6440.5228580270177</v>
      </c>
      <c r="N186" s="90">
        <f t="shared" si="38"/>
        <v>58604.52285802702</v>
      </c>
      <c r="O186" s="90">
        <f t="shared" si="39"/>
        <v>4319.3191964937369</v>
      </c>
      <c r="P186" s="91">
        <f t="shared" si="34"/>
        <v>0.94592708774201817</v>
      </c>
      <c r="Q186" s="206">
        <v>6440.5227797677426</v>
      </c>
      <c r="R186" s="91">
        <f t="shared" si="40"/>
        <v>-2.2395472179013848E-2</v>
      </c>
      <c r="S186" s="91">
        <f t="shared" si="40"/>
        <v>-1.7712077846144918E-2</v>
      </c>
      <c r="T186" s="93">
        <v>13568</v>
      </c>
      <c r="U186" s="200">
        <v>53359</v>
      </c>
      <c r="V186" s="200">
        <v>3913.9587764982025</v>
      </c>
      <c r="W186" s="208"/>
      <c r="X186" s="90">
        <v>0</v>
      </c>
      <c r="Y186" s="90">
        <f t="shared" si="41"/>
        <v>0</v>
      </c>
    </row>
    <row r="187" spans="2:25" x14ac:dyDescent="0.25">
      <c r="B187" s="87">
        <v>3447</v>
      </c>
      <c r="C187" s="87" t="s">
        <v>203</v>
      </c>
      <c r="D187" s="1">
        <v>17877</v>
      </c>
      <c r="E187" s="87">
        <f t="shared" si="35"/>
        <v>3212.976276060388</v>
      </c>
      <c r="F187" s="88">
        <f t="shared" si="28"/>
        <v>0.70363896566503792</v>
      </c>
      <c r="G187" s="197">
        <f t="shared" si="29"/>
        <v>812.3418834879036</v>
      </c>
      <c r="H187" s="197">
        <f t="shared" si="30"/>
        <v>4519.8702397266952</v>
      </c>
      <c r="I187" s="197">
        <f t="shared" si="31"/>
        <v>314.02531916903575</v>
      </c>
      <c r="J187" s="89">
        <f t="shared" si="32"/>
        <v>1747.2368758565151</v>
      </c>
      <c r="K187" s="197">
        <f t="shared" si="36"/>
        <v>262.41812905035124</v>
      </c>
      <c r="L187" s="89">
        <f t="shared" si="33"/>
        <v>1460.0944700361545</v>
      </c>
      <c r="M187" s="90">
        <f t="shared" si="37"/>
        <v>5979.9647097628495</v>
      </c>
      <c r="N187" s="90">
        <f t="shared" si="38"/>
        <v>23856.964709762848</v>
      </c>
      <c r="O187" s="90">
        <f t="shared" si="39"/>
        <v>4287.7362885986422</v>
      </c>
      <c r="P187" s="91">
        <f t="shared" si="34"/>
        <v>0.93901045881774625</v>
      </c>
      <c r="Q187" s="206">
        <v>5979.9646776700865</v>
      </c>
      <c r="R187" s="91">
        <f t="shared" si="40"/>
        <v>-1.4878492312778971E-2</v>
      </c>
      <c r="S187" s="91">
        <f t="shared" si="40"/>
        <v>-2.0013022097633403E-2</v>
      </c>
      <c r="T187" s="93">
        <v>5564</v>
      </c>
      <c r="U187" s="200">
        <v>18147</v>
      </c>
      <c r="V187" s="200">
        <v>3278.5907859078593</v>
      </c>
      <c r="W187" s="208"/>
      <c r="X187" s="90">
        <v>0</v>
      </c>
      <c r="Y187" s="90">
        <f t="shared" si="41"/>
        <v>0</v>
      </c>
    </row>
    <row r="188" spans="2:25" x14ac:dyDescent="0.25">
      <c r="B188" s="87">
        <v>3448</v>
      </c>
      <c r="C188" s="87" t="s">
        <v>204</v>
      </c>
      <c r="D188" s="1">
        <v>20819</v>
      </c>
      <c r="E188" s="87">
        <f t="shared" si="35"/>
        <v>3189.6736632449824</v>
      </c>
      <c r="F188" s="88">
        <f t="shared" si="28"/>
        <v>0.69853571404724824</v>
      </c>
      <c r="G188" s="197">
        <f t="shared" si="29"/>
        <v>826.32345117714692</v>
      </c>
      <c r="H188" s="197">
        <f t="shared" si="30"/>
        <v>5393.4131658332371</v>
      </c>
      <c r="I188" s="197">
        <f t="shared" si="31"/>
        <v>322.18123365442773</v>
      </c>
      <c r="J188" s="89">
        <f t="shared" si="32"/>
        <v>2102.8769120624497</v>
      </c>
      <c r="K188" s="197">
        <f t="shared" si="36"/>
        <v>270.57404353574321</v>
      </c>
      <c r="L188" s="89">
        <f t="shared" si="33"/>
        <v>1766.0367821577959</v>
      </c>
      <c r="M188" s="90">
        <f t="shared" si="37"/>
        <v>7159.4499479910328</v>
      </c>
      <c r="N188" s="90">
        <f t="shared" si="38"/>
        <v>27978.449947991034</v>
      </c>
      <c r="O188" s="90">
        <f t="shared" si="39"/>
        <v>4286.5711579578729</v>
      </c>
      <c r="P188" s="91">
        <f t="shared" si="34"/>
        <v>0.93875529623685705</v>
      </c>
      <c r="Q188" s="206">
        <v>7159.4499103437538</v>
      </c>
      <c r="R188" s="91">
        <f t="shared" si="40"/>
        <v>-0.26631660558218212</v>
      </c>
      <c r="S188" s="91">
        <f t="shared" si="40"/>
        <v>-0.26069623332526604</v>
      </c>
      <c r="T188" s="93">
        <v>6527</v>
      </c>
      <c r="U188" s="200">
        <v>28376</v>
      </c>
      <c r="V188" s="200">
        <v>4314.4290710050172</v>
      </c>
      <c r="W188" s="208"/>
      <c r="X188" s="90">
        <v>0</v>
      </c>
      <c r="Y188" s="90">
        <f t="shared" si="41"/>
        <v>0</v>
      </c>
    </row>
    <row r="189" spans="2:25" x14ac:dyDescent="0.25">
      <c r="B189" s="87">
        <v>3449</v>
      </c>
      <c r="C189" s="87" t="s">
        <v>205</v>
      </c>
      <c r="D189" s="1">
        <v>9984</v>
      </c>
      <c r="E189" s="87">
        <f t="shared" si="35"/>
        <v>3483.6008374040475</v>
      </c>
      <c r="F189" s="88">
        <f t="shared" si="28"/>
        <v>0.76290550549174785</v>
      </c>
      <c r="G189" s="197">
        <f t="shared" si="29"/>
        <v>649.96714668170785</v>
      </c>
      <c r="H189" s="197">
        <f t="shared" si="30"/>
        <v>1862.8058423897749</v>
      </c>
      <c r="I189" s="197">
        <f t="shared" si="31"/>
        <v>219.30672269875492</v>
      </c>
      <c r="J189" s="89">
        <f t="shared" si="32"/>
        <v>628.53306725463165</v>
      </c>
      <c r="K189" s="197">
        <f t="shared" si="36"/>
        <v>167.69953258007041</v>
      </c>
      <c r="L189" s="89">
        <f t="shared" si="33"/>
        <v>480.62686037448185</v>
      </c>
      <c r="M189" s="90">
        <f t="shared" si="37"/>
        <v>2343.4327027642566</v>
      </c>
      <c r="N189" s="90">
        <f t="shared" si="38"/>
        <v>12327.432702764258</v>
      </c>
      <c r="O189" s="90">
        <f t="shared" si="39"/>
        <v>4301.2675166658255</v>
      </c>
      <c r="P189" s="91">
        <f t="shared" si="34"/>
        <v>0.94197378580908186</v>
      </c>
      <c r="Q189" s="206">
        <v>2343.4326862333692</v>
      </c>
      <c r="R189" s="91">
        <f t="shared" si="40"/>
        <v>1.8972721996517701</v>
      </c>
      <c r="S189" s="91">
        <f t="shared" si="40"/>
        <v>1.9205231628729813</v>
      </c>
      <c r="T189" s="93">
        <v>2866</v>
      </c>
      <c r="U189" s="200">
        <v>3446</v>
      </c>
      <c r="V189" s="200">
        <v>1192.8002769124264</v>
      </c>
      <c r="W189" s="208"/>
      <c r="X189" s="90">
        <v>0</v>
      </c>
      <c r="Y189" s="90">
        <f t="shared" si="41"/>
        <v>0</v>
      </c>
    </row>
    <row r="190" spans="2:25" x14ac:dyDescent="0.25">
      <c r="B190" s="87">
        <v>3450</v>
      </c>
      <c r="C190" s="87" t="s">
        <v>206</v>
      </c>
      <c r="D190" s="1">
        <v>3913</v>
      </c>
      <c r="E190" s="87">
        <f t="shared" si="35"/>
        <v>3158.1920903954801</v>
      </c>
      <c r="F190" s="88">
        <f t="shared" si="28"/>
        <v>0.69164127740842762</v>
      </c>
      <c r="G190" s="197">
        <f t="shared" si="29"/>
        <v>845.2123948868483</v>
      </c>
      <c r="H190" s="197">
        <f t="shared" si="30"/>
        <v>1047.2181572648051</v>
      </c>
      <c r="I190" s="197">
        <f t="shared" si="31"/>
        <v>333.19978415175353</v>
      </c>
      <c r="J190" s="89">
        <f t="shared" si="32"/>
        <v>412.83453256402265</v>
      </c>
      <c r="K190" s="197">
        <f t="shared" si="36"/>
        <v>281.59259403306902</v>
      </c>
      <c r="L190" s="89">
        <f t="shared" si="33"/>
        <v>348.8932240069725</v>
      </c>
      <c r="M190" s="90">
        <f t="shared" si="37"/>
        <v>1396.1113812717776</v>
      </c>
      <c r="N190" s="90">
        <f t="shared" si="38"/>
        <v>5309.1113812717776</v>
      </c>
      <c r="O190" s="90">
        <f t="shared" si="39"/>
        <v>4284.997079315398</v>
      </c>
      <c r="P190" s="91">
        <f t="shared" si="34"/>
        <v>0.93841057440491604</v>
      </c>
      <c r="Q190" s="206">
        <v>1396.1113741253121</v>
      </c>
      <c r="R190" s="91">
        <f t="shared" si="40"/>
        <v>-3.2632880098887512E-2</v>
      </c>
      <c r="S190" s="91">
        <f t="shared" si="40"/>
        <v>-1.9359884910575352E-2</v>
      </c>
      <c r="T190" s="93">
        <v>1239</v>
      </c>
      <c r="U190" s="200">
        <v>4045</v>
      </c>
      <c r="V190" s="200">
        <v>3220.5414012738856</v>
      </c>
      <c r="W190" s="208"/>
      <c r="X190" s="90">
        <v>0</v>
      </c>
      <c r="Y190" s="90">
        <f t="shared" si="41"/>
        <v>0</v>
      </c>
    </row>
    <row r="191" spans="2:25" x14ac:dyDescent="0.25">
      <c r="B191" s="87">
        <v>3451</v>
      </c>
      <c r="C191" s="87" t="s">
        <v>207</v>
      </c>
      <c r="D191" s="1">
        <v>22443</v>
      </c>
      <c r="E191" s="87">
        <f t="shared" si="35"/>
        <v>3506.1709107951883</v>
      </c>
      <c r="F191" s="88">
        <f t="shared" si="28"/>
        <v>0.76784833162285115</v>
      </c>
      <c r="G191" s="197">
        <f t="shared" si="29"/>
        <v>636.42510264702344</v>
      </c>
      <c r="H191" s="197">
        <f t="shared" si="30"/>
        <v>4073.7570820435972</v>
      </c>
      <c r="I191" s="197">
        <f t="shared" si="31"/>
        <v>211.40719701185566</v>
      </c>
      <c r="J191" s="89">
        <f t="shared" si="32"/>
        <v>1353.2174680728879</v>
      </c>
      <c r="K191" s="197">
        <f t="shared" si="36"/>
        <v>159.80000689317114</v>
      </c>
      <c r="L191" s="89">
        <f t="shared" si="33"/>
        <v>1022.8798441231885</v>
      </c>
      <c r="M191" s="90">
        <f t="shared" si="37"/>
        <v>5096.636926166786</v>
      </c>
      <c r="N191" s="90">
        <f t="shared" si="38"/>
        <v>27539.636926166786</v>
      </c>
      <c r="O191" s="90">
        <f t="shared" si="39"/>
        <v>4302.3960203353827</v>
      </c>
      <c r="P191" s="91">
        <f t="shared" si="34"/>
        <v>0.9422209271156371</v>
      </c>
      <c r="Q191" s="206">
        <v>5096.6368892462651</v>
      </c>
      <c r="R191" s="91">
        <f t="shared" si="40"/>
        <v>-6.2961880506033158E-2</v>
      </c>
      <c r="S191" s="91">
        <f t="shared" si="40"/>
        <v>-6.9842179149403869E-2</v>
      </c>
      <c r="T191" s="93">
        <v>6401</v>
      </c>
      <c r="U191" s="200">
        <v>23951</v>
      </c>
      <c r="V191" s="200">
        <v>3769.4365753855836</v>
      </c>
      <c r="W191" s="208"/>
      <c r="X191" s="90">
        <v>0</v>
      </c>
      <c r="Y191" s="90">
        <f t="shared" si="41"/>
        <v>0</v>
      </c>
    </row>
    <row r="192" spans="2:25" x14ac:dyDescent="0.25">
      <c r="B192" s="87">
        <v>3452</v>
      </c>
      <c r="C192" s="87" t="s">
        <v>208</v>
      </c>
      <c r="D192" s="1">
        <v>8333</v>
      </c>
      <c r="E192" s="87">
        <f t="shared" si="35"/>
        <v>3985.1745576279295</v>
      </c>
      <c r="F192" s="88">
        <f t="shared" si="28"/>
        <v>0.87274970706046928</v>
      </c>
      <c r="G192" s="197">
        <f t="shared" si="29"/>
        <v>349.02291454737866</v>
      </c>
      <c r="H192" s="197">
        <f t="shared" si="30"/>
        <v>729.80691431856872</v>
      </c>
      <c r="I192" s="197">
        <f t="shared" si="31"/>
        <v>43.755920620396246</v>
      </c>
      <c r="J192" s="89">
        <f t="shared" si="32"/>
        <v>91.493630017248549</v>
      </c>
      <c r="K192" s="197">
        <f t="shared" si="36"/>
        <v>-7.851269498288282</v>
      </c>
      <c r="L192" s="89">
        <f t="shared" si="33"/>
        <v>-16.417004520920795</v>
      </c>
      <c r="M192" s="90">
        <f t="shared" si="37"/>
        <v>713.38990979764787</v>
      </c>
      <c r="N192" s="90">
        <f t="shared" si="38"/>
        <v>9046.3899097976482</v>
      </c>
      <c r="O192" s="90">
        <f t="shared" si="39"/>
        <v>4326.3462026770203</v>
      </c>
      <c r="P192" s="91">
        <f t="shared" si="34"/>
        <v>0.94746599588751812</v>
      </c>
      <c r="Q192" s="206">
        <v>713.38989773690628</v>
      </c>
      <c r="R192" s="91">
        <f t="shared" si="40"/>
        <v>-4.6349279011215383E-2</v>
      </c>
      <c r="S192" s="91">
        <f t="shared" si="40"/>
        <v>-3.7227799135664943E-2</v>
      </c>
      <c r="T192" s="93">
        <v>2091</v>
      </c>
      <c r="U192" s="200">
        <v>8738</v>
      </c>
      <c r="V192" s="200">
        <v>4139.2704879204166</v>
      </c>
      <c r="W192" s="208"/>
      <c r="X192" s="90">
        <v>0</v>
      </c>
      <c r="Y192" s="90">
        <f t="shared" si="41"/>
        <v>0</v>
      </c>
    </row>
    <row r="193" spans="2:28" x14ac:dyDescent="0.25">
      <c r="B193" s="87">
        <v>3453</v>
      </c>
      <c r="C193" s="87" t="s">
        <v>209</v>
      </c>
      <c r="D193" s="1">
        <v>12760</v>
      </c>
      <c r="E193" s="87">
        <f t="shared" si="35"/>
        <v>3877.2409601944696</v>
      </c>
      <c r="F193" s="88">
        <f t="shared" si="28"/>
        <v>0.84911234458616303</v>
      </c>
      <c r="G193" s="197">
        <f t="shared" si="29"/>
        <v>413.78307300745462</v>
      </c>
      <c r="H193" s="197">
        <f t="shared" si="30"/>
        <v>1361.7600932675332</v>
      </c>
      <c r="I193" s="197">
        <f t="shared" si="31"/>
        <v>81.532679722107218</v>
      </c>
      <c r="J193" s="89">
        <f t="shared" si="32"/>
        <v>268.32404896545484</v>
      </c>
      <c r="K193" s="197">
        <f t="shared" si="36"/>
        <v>29.92548960342269</v>
      </c>
      <c r="L193" s="89">
        <f t="shared" si="33"/>
        <v>98.484786284864086</v>
      </c>
      <c r="M193" s="90">
        <f t="shared" si="37"/>
        <v>1460.2448795523974</v>
      </c>
      <c r="N193" s="90">
        <f t="shared" si="38"/>
        <v>14220.244879552398</v>
      </c>
      <c r="O193" s="90">
        <f t="shared" si="39"/>
        <v>4320.9495228053474</v>
      </c>
      <c r="P193" s="91">
        <f t="shared" si="34"/>
        <v>0.94628412776380277</v>
      </c>
      <c r="Q193" s="206">
        <v>1460.2448605701395</v>
      </c>
      <c r="R193" s="91">
        <f t="shared" si="40"/>
        <v>-7.2607020859074056E-2</v>
      </c>
      <c r="S193" s="91">
        <f t="shared" si="40"/>
        <v>-8.3597092626468944E-2</v>
      </c>
      <c r="T193" s="93">
        <v>3291</v>
      </c>
      <c r="U193" s="200">
        <v>13759</v>
      </c>
      <c r="V193" s="200">
        <v>4230.9348093480939</v>
      </c>
      <c r="W193" s="208"/>
      <c r="X193" s="90">
        <v>0</v>
      </c>
      <c r="Y193" s="90">
        <f t="shared" si="41"/>
        <v>0</v>
      </c>
    </row>
    <row r="194" spans="2:28" x14ac:dyDescent="0.25">
      <c r="B194" s="87">
        <v>3454</v>
      </c>
      <c r="C194" s="87" t="s">
        <v>210</v>
      </c>
      <c r="D194" s="1">
        <v>6286</v>
      </c>
      <c r="E194" s="87">
        <f t="shared" si="35"/>
        <v>3842.2982885085576</v>
      </c>
      <c r="F194" s="88">
        <f t="shared" si="28"/>
        <v>0.84145993036018696</v>
      </c>
      <c r="G194" s="197">
        <f t="shared" si="29"/>
        <v>434.74867601900183</v>
      </c>
      <c r="H194" s="197">
        <f t="shared" si="30"/>
        <v>711.24883396708697</v>
      </c>
      <c r="I194" s="197">
        <f t="shared" si="31"/>
        <v>93.762614812176423</v>
      </c>
      <c r="J194" s="89">
        <f t="shared" si="32"/>
        <v>153.39563783272061</v>
      </c>
      <c r="K194" s="197">
        <f t="shared" si="36"/>
        <v>42.155424693491895</v>
      </c>
      <c r="L194" s="89">
        <f t="shared" si="33"/>
        <v>68.966274798552732</v>
      </c>
      <c r="M194" s="90">
        <f t="shared" si="37"/>
        <v>780.21510876563968</v>
      </c>
      <c r="N194" s="90">
        <f t="shared" si="38"/>
        <v>7066.2151087656393</v>
      </c>
      <c r="O194" s="90">
        <f t="shared" si="39"/>
        <v>4319.2023892210509</v>
      </c>
      <c r="P194" s="91">
        <f t="shared" si="34"/>
        <v>0.94590150705250375</v>
      </c>
      <c r="Q194" s="206">
        <v>780.21509932930621</v>
      </c>
      <c r="R194" s="91">
        <f t="shared" si="40"/>
        <v>8.0811554332874833E-2</v>
      </c>
      <c r="S194" s="91">
        <f t="shared" si="40"/>
        <v>4.8440059123638426E-2</v>
      </c>
      <c r="T194" s="93">
        <v>1636</v>
      </c>
      <c r="U194" s="200">
        <v>5816</v>
      </c>
      <c r="V194" s="200">
        <v>3664.7763074984246</v>
      </c>
      <c r="W194" s="208"/>
      <c r="X194" s="90">
        <v>0</v>
      </c>
      <c r="Y194" s="90">
        <f t="shared" si="41"/>
        <v>0</v>
      </c>
    </row>
    <row r="195" spans="2:28" ht="32.1" customHeight="1" x14ac:dyDescent="0.25">
      <c r="B195" s="87">
        <v>3801</v>
      </c>
      <c r="C195" s="87" t="s">
        <v>211</v>
      </c>
      <c r="D195" s="1">
        <v>103144</v>
      </c>
      <c r="E195" s="87">
        <f t="shared" si="35"/>
        <v>3726.0313561158878</v>
      </c>
      <c r="F195" s="88">
        <f t="shared" si="28"/>
        <v>0.81599757489264613</v>
      </c>
      <c r="G195" s="197">
        <f t="shared" si="29"/>
        <v>504.50883545460374</v>
      </c>
      <c r="H195" s="197">
        <f t="shared" si="30"/>
        <v>13965.813583054342</v>
      </c>
      <c r="I195" s="197">
        <f t="shared" si="31"/>
        <v>134.45604114961085</v>
      </c>
      <c r="J195" s="89">
        <f t="shared" si="32"/>
        <v>3722.0121311035277</v>
      </c>
      <c r="K195" s="197">
        <f t="shared" si="36"/>
        <v>82.848851030926326</v>
      </c>
      <c r="L195" s="89">
        <f t="shared" si="33"/>
        <v>2293.4218942381026</v>
      </c>
      <c r="M195" s="90">
        <f t="shared" si="37"/>
        <v>16259.235477292445</v>
      </c>
      <c r="N195" s="90">
        <f t="shared" si="38"/>
        <v>119403.23547729244</v>
      </c>
      <c r="O195" s="90">
        <f t="shared" si="39"/>
        <v>4313.3890426014177</v>
      </c>
      <c r="P195" s="91">
        <f t="shared" si="34"/>
        <v>0.94462838927912685</v>
      </c>
      <c r="Q195" s="206">
        <v>16259.235317624602</v>
      </c>
      <c r="R195" s="94">
        <f t="shared" si="40"/>
        <v>-3.7350904373471709E-2</v>
      </c>
      <c r="S195" s="94">
        <f t="shared" si="40"/>
        <v>-4.3610453438307113E-2</v>
      </c>
      <c r="T195" s="93">
        <v>27682</v>
      </c>
      <c r="U195" s="200">
        <v>107146</v>
      </c>
      <c r="V195" s="200">
        <v>3895.9348411024653</v>
      </c>
      <c r="W195" s="208"/>
      <c r="X195" s="90">
        <v>0</v>
      </c>
      <c r="Y195" s="90">
        <f t="shared" si="41"/>
        <v>0</v>
      </c>
      <c r="Z195" s="198"/>
      <c r="AB195" s="46"/>
    </row>
    <row r="196" spans="2:28" x14ac:dyDescent="0.25">
      <c r="B196" s="87">
        <v>3802</v>
      </c>
      <c r="C196" s="87" t="s">
        <v>212</v>
      </c>
      <c r="D196" s="1">
        <v>105135</v>
      </c>
      <c r="E196" s="87">
        <f t="shared" si="35"/>
        <v>4011.8675112569645</v>
      </c>
      <c r="F196" s="88">
        <f t="shared" si="28"/>
        <v>0.87859544032094294</v>
      </c>
      <c r="G196" s="197">
        <f t="shared" si="29"/>
        <v>333.00714236995771</v>
      </c>
      <c r="H196" s="197">
        <f t="shared" si="30"/>
        <v>8726.7851729471131</v>
      </c>
      <c r="I196" s="197">
        <f t="shared" si="31"/>
        <v>34.413386850234019</v>
      </c>
      <c r="J196" s="89">
        <f t="shared" si="32"/>
        <v>901.83721579723272</v>
      </c>
      <c r="K196" s="197">
        <f t="shared" si="36"/>
        <v>-17.193803268450509</v>
      </c>
      <c r="L196" s="89">
        <f t="shared" si="33"/>
        <v>-450.58080845301407</v>
      </c>
      <c r="M196" s="90">
        <f t="shared" si="37"/>
        <v>8276.2043644940986</v>
      </c>
      <c r="N196" s="90">
        <f t="shared" si="38"/>
        <v>113411.2043644941</v>
      </c>
      <c r="O196" s="90">
        <f t="shared" si="39"/>
        <v>4327.6808503584716</v>
      </c>
      <c r="P196" s="91">
        <f t="shared" si="34"/>
        <v>0.94775828255054162</v>
      </c>
      <c r="Q196" s="206">
        <v>8276.2042133397226</v>
      </c>
      <c r="R196" s="94">
        <f t="shared" si="40"/>
        <v>3.3497480531378835E-3</v>
      </c>
      <c r="S196" s="95">
        <f t="shared" si="40"/>
        <v>-1.6750939488947663E-2</v>
      </c>
      <c r="T196" s="93">
        <v>26206</v>
      </c>
      <c r="U196" s="200">
        <v>104784</v>
      </c>
      <c r="V196" s="200">
        <v>4080.2149449008994</v>
      </c>
      <c r="W196" s="208"/>
      <c r="X196" s="90">
        <v>0</v>
      </c>
      <c r="Y196" s="90">
        <f t="shared" si="41"/>
        <v>0</v>
      </c>
      <c r="Z196" s="1"/>
      <c r="AA196" s="1"/>
    </row>
    <row r="197" spans="2:28" x14ac:dyDescent="0.25">
      <c r="B197" s="87">
        <v>3803</v>
      </c>
      <c r="C197" s="87" t="s">
        <v>213</v>
      </c>
      <c r="D197" s="1">
        <v>249946</v>
      </c>
      <c r="E197" s="87">
        <f t="shared" si="35"/>
        <v>4268.1306671675684</v>
      </c>
      <c r="F197" s="88">
        <f t="shared" si="28"/>
        <v>0.93471684504668595</v>
      </c>
      <c r="G197" s="197">
        <f t="shared" si="29"/>
        <v>179.24924882359537</v>
      </c>
      <c r="H197" s="197">
        <f t="shared" si="30"/>
        <v>10497.015260358568</v>
      </c>
      <c r="I197" s="197">
        <f t="shared" si="31"/>
        <v>0</v>
      </c>
      <c r="J197" s="89">
        <f t="shared" si="32"/>
        <v>0</v>
      </c>
      <c r="K197" s="197">
        <f t="shared" si="36"/>
        <v>-51.607190118684528</v>
      </c>
      <c r="L197" s="89">
        <f t="shared" si="33"/>
        <v>-3022.1686605402847</v>
      </c>
      <c r="M197" s="90">
        <f t="shared" si="37"/>
        <v>7474.8465998182837</v>
      </c>
      <c r="N197" s="90">
        <f t="shared" si="38"/>
        <v>257420.84659981829</v>
      </c>
      <c r="O197" s="90">
        <f t="shared" si="39"/>
        <v>4395.7727258724799</v>
      </c>
      <c r="P197" s="91">
        <f t="shared" si="34"/>
        <v>0.96267034312623223</v>
      </c>
      <c r="Q197" s="206">
        <v>7474.8463964697075</v>
      </c>
      <c r="R197" s="94">
        <f t="shared" si="40"/>
        <v>-3.3216497394119924E-3</v>
      </c>
      <c r="S197" s="94">
        <f t="shared" si="40"/>
        <v>-1.6375598521876061E-2</v>
      </c>
      <c r="T197" s="93">
        <v>58561</v>
      </c>
      <c r="U197" s="200">
        <v>250779</v>
      </c>
      <c r="V197" s="200">
        <v>4339.1874589057688</v>
      </c>
      <c r="W197" s="208"/>
      <c r="X197" s="90">
        <v>0</v>
      </c>
      <c r="Y197" s="90">
        <f t="shared" si="41"/>
        <v>0</v>
      </c>
      <c r="Z197" s="1"/>
      <c r="AA197" s="1"/>
    </row>
    <row r="198" spans="2:28" x14ac:dyDescent="0.25">
      <c r="B198" s="87">
        <v>3804</v>
      </c>
      <c r="C198" s="87" t="s">
        <v>214</v>
      </c>
      <c r="D198" s="1">
        <v>254096</v>
      </c>
      <c r="E198" s="87">
        <f t="shared" si="35"/>
        <v>3874.9504376734681</v>
      </c>
      <c r="F198" s="88">
        <f t="shared" si="28"/>
        <v>0.84861072217783129</v>
      </c>
      <c r="G198" s="197">
        <f t="shared" si="29"/>
        <v>415.15738652005558</v>
      </c>
      <c r="H198" s="197">
        <f t="shared" si="30"/>
        <v>27223.530463666128</v>
      </c>
      <c r="I198" s="197">
        <f t="shared" si="31"/>
        <v>82.334362604457752</v>
      </c>
      <c r="J198" s="89">
        <f t="shared" si="32"/>
        <v>5398.9934934247131</v>
      </c>
      <c r="K198" s="197">
        <f t="shared" si="36"/>
        <v>30.727172485773224</v>
      </c>
      <c r="L198" s="89">
        <f t="shared" si="33"/>
        <v>2014.9036085820933</v>
      </c>
      <c r="M198" s="90">
        <f t="shared" si="37"/>
        <v>29238.434072248219</v>
      </c>
      <c r="N198" s="90">
        <f t="shared" si="38"/>
        <v>283334.43407224823</v>
      </c>
      <c r="O198" s="90">
        <f t="shared" si="39"/>
        <v>4320.8349966792966</v>
      </c>
      <c r="P198" s="91">
        <f t="shared" si="34"/>
        <v>0.946259046643386</v>
      </c>
      <c r="Q198" s="206">
        <v>29238.433694021969</v>
      </c>
      <c r="R198" s="94">
        <f t="shared" si="40"/>
        <v>-1.5043976788628444E-2</v>
      </c>
      <c r="S198" s="94">
        <f t="shared" si="40"/>
        <v>-2.4521929188152231E-2</v>
      </c>
      <c r="T198" s="93">
        <v>65574</v>
      </c>
      <c r="U198" s="200">
        <v>257977</v>
      </c>
      <c r="V198" s="200">
        <v>3972.3603775618617</v>
      </c>
      <c r="W198" s="208"/>
      <c r="X198" s="90">
        <v>0</v>
      </c>
      <c r="Y198" s="90">
        <f t="shared" si="41"/>
        <v>0</v>
      </c>
    </row>
    <row r="199" spans="2:28" x14ac:dyDescent="0.25">
      <c r="B199" s="87">
        <v>3805</v>
      </c>
      <c r="C199" s="87" t="s">
        <v>215</v>
      </c>
      <c r="D199" s="1">
        <v>184664</v>
      </c>
      <c r="E199" s="87">
        <f t="shared" si="35"/>
        <v>3827.5504705053268</v>
      </c>
      <c r="F199" s="88">
        <f t="shared" ref="F199:F262" si="42">E199/E$364</f>
        <v>0.83823017124776245</v>
      </c>
      <c r="G199" s="197">
        <f t="shared" ref="G199:G262" si="43">($E$364+$Y$364-E199-Y199)*0.6</f>
        <v>443.59736682094035</v>
      </c>
      <c r="H199" s="197">
        <f t="shared" ref="H199:H262" si="44">G199*T199/1000</f>
        <v>21401.798559643088</v>
      </c>
      <c r="I199" s="197">
        <f t="shared" ref="I199:I262" si="45">IF(E199+Y199&lt;(E$364+Y$364)*0.9,((E$364+Y$364)*0.9-E199-Y199)*0.35,0)</f>
        <v>98.92435111330721</v>
      </c>
      <c r="J199" s="89">
        <f t="shared" ref="J199:J262" si="46">I199*T199/1000</f>
        <v>4772.70424381262</v>
      </c>
      <c r="K199" s="197">
        <f t="shared" si="36"/>
        <v>47.317160994622682</v>
      </c>
      <c r="L199" s="89">
        <f t="shared" ref="L199:L262" si="47">K199*T199/1000</f>
        <v>2282.8637493465658</v>
      </c>
      <c r="M199" s="90">
        <f t="shared" si="37"/>
        <v>23684.662308989653</v>
      </c>
      <c r="N199" s="90">
        <f t="shared" si="38"/>
        <v>208348.66230898965</v>
      </c>
      <c r="O199" s="90">
        <f t="shared" si="39"/>
        <v>4318.4649983208892</v>
      </c>
      <c r="P199" s="91">
        <f t="shared" ref="P199:P262" si="48">O199/O$364</f>
        <v>0.94574001909688254</v>
      </c>
      <c r="Q199" s="206">
        <v>23684.662030710104</v>
      </c>
      <c r="R199" s="94">
        <f t="shared" si="40"/>
        <v>-3.9698800819561307E-2</v>
      </c>
      <c r="S199" s="94">
        <f t="shared" si="40"/>
        <v>-4.9033901396098735E-2</v>
      </c>
      <c r="T199" s="93">
        <v>48246</v>
      </c>
      <c r="U199" s="200">
        <v>192298</v>
      </c>
      <c r="V199" s="200">
        <v>4024.9073822131986</v>
      </c>
      <c r="W199" s="208"/>
      <c r="X199" s="90">
        <v>0</v>
      </c>
      <c r="Y199" s="90">
        <f t="shared" si="41"/>
        <v>0</v>
      </c>
    </row>
    <row r="200" spans="2:28" x14ac:dyDescent="0.25">
      <c r="B200" s="87">
        <v>3806</v>
      </c>
      <c r="C200" s="87" t="s">
        <v>216</v>
      </c>
      <c r="D200" s="1">
        <v>148637</v>
      </c>
      <c r="E200" s="87">
        <f t="shared" ref="E200:E263" si="49">D200/T200*1000</f>
        <v>4011.1452936096716</v>
      </c>
      <c r="F200" s="88">
        <f t="shared" si="42"/>
        <v>0.87843727529429383</v>
      </c>
      <c r="G200" s="197">
        <f t="shared" si="43"/>
        <v>333.44047295833343</v>
      </c>
      <c r="H200" s="197">
        <f t="shared" si="44"/>
        <v>12355.970165944005</v>
      </c>
      <c r="I200" s="197">
        <f t="shared" si="45"/>
        <v>34.666163026786506</v>
      </c>
      <c r="J200" s="89">
        <f t="shared" si="46"/>
        <v>1284.5893371206007</v>
      </c>
      <c r="K200" s="197">
        <f t="shared" ref="K200:K263" si="50">I200+J$366</f>
        <v>-16.941027091898022</v>
      </c>
      <c r="L200" s="89">
        <f t="shared" si="47"/>
        <v>-627.7666999173731</v>
      </c>
      <c r="M200" s="90">
        <f t="shared" ref="M200:M263" si="51">+H200+L200</f>
        <v>11728.203466026633</v>
      </c>
      <c r="N200" s="90">
        <f t="shared" ref="N200:N263" si="52">D200+M200</f>
        <v>160365.20346602664</v>
      </c>
      <c r="O200" s="90">
        <f t="shared" ref="O200:O263" si="53">N200/T200*1000</f>
        <v>4327.6447394761071</v>
      </c>
      <c r="P200" s="91">
        <f t="shared" si="48"/>
        <v>0.94775037429920928</v>
      </c>
      <c r="Q200" s="206">
        <v>11728.203252290214</v>
      </c>
      <c r="R200" s="94">
        <f t="shared" ref="R200:S263" si="54">(D200-U200)/U200</f>
        <v>-5.8520611112518689E-2</v>
      </c>
      <c r="S200" s="94">
        <f t="shared" si="54"/>
        <v>-6.9496407096958368E-2</v>
      </c>
      <c r="T200" s="93">
        <v>37056</v>
      </c>
      <c r="U200" s="200">
        <v>157876</v>
      </c>
      <c r="V200" s="200">
        <v>4310.7252075141987</v>
      </c>
      <c r="W200" s="208"/>
      <c r="X200" s="90">
        <v>0</v>
      </c>
      <c r="Y200" s="90">
        <f t="shared" ref="Y200:Y263" si="55">X200*1000/T200</f>
        <v>0</v>
      </c>
    </row>
    <row r="201" spans="2:28" x14ac:dyDescent="0.25">
      <c r="B201" s="87">
        <v>3807</v>
      </c>
      <c r="C201" s="87" t="s">
        <v>217</v>
      </c>
      <c r="D201" s="1">
        <v>207751</v>
      </c>
      <c r="E201" s="87">
        <f t="shared" si="49"/>
        <v>3714.8809098061656</v>
      </c>
      <c r="F201" s="88">
        <f t="shared" si="42"/>
        <v>0.8135556370026793</v>
      </c>
      <c r="G201" s="197">
        <f t="shared" si="43"/>
        <v>511.19910324043701</v>
      </c>
      <c r="H201" s="197">
        <f t="shared" si="44"/>
        <v>28588.298649618202</v>
      </c>
      <c r="I201" s="197">
        <f t="shared" si="45"/>
        <v>138.35869735801361</v>
      </c>
      <c r="J201" s="89">
        <f t="shared" si="46"/>
        <v>7737.5717910495532</v>
      </c>
      <c r="K201" s="197">
        <f t="shared" si="50"/>
        <v>86.751507239329086</v>
      </c>
      <c r="L201" s="89">
        <f t="shared" si="47"/>
        <v>4851.4912908522401</v>
      </c>
      <c r="M201" s="90">
        <f t="shared" si="51"/>
        <v>33439.789940470444</v>
      </c>
      <c r="N201" s="90">
        <f t="shared" si="52"/>
        <v>241190.78994047045</v>
      </c>
      <c r="O201" s="90">
        <f t="shared" si="53"/>
        <v>4312.8315202859321</v>
      </c>
      <c r="P201" s="91">
        <f t="shared" si="48"/>
        <v>0.94450629238462858</v>
      </c>
      <c r="Q201" s="206">
        <v>33439.789617904717</v>
      </c>
      <c r="R201" s="94">
        <f t="shared" si="54"/>
        <v>-3.0474003761416086E-2</v>
      </c>
      <c r="S201" s="94">
        <f t="shared" si="54"/>
        <v>-3.75993021029878E-2</v>
      </c>
      <c r="T201" s="93">
        <v>55924</v>
      </c>
      <c r="U201" s="200">
        <v>214281</v>
      </c>
      <c r="V201" s="200">
        <v>3860.0147713148272</v>
      </c>
      <c r="W201" s="208"/>
      <c r="X201" s="90">
        <v>0</v>
      </c>
      <c r="Y201" s="90">
        <f t="shared" si="55"/>
        <v>0</v>
      </c>
    </row>
    <row r="202" spans="2:28" x14ac:dyDescent="0.25">
      <c r="B202" s="87">
        <v>3808</v>
      </c>
      <c r="C202" s="87" t="s">
        <v>218</v>
      </c>
      <c r="D202" s="1">
        <v>47629</v>
      </c>
      <c r="E202" s="87">
        <f t="shared" si="49"/>
        <v>3656.7370441458734</v>
      </c>
      <c r="F202" s="88">
        <f t="shared" si="42"/>
        <v>0.80082218179549058</v>
      </c>
      <c r="G202" s="197">
        <f t="shared" si="43"/>
        <v>546.08542263661241</v>
      </c>
      <c r="H202" s="197">
        <f t="shared" si="44"/>
        <v>7112.7626298418763</v>
      </c>
      <c r="I202" s="197">
        <f t="shared" si="45"/>
        <v>158.70905033911589</v>
      </c>
      <c r="J202" s="89">
        <f t="shared" si="46"/>
        <v>2067.1853806669847</v>
      </c>
      <c r="K202" s="197">
        <f t="shared" si="50"/>
        <v>107.10186022043136</v>
      </c>
      <c r="L202" s="89">
        <f t="shared" si="47"/>
        <v>1395.0017293711187</v>
      </c>
      <c r="M202" s="90">
        <f t="shared" si="51"/>
        <v>8507.7643592129953</v>
      </c>
      <c r="N202" s="90">
        <f t="shared" si="52"/>
        <v>56136.764359212997</v>
      </c>
      <c r="O202" s="90">
        <f t="shared" si="53"/>
        <v>4309.9243270029165</v>
      </c>
      <c r="P202" s="91">
        <f t="shared" si="48"/>
        <v>0.94386961962426896</v>
      </c>
      <c r="Q202" s="206">
        <v>8507.7642840857043</v>
      </c>
      <c r="R202" s="94">
        <f t="shared" si="54"/>
        <v>7.9847029900611459E-4</v>
      </c>
      <c r="S202" s="95">
        <f t="shared" si="54"/>
        <v>1.1058172380614679E-3</v>
      </c>
      <c r="T202" s="93">
        <v>13025</v>
      </c>
      <c r="U202" s="200">
        <v>47591</v>
      </c>
      <c r="V202" s="200">
        <v>3652.6978279223272</v>
      </c>
      <c r="W202" s="208"/>
      <c r="X202" s="90">
        <v>0</v>
      </c>
      <c r="Y202" s="90">
        <f t="shared" si="55"/>
        <v>0</v>
      </c>
      <c r="Z202" s="1"/>
    </row>
    <row r="203" spans="2:28" x14ac:dyDescent="0.25">
      <c r="B203" s="87">
        <v>3811</v>
      </c>
      <c r="C203" s="87" t="s">
        <v>219</v>
      </c>
      <c r="D203" s="1">
        <v>114476</v>
      </c>
      <c r="E203" s="87">
        <f t="shared" si="49"/>
        <v>4195.4115663710327</v>
      </c>
      <c r="F203" s="88">
        <f t="shared" si="42"/>
        <v>0.91879142622245924</v>
      </c>
      <c r="G203" s="197">
        <f t="shared" si="43"/>
        <v>222.88070930151679</v>
      </c>
      <c r="H203" s="197">
        <f t="shared" si="44"/>
        <v>6081.5230340011876</v>
      </c>
      <c r="I203" s="197">
        <f t="shared" si="45"/>
        <v>0</v>
      </c>
      <c r="J203" s="89">
        <f t="shared" si="46"/>
        <v>0</v>
      </c>
      <c r="K203" s="197">
        <f t="shared" si="50"/>
        <v>-51.607190118684528</v>
      </c>
      <c r="L203" s="89">
        <f t="shared" si="47"/>
        <v>-1408.1537895784259</v>
      </c>
      <c r="M203" s="90">
        <f t="shared" si="51"/>
        <v>4673.3692444227618</v>
      </c>
      <c r="N203" s="90">
        <f t="shared" si="52"/>
        <v>119149.36924442276</v>
      </c>
      <c r="O203" s="90">
        <f t="shared" si="53"/>
        <v>4366.6850855538651</v>
      </c>
      <c r="P203" s="91">
        <f t="shared" si="48"/>
        <v>0.95630017559654146</v>
      </c>
      <c r="Q203" s="206">
        <v>4673.3691496742213</v>
      </c>
      <c r="R203" s="94">
        <f t="shared" si="54"/>
        <v>-4.7889947934860358E-2</v>
      </c>
      <c r="S203" s="94">
        <f t="shared" si="54"/>
        <v>-5.2112088090980051E-2</v>
      </c>
      <c r="T203" s="93">
        <v>27286</v>
      </c>
      <c r="U203" s="200">
        <v>120234</v>
      </c>
      <c r="V203" s="200">
        <v>4426.0629486471562</v>
      </c>
      <c r="W203" s="208"/>
      <c r="X203" s="90">
        <v>0</v>
      </c>
      <c r="Y203" s="90">
        <f t="shared" si="55"/>
        <v>0</v>
      </c>
    </row>
    <row r="204" spans="2:28" x14ac:dyDescent="0.25">
      <c r="B204" s="87">
        <v>3812</v>
      </c>
      <c r="C204" s="87" t="s">
        <v>220</v>
      </c>
      <c r="D204" s="1">
        <v>9151</v>
      </c>
      <c r="E204" s="87">
        <f t="shared" si="49"/>
        <v>3853.0526315789475</v>
      </c>
      <c r="F204" s="88">
        <f t="shared" si="42"/>
        <v>0.84381512199071296</v>
      </c>
      <c r="G204" s="197">
        <f t="shared" si="43"/>
        <v>428.2960701767679</v>
      </c>
      <c r="H204" s="197">
        <f t="shared" si="44"/>
        <v>1017.2031666698238</v>
      </c>
      <c r="I204" s="197">
        <f t="shared" si="45"/>
        <v>89.998594737539946</v>
      </c>
      <c r="J204" s="89">
        <f t="shared" si="46"/>
        <v>213.74666250165737</v>
      </c>
      <c r="K204" s="197">
        <f t="shared" si="50"/>
        <v>38.391404618855418</v>
      </c>
      <c r="L204" s="89">
        <f t="shared" si="47"/>
        <v>91.179585969781613</v>
      </c>
      <c r="M204" s="90">
        <f t="shared" si="51"/>
        <v>1108.3827526396053</v>
      </c>
      <c r="N204" s="90">
        <f t="shared" si="52"/>
        <v>10259.382752639605</v>
      </c>
      <c r="O204" s="90">
        <f t="shared" si="53"/>
        <v>4319.740106374571</v>
      </c>
      <c r="P204" s="91">
        <f t="shared" si="48"/>
        <v>0.94601926663403024</v>
      </c>
      <c r="Q204" s="206">
        <v>1108.3827389407716</v>
      </c>
      <c r="R204" s="94">
        <f t="shared" si="54"/>
        <v>1.8701992652788602E-2</v>
      </c>
      <c r="S204" s="94">
        <f t="shared" si="54"/>
        <v>7.5498866279581469E-3</v>
      </c>
      <c r="T204" s="93">
        <v>2375</v>
      </c>
      <c r="U204" s="200">
        <v>8983</v>
      </c>
      <c r="V204" s="200">
        <v>3824.1805023414217</v>
      </c>
      <c r="W204" s="208"/>
      <c r="X204" s="90">
        <v>0</v>
      </c>
      <c r="Y204" s="90">
        <f t="shared" si="55"/>
        <v>0</v>
      </c>
    </row>
    <row r="205" spans="2:28" x14ac:dyDescent="0.25">
      <c r="B205" s="87">
        <v>3813</v>
      </c>
      <c r="C205" s="87" t="s">
        <v>221</v>
      </c>
      <c r="D205" s="1">
        <v>57616</v>
      </c>
      <c r="E205" s="87">
        <f t="shared" si="49"/>
        <v>4065.4812305955402</v>
      </c>
      <c r="F205" s="88">
        <f t="shared" si="42"/>
        <v>0.89033679748624006</v>
      </c>
      <c r="G205" s="197">
        <f t="shared" si="43"/>
        <v>300.83891076681226</v>
      </c>
      <c r="H205" s="197">
        <f t="shared" si="44"/>
        <v>4263.4890433872633</v>
      </c>
      <c r="I205" s="197">
        <f t="shared" si="45"/>
        <v>15.648585081732516</v>
      </c>
      <c r="J205" s="89">
        <f t="shared" si="46"/>
        <v>221.77174777831323</v>
      </c>
      <c r="K205" s="197">
        <f t="shared" si="50"/>
        <v>-35.958605036952008</v>
      </c>
      <c r="L205" s="89">
        <f t="shared" si="47"/>
        <v>-509.6053505836839</v>
      </c>
      <c r="M205" s="90">
        <f t="shared" si="51"/>
        <v>3753.8836928035794</v>
      </c>
      <c r="N205" s="90">
        <f t="shared" si="52"/>
        <v>61369.883692803582</v>
      </c>
      <c r="O205" s="90">
        <f t="shared" si="53"/>
        <v>4330.3615363254012</v>
      </c>
      <c r="P205" s="91">
        <f t="shared" si="48"/>
        <v>0.94834535040880674</v>
      </c>
      <c r="Q205" s="206">
        <v>3753.8836110604752</v>
      </c>
      <c r="R205" s="94">
        <f t="shared" si="54"/>
        <v>-3.8515452907015552E-2</v>
      </c>
      <c r="S205" s="94">
        <f t="shared" si="54"/>
        <v>-4.6385351824796223E-2</v>
      </c>
      <c r="T205" s="93">
        <v>14172</v>
      </c>
      <c r="U205" s="200">
        <v>59924</v>
      </c>
      <c r="V205" s="200">
        <v>4263.232783153102</v>
      </c>
      <c r="W205" s="208"/>
      <c r="X205" s="90">
        <v>0</v>
      </c>
      <c r="Y205" s="90">
        <f t="shared" si="55"/>
        <v>0</v>
      </c>
    </row>
    <row r="206" spans="2:28" x14ac:dyDescent="0.25">
      <c r="B206" s="87">
        <v>3814</v>
      </c>
      <c r="C206" s="87" t="s">
        <v>222</v>
      </c>
      <c r="D206" s="1">
        <v>38111</v>
      </c>
      <c r="E206" s="87">
        <f t="shared" si="49"/>
        <v>3659.9443003937386</v>
      </c>
      <c r="F206" s="88">
        <f t="shared" si="42"/>
        <v>0.80152456808003469</v>
      </c>
      <c r="G206" s="197">
        <f t="shared" si="43"/>
        <v>544.16106888789329</v>
      </c>
      <c r="H206" s="197">
        <f t="shared" si="44"/>
        <v>5666.349210329633</v>
      </c>
      <c r="I206" s="197">
        <f t="shared" si="45"/>
        <v>157.58651065236307</v>
      </c>
      <c r="J206" s="89">
        <f t="shared" si="46"/>
        <v>1640.9483354230567</v>
      </c>
      <c r="K206" s="197">
        <f t="shared" si="50"/>
        <v>105.97932053367855</v>
      </c>
      <c r="L206" s="89">
        <f t="shared" si="47"/>
        <v>1103.5626647171946</v>
      </c>
      <c r="M206" s="90">
        <f t="shared" si="51"/>
        <v>6769.9118750468278</v>
      </c>
      <c r="N206" s="90">
        <f t="shared" si="52"/>
        <v>44880.911875046826</v>
      </c>
      <c r="O206" s="90">
        <f t="shared" si="53"/>
        <v>4310.0846898153104</v>
      </c>
      <c r="P206" s="91">
        <f t="shared" si="48"/>
        <v>0.94390473893849625</v>
      </c>
      <c r="Q206" s="206">
        <v>6769.9118149853721</v>
      </c>
      <c r="R206" s="94">
        <f t="shared" si="54"/>
        <v>-2.9043846016661996E-2</v>
      </c>
      <c r="S206" s="94">
        <f t="shared" si="54"/>
        <v>-3.4825012015602445E-2</v>
      </c>
      <c r="T206" s="93">
        <v>10413</v>
      </c>
      <c r="U206" s="200">
        <v>39251</v>
      </c>
      <c r="V206" s="200">
        <v>3792.0007728721862</v>
      </c>
      <c r="W206" s="208"/>
      <c r="X206" s="90">
        <v>0</v>
      </c>
      <c r="Y206" s="90">
        <f t="shared" si="55"/>
        <v>0</v>
      </c>
    </row>
    <row r="207" spans="2:28" x14ac:dyDescent="0.25">
      <c r="B207" s="87">
        <v>3815</v>
      </c>
      <c r="C207" s="87" t="s">
        <v>223</v>
      </c>
      <c r="D207" s="1">
        <v>13562</v>
      </c>
      <c r="E207" s="87">
        <f t="shared" si="49"/>
        <v>3315.081887069176</v>
      </c>
      <c r="F207" s="88">
        <f t="shared" si="42"/>
        <v>0.72600000426159861</v>
      </c>
      <c r="G207" s="197">
        <f t="shared" si="43"/>
        <v>751.07851688263077</v>
      </c>
      <c r="H207" s="197">
        <f t="shared" si="44"/>
        <v>3072.6622125668423</v>
      </c>
      <c r="I207" s="197">
        <f t="shared" si="45"/>
        <v>278.28835531595996</v>
      </c>
      <c r="J207" s="89">
        <f t="shared" si="46"/>
        <v>1138.4776615975923</v>
      </c>
      <c r="K207" s="197">
        <f t="shared" si="50"/>
        <v>226.68116519727545</v>
      </c>
      <c r="L207" s="89">
        <f t="shared" si="47"/>
        <v>927.35264682205377</v>
      </c>
      <c r="M207" s="90">
        <f t="shared" si="51"/>
        <v>4000.0148593888962</v>
      </c>
      <c r="N207" s="90">
        <f t="shared" si="52"/>
        <v>17562.014859388895</v>
      </c>
      <c r="O207" s="90">
        <f t="shared" si="53"/>
        <v>4292.8415691490818</v>
      </c>
      <c r="P207" s="91">
        <f t="shared" si="48"/>
        <v>0.94012851074757431</v>
      </c>
      <c r="Q207" s="206">
        <v>4000.0148357922949</v>
      </c>
      <c r="R207" s="94">
        <f t="shared" si="54"/>
        <v>-1.6533720087019581E-2</v>
      </c>
      <c r="S207" s="94">
        <f t="shared" si="54"/>
        <v>-1.6052925034507785E-2</v>
      </c>
      <c r="T207" s="93">
        <v>4091</v>
      </c>
      <c r="U207" s="200">
        <v>13790</v>
      </c>
      <c r="V207" s="200">
        <v>3369.1668702663083</v>
      </c>
      <c r="W207" s="208"/>
      <c r="X207" s="90">
        <v>0</v>
      </c>
      <c r="Y207" s="90">
        <f t="shared" si="55"/>
        <v>0</v>
      </c>
    </row>
    <row r="208" spans="2:28" x14ac:dyDescent="0.25">
      <c r="B208" s="87">
        <v>3816</v>
      </c>
      <c r="C208" s="87" t="s">
        <v>224</v>
      </c>
      <c r="D208" s="1">
        <v>22811</v>
      </c>
      <c r="E208" s="87">
        <f t="shared" si="49"/>
        <v>3477.8167403567618</v>
      </c>
      <c r="F208" s="88">
        <f t="shared" si="42"/>
        <v>0.76163879334887175</v>
      </c>
      <c r="G208" s="197">
        <f t="shared" si="43"/>
        <v>653.43760491007936</v>
      </c>
      <c r="H208" s="197">
        <f t="shared" si="44"/>
        <v>4285.8972506052105</v>
      </c>
      <c r="I208" s="197">
        <f t="shared" si="45"/>
        <v>221.33115666530495</v>
      </c>
      <c r="J208" s="89">
        <f t="shared" si="46"/>
        <v>1451.7110565677351</v>
      </c>
      <c r="K208" s="197">
        <f t="shared" si="50"/>
        <v>169.72396654662043</v>
      </c>
      <c r="L208" s="89">
        <f t="shared" si="47"/>
        <v>1113.2194965792835</v>
      </c>
      <c r="M208" s="90">
        <f t="shared" si="51"/>
        <v>5399.1167471844938</v>
      </c>
      <c r="N208" s="90">
        <f t="shared" si="52"/>
        <v>28210.116747184493</v>
      </c>
      <c r="O208" s="90">
        <f t="shared" si="53"/>
        <v>4300.978311813461</v>
      </c>
      <c r="P208" s="91">
        <f t="shared" si="48"/>
        <v>0.94191045020193798</v>
      </c>
      <c r="Q208" s="206">
        <v>5399.1167093526401</v>
      </c>
      <c r="R208" s="94">
        <f t="shared" si="54"/>
        <v>-1.6851995517627789E-2</v>
      </c>
      <c r="S208" s="94">
        <f t="shared" si="54"/>
        <v>-2.6595038708869471E-2</v>
      </c>
      <c r="T208" s="93">
        <v>6559</v>
      </c>
      <c r="U208" s="200">
        <v>23202</v>
      </c>
      <c r="V208" s="200">
        <v>3572.8364644287035</v>
      </c>
      <c r="W208" s="208"/>
      <c r="X208" s="90">
        <v>0</v>
      </c>
      <c r="Y208" s="90">
        <f t="shared" si="55"/>
        <v>0</v>
      </c>
    </row>
    <row r="209" spans="2:27" x14ac:dyDescent="0.25">
      <c r="B209" s="87">
        <v>3817</v>
      </c>
      <c r="C209" s="87" t="s">
        <v>225</v>
      </c>
      <c r="D209" s="1">
        <v>36329</v>
      </c>
      <c r="E209" s="87">
        <f t="shared" si="49"/>
        <v>3384.1639496972521</v>
      </c>
      <c r="F209" s="88">
        <f t="shared" si="42"/>
        <v>0.74112891494040045</v>
      </c>
      <c r="G209" s="197">
        <f t="shared" si="43"/>
        <v>709.62927930578519</v>
      </c>
      <c r="H209" s="197">
        <f t="shared" si="44"/>
        <v>7617.8703133476038</v>
      </c>
      <c r="I209" s="197">
        <f t="shared" si="45"/>
        <v>254.10963339613335</v>
      </c>
      <c r="J209" s="89">
        <f t="shared" si="46"/>
        <v>2727.8669145074914</v>
      </c>
      <c r="K209" s="197">
        <f t="shared" si="50"/>
        <v>202.50244327744883</v>
      </c>
      <c r="L209" s="89">
        <f t="shared" si="47"/>
        <v>2173.8637285834134</v>
      </c>
      <c r="M209" s="90">
        <f t="shared" si="51"/>
        <v>9791.7340419310167</v>
      </c>
      <c r="N209" s="90">
        <f t="shared" si="52"/>
        <v>46120.73404193102</v>
      </c>
      <c r="O209" s="90">
        <f t="shared" si="53"/>
        <v>4296.2956722804865</v>
      </c>
      <c r="P209" s="91">
        <f t="shared" si="48"/>
        <v>0.94088495628151469</v>
      </c>
      <c r="Q209" s="206">
        <v>9791.7339800122863</v>
      </c>
      <c r="R209" s="94">
        <f t="shared" si="54"/>
        <v>-1.7497836434443963E-2</v>
      </c>
      <c r="S209" s="95">
        <f t="shared" si="54"/>
        <v>-3.54363948004289E-2</v>
      </c>
      <c r="T209" s="93">
        <v>10735</v>
      </c>
      <c r="U209" s="200">
        <v>36976</v>
      </c>
      <c r="V209" s="200">
        <v>3508.4922668184836</v>
      </c>
      <c r="W209" s="208"/>
      <c r="X209" s="90">
        <v>0</v>
      </c>
      <c r="Y209" s="90">
        <f t="shared" si="55"/>
        <v>0</v>
      </c>
      <c r="Z209" s="1"/>
      <c r="AA209" s="1"/>
    </row>
    <row r="210" spans="2:27" x14ac:dyDescent="0.25">
      <c r="B210" s="87">
        <v>3818</v>
      </c>
      <c r="C210" s="87" t="s">
        <v>226</v>
      </c>
      <c r="D210" s="1">
        <v>22331</v>
      </c>
      <c r="E210" s="87">
        <f t="shared" si="49"/>
        <v>4026.5055896141366</v>
      </c>
      <c r="F210" s="88">
        <f t="shared" si="42"/>
        <v>0.88180116654783991</v>
      </c>
      <c r="G210" s="197">
        <f t="shared" si="43"/>
        <v>324.22429535565442</v>
      </c>
      <c r="H210" s="197">
        <f t="shared" si="44"/>
        <v>1798.1479420424596</v>
      </c>
      <c r="I210" s="197">
        <f t="shared" si="45"/>
        <v>29.29005942522376</v>
      </c>
      <c r="J210" s="89">
        <f t="shared" si="46"/>
        <v>162.44266957229095</v>
      </c>
      <c r="K210" s="197">
        <f t="shared" si="50"/>
        <v>-22.317130693460768</v>
      </c>
      <c r="L210" s="89">
        <f t="shared" si="47"/>
        <v>-123.77080682593342</v>
      </c>
      <c r="M210" s="90">
        <f t="shared" si="51"/>
        <v>1674.3771352165261</v>
      </c>
      <c r="N210" s="90">
        <f t="shared" si="52"/>
        <v>24005.377135216528</v>
      </c>
      <c r="O210" s="90">
        <f t="shared" si="53"/>
        <v>4328.4127542763308</v>
      </c>
      <c r="P210" s="91">
        <f t="shared" si="48"/>
        <v>0.94791856886188663</v>
      </c>
      <c r="Q210" s="206">
        <v>1674.3771032275858</v>
      </c>
      <c r="R210" s="91">
        <f t="shared" si="54"/>
        <v>-3.0940808887345947E-2</v>
      </c>
      <c r="S210" s="91">
        <f t="shared" si="54"/>
        <v>-3.6881669417066359E-2</v>
      </c>
      <c r="T210" s="93">
        <v>5546</v>
      </c>
      <c r="U210" s="200">
        <v>23044</v>
      </c>
      <c r="V210" s="200">
        <v>4180.696661828737</v>
      </c>
      <c r="W210" s="208"/>
      <c r="X210" s="90">
        <v>0</v>
      </c>
      <c r="Y210" s="90">
        <f t="shared" si="55"/>
        <v>0</v>
      </c>
    </row>
    <row r="211" spans="2:27" x14ac:dyDescent="0.25">
      <c r="B211" s="87">
        <v>3819</v>
      </c>
      <c r="C211" s="87" t="s">
        <v>227</v>
      </c>
      <c r="D211" s="1">
        <v>5768</v>
      </c>
      <c r="E211" s="87">
        <f t="shared" si="49"/>
        <v>3632.2418136020151</v>
      </c>
      <c r="F211" s="88">
        <f t="shared" si="42"/>
        <v>0.7954577479488949</v>
      </c>
      <c r="G211" s="197">
        <f t="shared" si="43"/>
        <v>560.78256096292728</v>
      </c>
      <c r="H211" s="197">
        <f t="shared" si="44"/>
        <v>890.52270680912852</v>
      </c>
      <c r="I211" s="197">
        <f t="shared" si="45"/>
        <v>167.28238102946628</v>
      </c>
      <c r="J211" s="89">
        <f t="shared" si="46"/>
        <v>265.64442107479243</v>
      </c>
      <c r="K211" s="197">
        <f t="shared" si="50"/>
        <v>115.67519091078175</v>
      </c>
      <c r="L211" s="89">
        <f t="shared" si="47"/>
        <v>183.69220316632141</v>
      </c>
      <c r="M211" s="90">
        <f t="shared" si="51"/>
        <v>1074.2149099754499</v>
      </c>
      <c r="N211" s="90">
        <f t="shared" si="52"/>
        <v>6842.2149099754497</v>
      </c>
      <c r="O211" s="90">
        <f t="shared" si="53"/>
        <v>4308.6995654757238</v>
      </c>
      <c r="P211" s="91">
        <f t="shared" si="48"/>
        <v>0.9436013979319392</v>
      </c>
      <c r="Q211" s="206">
        <v>1074.214900815977</v>
      </c>
      <c r="R211" s="91">
        <f t="shared" si="54"/>
        <v>4.8780487804878049E-3</v>
      </c>
      <c r="S211" s="91">
        <f t="shared" si="54"/>
        <v>-1.1574614486699036E-2</v>
      </c>
      <c r="T211" s="93">
        <v>1588</v>
      </c>
      <c r="U211" s="200">
        <v>5740</v>
      </c>
      <c r="V211" s="200">
        <v>3674.7759282970551</v>
      </c>
      <c r="W211" s="208"/>
      <c r="X211" s="90">
        <v>0</v>
      </c>
      <c r="Y211" s="90">
        <f t="shared" si="55"/>
        <v>0</v>
      </c>
    </row>
    <row r="212" spans="2:27" x14ac:dyDescent="0.25">
      <c r="B212" s="87">
        <v>3820</v>
      </c>
      <c r="C212" s="87" t="s">
        <v>228</v>
      </c>
      <c r="D212" s="1">
        <v>11184</v>
      </c>
      <c r="E212" s="87">
        <f t="shared" si="49"/>
        <v>3805.3759782238858</v>
      </c>
      <c r="F212" s="88">
        <f t="shared" si="42"/>
        <v>0.8333739770301718</v>
      </c>
      <c r="G212" s="197">
        <f t="shared" si="43"/>
        <v>456.90206218980489</v>
      </c>
      <c r="H212" s="197">
        <f t="shared" si="44"/>
        <v>1342.8351607758366</v>
      </c>
      <c r="I212" s="197">
        <f t="shared" si="45"/>
        <v>106.68542341181154</v>
      </c>
      <c r="J212" s="89">
        <f t="shared" si="46"/>
        <v>313.54845940731411</v>
      </c>
      <c r="K212" s="197">
        <f t="shared" si="50"/>
        <v>55.078233293127013</v>
      </c>
      <c r="L212" s="89">
        <f t="shared" si="47"/>
        <v>161.87492764850032</v>
      </c>
      <c r="M212" s="90">
        <f t="shared" si="51"/>
        <v>1504.7100884243368</v>
      </c>
      <c r="N212" s="90">
        <f t="shared" si="52"/>
        <v>12688.710088424337</v>
      </c>
      <c r="O212" s="90">
        <f t="shared" si="53"/>
        <v>4317.3562737068178</v>
      </c>
      <c r="P212" s="91">
        <f t="shared" si="48"/>
        <v>0.94549720938600312</v>
      </c>
      <c r="Q212" s="206">
        <v>1504.7100714723904</v>
      </c>
      <c r="R212" s="91">
        <f t="shared" si="54"/>
        <v>-4.2465753424657533E-2</v>
      </c>
      <c r="S212" s="91">
        <f t="shared" si="54"/>
        <v>-5.8755890317739083E-2</v>
      </c>
      <c r="T212" s="93">
        <v>2939</v>
      </c>
      <c r="U212" s="200">
        <v>11680</v>
      </c>
      <c r="V212" s="200">
        <v>4042.9214260989957</v>
      </c>
      <c r="W212" s="208"/>
      <c r="X212" s="90">
        <v>0</v>
      </c>
      <c r="Y212" s="90">
        <f t="shared" si="55"/>
        <v>0</v>
      </c>
    </row>
    <row r="213" spans="2:27" x14ac:dyDescent="0.25">
      <c r="B213" s="87">
        <v>3821</v>
      </c>
      <c r="C213" s="87" t="s">
        <v>229</v>
      </c>
      <c r="D213" s="1">
        <v>9800</v>
      </c>
      <c r="E213" s="87">
        <f t="shared" si="49"/>
        <v>4037.9068809229502</v>
      </c>
      <c r="F213" s="88">
        <f t="shared" si="42"/>
        <v>0.88429803927097628</v>
      </c>
      <c r="G213" s="197">
        <f t="shared" si="43"/>
        <v>317.38352057036627</v>
      </c>
      <c r="H213" s="197">
        <f t="shared" si="44"/>
        <v>770.28980442427894</v>
      </c>
      <c r="I213" s="197">
        <f t="shared" si="45"/>
        <v>25.299607467139001</v>
      </c>
      <c r="J213" s="89">
        <f t="shared" si="46"/>
        <v>61.402147322746359</v>
      </c>
      <c r="K213" s="197">
        <f t="shared" si="50"/>
        <v>-26.307582651545527</v>
      </c>
      <c r="L213" s="89">
        <f t="shared" si="47"/>
        <v>-63.848503095300991</v>
      </c>
      <c r="M213" s="90">
        <f t="shared" si="51"/>
        <v>706.44130132897794</v>
      </c>
      <c r="N213" s="90">
        <f t="shared" si="52"/>
        <v>10506.441301328978</v>
      </c>
      <c r="O213" s="90">
        <f t="shared" si="53"/>
        <v>4328.9828188417714</v>
      </c>
      <c r="P213" s="91">
        <f t="shared" si="48"/>
        <v>0.94804341249804347</v>
      </c>
      <c r="Q213" s="206">
        <v>706.44128733021182</v>
      </c>
      <c r="R213" s="91">
        <f t="shared" si="54"/>
        <v>-4.3529182119851649E-2</v>
      </c>
      <c r="S213" s="91">
        <f t="shared" si="54"/>
        <v>-3.3676783913422423E-2</v>
      </c>
      <c r="T213" s="93">
        <v>2427</v>
      </c>
      <c r="U213" s="200">
        <v>10246</v>
      </c>
      <c r="V213" s="200">
        <v>4178.6296900489397</v>
      </c>
      <c r="W213" s="208"/>
      <c r="X213" s="90">
        <v>0</v>
      </c>
      <c r="Y213" s="90">
        <f t="shared" si="55"/>
        <v>0</v>
      </c>
    </row>
    <row r="214" spans="2:27" x14ac:dyDescent="0.25">
      <c r="B214" s="87">
        <v>3822</v>
      </c>
      <c r="C214" s="87" t="s">
        <v>230</v>
      </c>
      <c r="D214" s="1">
        <v>4670</v>
      </c>
      <c r="E214" s="87">
        <f t="shared" si="49"/>
        <v>3238.5575589459086</v>
      </c>
      <c r="F214" s="88">
        <f t="shared" si="42"/>
        <v>0.7092412440148872</v>
      </c>
      <c r="G214" s="197">
        <f t="shared" si="43"/>
        <v>796.99311375659124</v>
      </c>
      <c r="H214" s="197">
        <f t="shared" si="44"/>
        <v>1149.2640700370046</v>
      </c>
      <c r="I214" s="197">
        <f t="shared" si="45"/>
        <v>305.07187015910358</v>
      </c>
      <c r="J214" s="89">
        <f t="shared" si="46"/>
        <v>439.9136367694274</v>
      </c>
      <c r="K214" s="197">
        <f t="shared" si="50"/>
        <v>253.46468004041907</v>
      </c>
      <c r="L214" s="89">
        <f t="shared" si="47"/>
        <v>365.49606861828431</v>
      </c>
      <c r="M214" s="90">
        <f t="shared" si="51"/>
        <v>1514.7601386552888</v>
      </c>
      <c r="N214" s="90">
        <f t="shared" si="52"/>
        <v>6184.7601386552888</v>
      </c>
      <c r="O214" s="90">
        <f t="shared" si="53"/>
        <v>4289.0153527429184</v>
      </c>
      <c r="P214" s="91">
        <f t="shared" si="48"/>
        <v>0.93929057273523875</v>
      </c>
      <c r="Q214" s="206">
        <v>1514.7601303379336</v>
      </c>
      <c r="R214" s="91">
        <f t="shared" si="54"/>
        <v>-9.7933165926212096E-2</v>
      </c>
      <c r="S214" s="91">
        <f t="shared" si="54"/>
        <v>-0.1154490267820138</v>
      </c>
      <c r="T214" s="93">
        <v>1442</v>
      </c>
      <c r="U214" s="200">
        <v>5177</v>
      </c>
      <c r="V214" s="200">
        <v>3661.2446958981614</v>
      </c>
      <c r="W214" s="208"/>
      <c r="X214" s="90">
        <v>0</v>
      </c>
      <c r="Y214" s="90">
        <f t="shared" si="55"/>
        <v>0</v>
      </c>
    </row>
    <row r="215" spans="2:27" x14ac:dyDescent="0.25">
      <c r="B215" s="87">
        <v>3823</v>
      </c>
      <c r="C215" s="87" t="s">
        <v>231</v>
      </c>
      <c r="D215" s="1">
        <v>4338</v>
      </c>
      <c r="E215" s="87">
        <f t="shared" si="49"/>
        <v>3544.1176470588234</v>
      </c>
      <c r="F215" s="88">
        <f t="shared" si="42"/>
        <v>0.77615863333713819</v>
      </c>
      <c r="G215" s="197">
        <f t="shared" si="43"/>
        <v>613.65706088884235</v>
      </c>
      <c r="H215" s="197">
        <f t="shared" si="44"/>
        <v>751.11624252794297</v>
      </c>
      <c r="I215" s="197">
        <f t="shared" si="45"/>
        <v>198.12583931958338</v>
      </c>
      <c r="J215" s="89">
        <f t="shared" si="46"/>
        <v>242.50602732717005</v>
      </c>
      <c r="K215" s="197">
        <f t="shared" si="50"/>
        <v>146.51864920089884</v>
      </c>
      <c r="L215" s="89">
        <f t="shared" si="47"/>
        <v>179.33882662190015</v>
      </c>
      <c r="M215" s="90">
        <f t="shared" si="51"/>
        <v>930.4550691498431</v>
      </c>
      <c r="N215" s="90">
        <f t="shared" si="52"/>
        <v>5268.4550691498434</v>
      </c>
      <c r="O215" s="90">
        <f t="shared" si="53"/>
        <v>4304.2933571485655</v>
      </c>
      <c r="P215" s="91">
        <f t="shared" si="48"/>
        <v>0.94263644220135168</v>
      </c>
      <c r="Q215" s="206">
        <v>930.45506208989673</v>
      </c>
      <c r="R215" s="91">
        <f t="shared" si="54"/>
        <v>-4.1537781705700397E-2</v>
      </c>
      <c r="S215" s="91">
        <f t="shared" si="54"/>
        <v>-6.189727327077537E-2</v>
      </c>
      <c r="T215" s="93">
        <v>1224</v>
      </c>
      <c r="U215" s="200">
        <v>4526</v>
      </c>
      <c r="V215" s="200">
        <v>3777.9632721202001</v>
      </c>
      <c r="W215" s="208"/>
      <c r="X215" s="90">
        <v>0</v>
      </c>
      <c r="Y215" s="90">
        <f t="shared" si="55"/>
        <v>0</v>
      </c>
    </row>
    <row r="216" spans="2:27" x14ac:dyDescent="0.25">
      <c r="B216" s="87">
        <v>3824</v>
      </c>
      <c r="C216" s="87" t="s">
        <v>232</v>
      </c>
      <c r="D216" s="1">
        <v>8917</v>
      </c>
      <c r="E216" s="87">
        <f t="shared" si="49"/>
        <v>4056.8698817106456</v>
      </c>
      <c r="F216" s="88">
        <f t="shared" si="42"/>
        <v>0.88845091968891698</v>
      </c>
      <c r="G216" s="197">
        <f t="shared" si="43"/>
        <v>306.00572009774902</v>
      </c>
      <c r="H216" s="197">
        <f t="shared" si="44"/>
        <v>672.60057277485237</v>
      </c>
      <c r="I216" s="197">
        <f t="shared" si="45"/>
        <v>18.662557191445625</v>
      </c>
      <c r="J216" s="89">
        <f t="shared" si="46"/>
        <v>41.020300706797485</v>
      </c>
      <c r="K216" s="197">
        <f t="shared" si="50"/>
        <v>-32.944632927238899</v>
      </c>
      <c r="L216" s="89">
        <f t="shared" si="47"/>
        <v>-72.412303174071099</v>
      </c>
      <c r="M216" s="90">
        <f t="shared" si="51"/>
        <v>600.18826960078127</v>
      </c>
      <c r="N216" s="90">
        <f t="shared" si="52"/>
        <v>9517.1882696007815</v>
      </c>
      <c r="O216" s="90">
        <f t="shared" si="53"/>
        <v>4329.9309688811563</v>
      </c>
      <c r="P216" s="91">
        <f t="shared" si="48"/>
        <v>0.94825105651894048</v>
      </c>
      <c r="Q216" s="206">
        <v>600.18825692287101</v>
      </c>
      <c r="R216" s="91">
        <f t="shared" si="54"/>
        <v>-6.1368421052631579E-2</v>
      </c>
      <c r="S216" s="91">
        <f t="shared" si="54"/>
        <v>-8.6136679277812586E-2</v>
      </c>
      <c r="T216" s="93">
        <v>2198</v>
      </c>
      <c r="U216" s="200">
        <v>9500</v>
      </c>
      <c r="V216" s="200">
        <v>4439.2523364485987</v>
      </c>
      <c r="W216" s="208"/>
      <c r="X216" s="90">
        <v>0</v>
      </c>
      <c r="Y216" s="90">
        <f t="shared" si="55"/>
        <v>0</v>
      </c>
    </row>
    <row r="217" spans="2:27" x14ac:dyDescent="0.25">
      <c r="B217" s="87">
        <v>3825</v>
      </c>
      <c r="C217" s="87" t="s">
        <v>233</v>
      </c>
      <c r="D217" s="1">
        <v>16973</v>
      </c>
      <c r="E217" s="87">
        <f t="shared" si="49"/>
        <v>4429.2797494780789</v>
      </c>
      <c r="F217" s="88">
        <f t="shared" si="42"/>
        <v>0.97000835169107136</v>
      </c>
      <c r="G217" s="197">
        <f t="shared" si="43"/>
        <v>82.559799437289072</v>
      </c>
      <c r="H217" s="197">
        <f t="shared" si="44"/>
        <v>316.36915144369175</v>
      </c>
      <c r="I217" s="197">
        <f t="shared" si="45"/>
        <v>0</v>
      </c>
      <c r="J217" s="89">
        <f t="shared" si="46"/>
        <v>0</v>
      </c>
      <c r="K217" s="197">
        <f t="shared" si="50"/>
        <v>-51.607190118684528</v>
      </c>
      <c r="L217" s="89">
        <f t="shared" si="47"/>
        <v>-197.7587525347991</v>
      </c>
      <c r="M217" s="90">
        <f t="shared" si="51"/>
        <v>118.61039890889265</v>
      </c>
      <c r="N217" s="90">
        <f t="shared" si="52"/>
        <v>17091.610398908892</v>
      </c>
      <c r="O217" s="90">
        <f t="shared" si="53"/>
        <v>4460.232358796683</v>
      </c>
      <c r="P217" s="91">
        <f t="shared" si="48"/>
        <v>0.97678694578398617</v>
      </c>
      <c r="Q217" s="206">
        <v>118.61038560256682</v>
      </c>
      <c r="R217" s="91">
        <f t="shared" si="54"/>
        <v>2.8355043926083005E-2</v>
      </c>
      <c r="S217" s="91">
        <f t="shared" si="54"/>
        <v>7.691333492286471E-3</v>
      </c>
      <c r="T217" s="93">
        <v>3832</v>
      </c>
      <c r="U217" s="200">
        <v>16505</v>
      </c>
      <c r="V217" s="200">
        <v>4395.4727030625827</v>
      </c>
      <c r="W217" s="208"/>
      <c r="X217" s="90">
        <v>0</v>
      </c>
      <c r="Y217" s="90">
        <f t="shared" si="55"/>
        <v>0</v>
      </c>
    </row>
    <row r="218" spans="2:27" ht="28.5" customHeight="1" x14ac:dyDescent="0.25">
      <c r="B218" s="87">
        <v>4201</v>
      </c>
      <c r="C218" s="87" t="s">
        <v>234</v>
      </c>
      <c r="D218" s="1">
        <v>24866</v>
      </c>
      <c r="E218" s="87">
        <f t="shared" si="49"/>
        <v>3653.5409932412576</v>
      </c>
      <c r="F218" s="88">
        <f t="shared" si="42"/>
        <v>0.80012224947121768</v>
      </c>
      <c r="G218" s="197">
        <f t="shared" si="43"/>
        <v>548.00305317938182</v>
      </c>
      <c r="H218" s="197">
        <f t="shared" si="44"/>
        <v>3729.7087799388728</v>
      </c>
      <c r="I218" s="197">
        <f t="shared" si="45"/>
        <v>159.8276681557314</v>
      </c>
      <c r="J218" s="89">
        <f t="shared" si="46"/>
        <v>1087.7871094679078</v>
      </c>
      <c r="K218" s="197">
        <f t="shared" si="50"/>
        <v>108.22047803704687</v>
      </c>
      <c r="L218" s="89">
        <f t="shared" si="47"/>
        <v>736.54857352014108</v>
      </c>
      <c r="M218" s="90">
        <f t="shared" si="51"/>
        <v>4466.2573534590138</v>
      </c>
      <c r="N218" s="90">
        <f t="shared" si="52"/>
        <v>29332.257353459012</v>
      </c>
      <c r="O218" s="90">
        <f t="shared" si="53"/>
        <v>4309.7645244576861</v>
      </c>
      <c r="P218" s="91">
        <f t="shared" si="48"/>
        <v>0.94383462300805532</v>
      </c>
      <c r="Q218" s="206">
        <v>4466.2573142024812</v>
      </c>
      <c r="R218" s="91">
        <f t="shared" si="54"/>
        <v>5.2554980595084086E-3</v>
      </c>
      <c r="S218" s="91">
        <f t="shared" si="54"/>
        <v>-5.2312989375861265E-3</v>
      </c>
      <c r="T218" s="93">
        <v>6806</v>
      </c>
      <c r="U218" s="200">
        <v>24736</v>
      </c>
      <c r="V218" s="200">
        <v>3672.7542687453602</v>
      </c>
      <c r="W218" s="208"/>
      <c r="X218" s="90">
        <v>0</v>
      </c>
      <c r="Y218" s="90">
        <f t="shared" si="55"/>
        <v>0</v>
      </c>
    </row>
    <row r="219" spans="2:27" x14ac:dyDescent="0.25">
      <c r="B219" s="87">
        <v>4202</v>
      </c>
      <c r="C219" s="87" t="s">
        <v>235</v>
      </c>
      <c r="D219" s="1">
        <v>92266</v>
      </c>
      <c r="E219" s="87">
        <f t="shared" si="49"/>
        <v>3752.6335055110421</v>
      </c>
      <c r="F219" s="88">
        <f t="shared" si="42"/>
        <v>0.82182342210612902</v>
      </c>
      <c r="G219" s="197">
        <f t="shared" si="43"/>
        <v>488.54754581751109</v>
      </c>
      <c r="H219" s="197">
        <f t="shared" si="44"/>
        <v>12011.918509015144</v>
      </c>
      <c r="I219" s="197">
        <f t="shared" si="45"/>
        <v>125.14528886130682</v>
      </c>
      <c r="J219" s="89">
        <f t="shared" si="46"/>
        <v>3076.9472172329511</v>
      </c>
      <c r="K219" s="197">
        <f t="shared" si="50"/>
        <v>73.538098742622296</v>
      </c>
      <c r="L219" s="89">
        <f t="shared" si="47"/>
        <v>1808.0812337848545</v>
      </c>
      <c r="M219" s="90">
        <f t="shared" si="51"/>
        <v>13819.999742799999</v>
      </c>
      <c r="N219" s="90">
        <f t="shared" si="52"/>
        <v>106085.99974279999</v>
      </c>
      <c r="O219" s="90">
        <f t="shared" si="53"/>
        <v>4314.7191500711751</v>
      </c>
      <c r="P219" s="91">
        <f t="shared" si="48"/>
        <v>0.94491968163980089</v>
      </c>
      <c r="Q219" s="206">
        <v>13819.999600983901</v>
      </c>
      <c r="R219" s="91">
        <f t="shared" si="54"/>
        <v>-5.8567842785135604E-2</v>
      </c>
      <c r="S219" s="91">
        <f t="shared" si="54"/>
        <v>-8.0393048365827655E-2</v>
      </c>
      <c r="T219" s="93">
        <v>24587</v>
      </c>
      <c r="U219" s="200">
        <v>98006</v>
      </c>
      <c r="V219" s="200">
        <v>4080.6928425698466</v>
      </c>
      <c r="W219" s="208"/>
      <c r="X219" s="90">
        <v>0</v>
      </c>
      <c r="Y219" s="90">
        <f t="shared" si="55"/>
        <v>0</v>
      </c>
    </row>
    <row r="220" spans="2:27" x14ac:dyDescent="0.25">
      <c r="B220" s="87">
        <v>4203</v>
      </c>
      <c r="C220" s="87" t="s">
        <v>236</v>
      </c>
      <c r="D220" s="1">
        <v>171432</v>
      </c>
      <c r="E220" s="87">
        <f t="shared" si="49"/>
        <v>3735.6344381251224</v>
      </c>
      <c r="F220" s="88">
        <f t="shared" si="42"/>
        <v>0.81810064136796401</v>
      </c>
      <c r="G220" s="197">
        <f t="shared" si="43"/>
        <v>498.74698624906296</v>
      </c>
      <c r="H220" s="197">
        <f t="shared" si="44"/>
        <v>22887.997945955751</v>
      </c>
      <c r="I220" s="197">
        <f t="shared" si="45"/>
        <v>131.09496244637873</v>
      </c>
      <c r="J220" s="89">
        <f t="shared" si="46"/>
        <v>6016.0789216267658</v>
      </c>
      <c r="K220" s="197">
        <f t="shared" si="50"/>
        <v>79.487772327694202</v>
      </c>
      <c r="L220" s="89">
        <f t="shared" si="47"/>
        <v>3647.7733598902146</v>
      </c>
      <c r="M220" s="90">
        <f t="shared" si="51"/>
        <v>26535.771305845967</v>
      </c>
      <c r="N220" s="90">
        <f t="shared" si="52"/>
        <v>197967.77130584596</v>
      </c>
      <c r="O220" s="90">
        <f t="shared" si="53"/>
        <v>4313.8691967018804</v>
      </c>
      <c r="P220" s="91">
        <f t="shared" si="48"/>
        <v>0.94473354260289288</v>
      </c>
      <c r="Q220" s="206">
        <v>26535.771041149885</v>
      </c>
      <c r="R220" s="91">
        <f t="shared" si="54"/>
        <v>-1.444709534623013E-2</v>
      </c>
      <c r="S220" s="91">
        <f t="shared" si="54"/>
        <v>-2.2650908938824283E-2</v>
      </c>
      <c r="T220" s="93">
        <v>45891</v>
      </c>
      <c r="U220" s="200">
        <v>173945</v>
      </c>
      <c r="V220" s="200">
        <v>3822.2109912325031</v>
      </c>
      <c r="W220" s="208"/>
      <c r="X220" s="90">
        <v>0</v>
      </c>
      <c r="Y220" s="90">
        <f t="shared" si="55"/>
        <v>0</v>
      </c>
    </row>
    <row r="221" spans="2:27" x14ac:dyDescent="0.25">
      <c r="B221" s="87">
        <v>4204</v>
      </c>
      <c r="C221" s="87" t="s">
        <v>237</v>
      </c>
      <c r="D221" s="1">
        <v>453450</v>
      </c>
      <c r="E221" s="87">
        <f t="shared" si="49"/>
        <v>3923.6300391973623</v>
      </c>
      <c r="F221" s="88">
        <f t="shared" si="42"/>
        <v>0.85927151190120221</v>
      </c>
      <c r="G221" s="197">
        <f t="shared" si="43"/>
        <v>385.94962560571901</v>
      </c>
      <c r="H221" s="197">
        <f t="shared" si="44"/>
        <v>44603.812281627339</v>
      </c>
      <c r="I221" s="197">
        <f t="shared" si="45"/>
        <v>65.296502071094778</v>
      </c>
      <c r="J221" s="89">
        <f t="shared" si="46"/>
        <v>7546.2514478543526</v>
      </c>
      <c r="K221" s="197">
        <f t="shared" si="50"/>
        <v>13.68931195241025</v>
      </c>
      <c r="L221" s="89">
        <f t="shared" si="47"/>
        <v>1582.0600930281003</v>
      </c>
      <c r="M221" s="90">
        <f t="shared" si="51"/>
        <v>46185.872374655439</v>
      </c>
      <c r="N221" s="90">
        <f t="shared" si="52"/>
        <v>499635.87237465545</v>
      </c>
      <c r="O221" s="90">
        <f t="shared" si="53"/>
        <v>4323.2689767554921</v>
      </c>
      <c r="P221" s="91">
        <f t="shared" si="48"/>
        <v>0.94679208612955479</v>
      </c>
      <c r="Q221" s="206">
        <v>46185.871708061539</v>
      </c>
      <c r="R221" s="91">
        <f t="shared" si="54"/>
        <v>-1.9391588112028752E-2</v>
      </c>
      <c r="S221" s="91">
        <f t="shared" si="54"/>
        <v>-3.493619445610701E-2</v>
      </c>
      <c r="T221" s="93">
        <v>115569</v>
      </c>
      <c r="U221" s="200">
        <v>462417</v>
      </c>
      <c r="V221" s="200">
        <v>4065.669043495081</v>
      </c>
      <c r="W221" s="208"/>
      <c r="X221" s="90">
        <v>0</v>
      </c>
      <c r="Y221" s="90">
        <f t="shared" si="55"/>
        <v>0</v>
      </c>
      <c r="Z221" s="1"/>
      <c r="AA221" s="1"/>
    </row>
    <row r="222" spans="2:27" x14ac:dyDescent="0.25">
      <c r="B222" s="87">
        <v>4205</v>
      </c>
      <c r="C222" s="87" t="s">
        <v>238</v>
      </c>
      <c r="D222" s="1">
        <v>83522</v>
      </c>
      <c r="E222" s="87">
        <f t="shared" si="49"/>
        <v>3557.3065292388942</v>
      </c>
      <c r="F222" s="88">
        <f t="shared" si="42"/>
        <v>0.77904698688167229</v>
      </c>
      <c r="G222" s="197">
        <f t="shared" si="43"/>
        <v>605.74373158079982</v>
      </c>
      <c r="H222" s="197">
        <f t="shared" si="44"/>
        <v>14222.257073785599</v>
      </c>
      <c r="I222" s="197">
        <f t="shared" si="45"/>
        <v>193.50973055655859</v>
      </c>
      <c r="J222" s="89">
        <f t="shared" si="46"/>
        <v>4543.4149637374394</v>
      </c>
      <c r="K222" s="197">
        <f t="shared" si="50"/>
        <v>141.90254043787405</v>
      </c>
      <c r="L222" s="89">
        <f t="shared" si="47"/>
        <v>3331.7297469408445</v>
      </c>
      <c r="M222" s="90">
        <f t="shared" si="51"/>
        <v>17553.986820726444</v>
      </c>
      <c r="N222" s="90">
        <f t="shared" si="52"/>
        <v>101075.98682072645</v>
      </c>
      <c r="O222" s="90">
        <f t="shared" si="53"/>
        <v>4304.9528012575693</v>
      </c>
      <c r="P222" s="91">
        <f t="shared" si="48"/>
        <v>0.9427808598785784</v>
      </c>
      <c r="Q222" s="206">
        <v>17553.986685301217</v>
      </c>
      <c r="R222" s="91">
        <f t="shared" si="54"/>
        <v>-3.5163921169974355E-2</v>
      </c>
      <c r="S222" s="91">
        <f t="shared" si="54"/>
        <v>-4.8806988514050673E-2</v>
      </c>
      <c r="T222" s="93">
        <v>23479</v>
      </c>
      <c r="U222" s="200">
        <v>86566</v>
      </c>
      <c r="V222" s="200">
        <v>3739.8366959001164</v>
      </c>
      <c r="W222" s="208"/>
      <c r="X222" s="90">
        <v>0</v>
      </c>
      <c r="Y222" s="90">
        <f t="shared" si="55"/>
        <v>0</v>
      </c>
      <c r="Z222" s="1"/>
      <c r="AA222" s="1"/>
    </row>
    <row r="223" spans="2:27" x14ac:dyDescent="0.25">
      <c r="B223" s="87">
        <v>4206</v>
      </c>
      <c r="C223" s="87" t="s">
        <v>239</v>
      </c>
      <c r="D223" s="1">
        <v>36810</v>
      </c>
      <c r="E223" s="87">
        <f t="shared" si="49"/>
        <v>3733.2657200811359</v>
      </c>
      <c r="F223" s="88">
        <f t="shared" si="42"/>
        <v>0.81758189420918748</v>
      </c>
      <c r="G223" s="197">
        <f t="shared" si="43"/>
        <v>500.16821707545483</v>
      </c>
      <c r="H223" s="197">
        <f t="shared" si="44"/>
        <v>4931.6586203639845</v>
      </c>
      <c r="I223" s="197">
        <f t="shared" si="45"/>
        <v>131.92401376177401</v>
      </c>
      <c r="J223" s="89">
        <f t="shared" si="46"/>
        <v>1300.7707756910918</v>
      </c>
      <c r="K223" s="197">
        <f t="shared" si="50"/>
        <v>80.316823643089478</v>
      </c>
      <c r="L223" s="89">
        <f t="shared" si="47"/>
        <v>791.92388112086223</v>
      </c>
      <c r="M223" s="90">
        <f t="shared" si="51"/>
        <v>5723.5825014848469</v>
      </c>
      <c r="N223" s="90">
        <f t="shared" si="52"/>
        <v>42533.582501484845</v>
      </c>
      <c r="O223" s="90">
        <f t="shared" si="53"/>
        <v>4313.7507607996795</v>
      </c>
      <c r="P223" s="91">
        <f t="shared" si="48"/>
        <v>0.94470760524495379</v>
      </c>
      <c r="Q223" s="206">
        <v>5723.5824446130564</v>
      </c>
      <c r="R223" s="91">
        <f t="shared" si="54"/>
        <v>1.0847178360565701E-2</v>
      </c>
      <c r="S223" s="91">
        <f t="shared" si="54"/>
        <v>-1.3552581117103127E-2</v>
      </c>
      <c r="T223" s="93">
        <v>9860</v>
      </c>
      <c r="U223" s="200">
        <v>36415</v>
      </c>
      <c r="V223" s="200">
        <v>3784.5562253169819</v>
      </c>
      <c r="W223" s="208"/>
      <c r="X223" s="90">
        <v>0</v>
      </c>
      <c r="Y223" s="90">
        <f t="shared" si="55"/>
        <v>0</v>
      </c>
    </row>
    <row r="224" spans="2:27" x14ac:dyDescent="0.25">
      <c r="B224" s="87">
        <v>4207</v>
      </c>
      <c r="C224" s="87" t="s">
        <v>240</v>
      </c>
      <c r="D224" s="1">
        <v>35635</v>
      </c>
      <c r="E224" s="87">
        <f t="shared" si="49"/>
        <v>3866.6449652777778</v>
      </c>
      <c r="F224" s="88">
        <f t="shared" si="42"/>
        <v>0.84679183106139</v>
      </c>
      <c r="G224" s="197">
        <f t="shared" si="43"/>
        <v>420.1406699574697</v>
      </c>
      <c r="H224" s="197">
        <f t="shared" si="44"/>
        <v>3872.0164143280404</v>
      </c>
      <c r="I224" s="197">
        <f t="shared" si="45"/>
        <v>85.241277942949338</v>
      </c>
      <c r="J224" s="89">
        <f t="shared" si="46"/>
        <v>785.58361752222106</v>
      </c>
      <c r="K224" s="197">
        <f t="shared" si="50"/>
        <v>33.63408782426481</v>
      </c>
      <c r="L224" s="89">
        <f t="shared" si="47"/>
        <v>309.97175338842453</v>
      </c>
      <c r="M224" s="90">
        <f t="shared" si="51"/>
        <v>4181.9881677164649</v>
      </c>
      <c r="N224" s="90">
        <f t="shared" si="52"/>
        <v>39816.988167716467</v>
      </c>
      <c r="O224" s="90">
        <f t="shared" si="53"/>
        <v>4320.4197230595119</v>
      </c>
      <c r="P224" s="91">
        <f t="shared" si="48"/>
        <v>0.94616810208756397</v>
      </c>
      <c r="Q224" s="206">
        <v>4181.9881145592217</v>
      </c>
      <c r="R224" s="91">
        <f t="shared" si="54"/>
        <v>-4.9175516302897702E-2</v>
      </c>
      <c r="S224" s="91">
        <f t="shared" si="54"/>
        <v>-6.650825428695939E-2</v>
      </c>
      <c r="T224" s="93">
        <v>9216</v>
      </c>
      <c r="U224" s="200">
        <v>37478</v>
      </c>
      <c r="V224" s="200">
        <v>4142.1308576480988</v>
      </c>
      <c r="W224" s="208"/>
      <c r="X224" s="90">
        <v>0</v>
      </c>
      <c r="Y224" s="90">
        <f t="shared" si="55"/>
        <v>0</v>
      </c>
    </row>
    <row r="225" spans="2:27" x14ac:dyDescent="0.25">
      <c r="B225" s="87">
        <v>4211</v>
      </c>
      <c r="C225" s="87" t="s">
        <v>241</v>
      </c>
      <c r="D225" s="1">
        <v>8104</v>
      </c>
      <c r="E225" s="87">
        <f t="shared" si="49"/>
        <v>3347.3771168938456</v>
      </c>
      <c r="F225" s="88">
        <f t="shared" si="42"/>
        <v>0.73307263105908271</v>
      </c>
      <c r="G225" s="197">
        <f t="shared" si="43"/>
        <v>731.701378987829</v>
      </c>
      <c r="H225" s="197">
        <f t="shared" si="44"/>
        <v>1771.4490385295342</v>
      </c>
      <c r="I225" s="197">
        <f t="shared" si="45"/>
        <v>266.9850248773256</v>
      </c>
      <c r="J225" s="89">
        <f t="shared" si="46"/>
        <v>646.37074522800526</v>
      </c>
      <c r="K225" s="197">
        <f t="shared" si="50"/>
        <v>215.37783475864109</v>
      </c>
      <c r="L225" s="89">
        <f t="shared" si="47"/>
        <v>521.42973795067007</v>
      </c>
      <c r="M225" s="90">
        <f t="shared" si="51"/>
        <v>2292.8787764802041</v>
      </c>
      <c r="N225" s="90">
        <f t="shared" si="52"/>
        <v>10396.878776480204</v>
      </c>
      <c r="O225" s="90">
        <f t="shared" si="53"/>
        <v>4294.4563306403152</v>
      </c>
      <c r="P225" s="91">
        <f t="shared" si="48"/>
        <v>0.94048214208744851</v>
      </c>
      <c r="Q225" s="206">
        <v>2292.8787625160458</v>
      </c>
      <c r="R225" s="91">
        <f t="shared" si="54"/>
        <v>-3.2127075122417297E-2</v>
      </c>
      <c r="S225" s="91">
        <f t="shared" si="54"/>
        <v>-2.9728381380465463E-2</v>
      </c>
      <c r="T225" s="93">
        <v>2421</v>
      </c>
      <c r="U225" s="200">
        <v>8373</v>
      </c>
      <c r="V225" s="200">
        <v>3449.9381953028433</v>
      </c>
      <c r="W225" s="208"/>
      <c r="X225" s="90">
        <v>0</v>
      </c>
      <c r="Y225" s="90">
        <f t="shared" si="55"/>
        <v>0</v>
      </c>
    </row>
    <row r="226" spans="2:27" x14ac:dyDescent="0.25">
      <c r="B226" s="87">
        <v>4212</v>
      </c>
      <c r="C226" s="87" t="s">
        <v>242</v>
      </c>
      <c r="D226" s="1">
        <v>7077</v>
      </c>
      <c r="E226" s="87">
        <f t="shared" si="49"/>
        <v>3302.3798413439104</v>
      </c>
      <c r="F226" s="88">
        <f t="shared" si="42"/>
        <v>0.72321826747052742</v>
      </c>
      <c r="G226" s="197">
        <f t="shared" si="43"/>
        <v>758.69974431779019</v>
      </c>
      <c r="H226" s="197">
        <f t="shared" si="44"/>
        <v>1625.8935520730245</v>
      </c>
      <c r="I226" s="197">
        <f t="shared" si="45"/>
        <v>282.73407131980292</v>
      </c>
      <c r="J226" s="89">
        <f t="shared" si="46"/>
        <v>605.8991148383376</v>
      </c>
      <c r="K226" s="197">
        <f t="shared" si="50"/>
        <v>231.12688120111841</v>
      </c>
      <c r="L226" s="89">
        <f t="shared" si="47"/>
        <v>495.30490641399678</v>
      </c>
      <c r="M226" s="90">
        <f t="shared" si="51"/>
        <v>2121.1984584870211</v>
      </c>
      <c r="N226" s="90">
        <f t="shared" si="52"/>
        <v>9198.1984584870206</v>
      </c>
      <c r="O226" s="90">
        <f t="shared" si="53"/>
        <v>4292.2064668628191</v>
      </c>
      <c r="P226" s="91">
        <f t="shared" si="48"/>
        <v>0.93998942390802087</v>
      </c>
      <c r="Q226" s="206">
        <v>2121.1984461263469</v>
      </c>
      <c r="R226" s="91">
        <f t="shared" si="54"/>
        <v>-5.2356722013926084E-2</v>
      </c>
      <c r="S226" s="91">
        <f t="shared" si="54"/>
        <v>-5.7663170607408616E-2</v>
      </c>
      <c r="T226" s="93">
        <v>2143</v>
      </c>
      <c r="U226" s="200">
        <v>7468</v>
      </c>
      <c r="V226" s="200">
        <v>3504.4580009385268</v>
      </c>
      <c r="W226" s="208"/>
      <c r="X226" s="90">
        <v>0</v>
      </c>
      <c r="Y226" s="90">
        <f t="shared" si="55"/>
        <v>0</v>
      </c>
    </row>
    <row r="227" spans="2:27" x14ac:dyDescent="0.25">
      <c r="B227" s="87">
        <v>4213</v>
      </c>
      <c r="C227" s="87" t="s">
        <v>243</v>
      </c>
      <c r="D227" s="1">
        <v>23006</v>
      </c>
      <c r="E227" s="87">
        <f t="shared" si="49"/>
        <v>3720.2457956015523</v>
      </c>
      <c r="F227" s="88">
        <f t="shared" si="42"/>
        <v>0.81473054225177921</v>
      </c>
      <c r="G227" s="197">
        <f t="shared" si="43"/>
        <v>507.98017176320496</v>
      </c>
      <c r="H227" s="197">
        <f t="shared" si="44"/>
        <v>3141.3493821836591</v>
      </c>
      <c r="I227" s="197">
        <f t="shared" si="45"/>
        <v>136.48098732962825</v>
      </c>
      <c r="J227" s="89">
        <f t="shared" si="46"/>
        <v>843.99842564642108</v>
      </c>
      <c r="K227" s="197">
        <f t="shared" si="50"/>
        <v>84.873797210943721</v>
      </c>
      <c r="L227" s="89">
        <f t="shared" si="47"/>
        <v>524.85956195247593</v>
      </c>
      <c r="M227" s="90">
        <f t="shared" si="51"/>
        <v>3666.208944136135</v>
      </c>
      <c r="N227" s="90">
        <f t="shared" si="52"/>
        <v>26672.208944136135</v>
      </c>
      <c r="O227" s="90">
        <f t="shared" si="53"/>
        <v>4313.0997645757006</v>
      </c>
      <c r="P227" s="91">
        <f t="shared" si="48"/>
        <v>0.94456503764708344</v>
      </c>
      <c r="Q227" s="206">
        <v>3666.2089084672562</v>
      </c>
      <c r="R227" s="91">
        <f t="shared" si="54"/>
        <v>-3.1198544067943495E-3</v>
      </c>
      <c r="S227" s="91">
        <f t="shared" si="54"/>
        <v>-1.4242870261569805E-2</v>
      </c>
      <c r="T227" s="93">
        <v>6184</v>
      </c>
      <c r="U227" s="200">
        <v>23078</v>
      </c>
      <c r="V227" s="200">
        <v>3773.9983646770238</v>
      </c>
      <c r="W227" s="208"/>
      <c r="X227" s="90">
        <v>0</v>
      </c>
      <c r="Y227" s="90">
        <f t="shared" si="55"/>
        <v>0</v>
      </c>
    </row>
    <row r="228" spans="2:27" x14ac:dyDescent="0.25">
      <c r="B228" s="87">
        <v>4214</v>
      </c>
      <c r="C228" s="87" t="s">
        <v>244</v>
      </c>
      <c r="D228" s="1">
        <v>21335</v>
      </c>
      <c r="E228" s="87">
        <f t="shared" si="49"/>
        <v>3455.6203433754454</v>
      </c>
      <c r="F228" s="88">
        <f t="shared" si="42"/>
        <v>0.75677780202136202</v>
      </c>
      <c r="G228" s="197">
        <f t="shared" si="43"/>
        <v>666.75544309886914</v>
      </c>
      <c r="H228" s="197">
        <f t="shared" si="44"/>
        <v>4116.5481056924182</v>
      </c>
      <c r="I228" s="197">
        <f t="shared" si="45"/>
        <v>229.09989560876568</v>
      </c>
      <c r="J228" s="89">
        <f t="shared" si="46"/>
        <v>1414.4627554885194</v>
      </c>
      <c r="K228" s="197">
        <f t="shared" si="50"/>
        <v>177.49270549008116</v>
      </c>
      <c r="L228" s="89">
        <f t="shared" si="47"/>
        <v>1095.8399636957611</v>
      </c>
      <c r="M228" s="90">
        <f t="shared" si="51"/>
        <v>5212.3880693881792</v>
      </c>
      <c r="N228" s="90">
        <f t="shared" si="52"/>
        <v>26547.38806938818</v>
      </c>
      <c r="O228" s="90">
        <f t="shared" si="53"/>
        <v>4299.8684919643956</v>
      </c>
      <c r="P228" s="91">
        <f t="shared" si="48"/>
        <v>0.94166740063556265</v>
      </c>
      <c r="Q228" s="206">
        <v>5212.3880337769797</v>
      </c>
      <c r="R228" s="91">
        <f t="shared" si="54"/>
        <v>4.6873535202024934E-5</v>
      </c>
      <c r="S228" s="91">
        <f t="shared" si="54"/>
        <v>-1.2263389242361231E-2</v>
      </c>
      <c r="T228" s="93">
        <v>6174</v>
      </c>
      <c r="U228" s="200">
        <v>21334</v>
      </c>
      <c r="V228" s="200">
        <v>3498.524106264349</v>
      </c>
      <c r="W228" s="208"/>
      <c r="X228" s="90">
        <v>0</v>
      </c>
      <c r="Y228" s="90">
        <f t="shared" si="55"/>
        <v>0</v>
      </c>
    </row>
    <row r="229" spans="2:27" x14ac:dyDescent="0.25">
      <c r="B229" s="87">
        <v>4215</v>
      </c>
      <c r="C229" s="87" t="s">
        <v>245</v>
      </c>
      <c r="D229" s="1">
        <v>44584</v>
      </c>
      <c r="E229" s="87">
        <f t="shared" si="49"/>
        <v>3904.3699097994572</v>
      </c>
      <c r="F229" s="88">
        <f t="shared" si="42"/>
        <v>0.85505356058015047</v>
      </c>
      <c r="G229" s="197">
        <f t="shared" si="43"/>
        <v>397.50570324446204</v>
      </c>
      <c r="H229" s="197">
        <f t="shared" si="44"/>
        <v>4539.1176253485119</v>
      </c>
      <c r="I229" s="197">
        <f t="shared" si="45"/>
        <v>72.037547360361543</v>
      </c>
      <c r="J229" s="89">
        <f t="shared" si="46"/>
        <v>822.59675330796847</v>
      </c>
      <c r="K229" s="197">
        <f t="shared" si="50"/>
        <v>20.430357241677015</v>
      </c>
      <c r="L229" s="89">
        <f t="shared" si="47"/>
        <v>233.29424934270983</v>
      </c>
      <c r="M229" s="90">
        <f t="shared" si="51"/>
        <v>4772.4118746912218</v>
      </c>
      <c r="N229" s="90">
        <f t="shared" si="52"/>
        <v>49356.411874691221</v>
      </c>
      <c r="O229" s="90">
        <f t="shared" si="53"/>
        <v>4322.3059702855962</v>
      </c>
      <c r="P229" s="91">
        <f t="shared" si="48"/>
        <v>0.94658118856350204</v>
      </c>
      <c r="Q229" s="206">
        <v>4772.411808827228</v>
      </c>
      <c r="R229" s="91">
        <f t="shared" si="54"/>
        <v>-2.7958576572949517E-3</v>
      </c>
      <c r="S229" s="91">
        <f t="shared" si="54"/>
        <v>-1.5021847667626778E-2</v>
      </c>
      <c r="T229" s="93">
        <v>11419</v>
      </c>
      <c r="U229" s="200">
        <v>44709</v>
      </c>
      <c r="V229" s="200">
        <v>3963.9152407128295</v>
      </c>
      <c r="W229" s="208"/>
      <c r="X229" s="90">
        <v>0</v>
      </c>
      <c r="Y229" s="90">
        <f t="shared" si="55"/>
        <v>0</v>
      </c>
    </row>
    <row r="230" spans="2:27" x14ac:dyDescent="0.25">
      <c r="B230" s="87">
        <v>4216</v>
      </c>
      <c r="C230" s="87" t="s">
        <v>246</v>
      </c>
      <c r="D230" s="1">
        <v>18129</v>
      </c>
      <c r="E230" s="87">
        <f t="shared" si="49"/>
        <v>3363.4508348794061</v>
      </c>
      <c r="F230" s="88">
        <f t="shared" si="42"/>
        <v>0.73659276109615202</v>
      </c>
      <c r="G230" s="197">
        <f t="shared" si="43"/>
        <v>722.05714819649268</v>
      </c>
      <c r="H230" s="197">
        <f t="shared" si="44"/>
        <v>3891.8880287790953</v>
      </c>
      <c r="I230" s="197">
        <f t="shared" si="45"/>
        <v>261.35922358237946</v>
      </c>
      <c r="J230" s="89">
        <f t="shared" si="46"/>
        <v>1408.7262151090254</v>
      </c>
      <c r="K230" s="197">
        <f t="shared" si="50"/>
        <v>209.75203346369494</v>
      </c>
      <c r="L230" s="89">
        <f t="shared" si="47"/>
        <v>1130.5634603693156</v>
      </c>
      <c r="M230" s="90">
        <f t="shared" si="51"/>
        <v>5022.4514891484105</v>
      </c>
      <c r="N230" s="90">
        <f t="shared" si="52"/>
        <v>23151.45148914841</v>
      </c>
      <c r="O230" s="90">
        <f t="shared" si="53"/>
        <v>4295.2600165395934</v>
      </c>
      <c r="P230" s="91">
        <f t="shared" si="48"/>
        <v>0.94065814858930208</v>
      </c>
      <c r="Q230" s="206">
        <v>5022.4514580592686</v>
      </c>
      <c r="R230" s="91">
        <f t="shared" si="54"/>
        <v>6.9988335277453755E-3</v>
      </c>
      <c r="S230" s="91">
        <f t="shared" si="54"/>
        <v>-1.9688740806650612E-3</v>
      </c>
      <c r="T230" s="93">
        <v>5390</v>
      </c>
      <c r="U230" s="200">
        <v>18003</v>
      </c>
      <c r="V230" s="200">
        <v>3370.0861100711345</v>
      </c>
      <c r="W230" s="208"/>
      <c r="X230" s="90">
        <v>0</v>
      </c>
      <c r="Y230" s="90">
        <f t="shared" si="55"/>
        <v>0</v>
      </c>
    </row>
    <row r="231" spans="2:27" x14ac:dyDescent="0.25">
      <c r="B231" s="87">
        <v>4217</v>
      </c>
      <c r="C231" s="87" t="s">
        <v>247</v>
      </c>
      <c r="D231" s="1">
        <v>6015</v>
      </c>
      <c r="E231" s="87">
        <f t="shared" si="49"/>
        <v>3367.8611422172453</v>
      </c>
      <c r="F231" s="88">
        <f t="shared" si="42"/>
        <v>0.73755861450645699</v>
      </c>
      <c r="G231" s="197">
        <f t="shared" si="43"/>
        <v>719.41096379378916</v>
      </c>
      <c r="H231" s="197">
        <f t="shared" si="44"/>
        <v>1284.8679813357076</v>
      </c>
      <c r="I231" s="197">
        <f t="shared" si="45"/>
        <v>259.81561601413574</v>
      </c>
      <c r="J231" s="89">
        <f t="shared" si="46"/>
        <v>464.03069020124639</v>
      </c>
      <c r="K231" s="197">
        <f t="shared" si="50"/>
        <v>208.20842589545123</v>
      </c>
      <c r="L231" s="89">
        <f t="shared" si="47"/>
        <v>371.86024864927595</v>
      </c>
      <c r="M231" s="90">
        <f t="shared" si="51"/>
        <v>1656.7282299849835</v>
      </c>
      <c r="N231" s="90">
        <f t="shared" si="52"/>
        <v>7671.728229984983</v>
      </c>
      <c r="O231" s="90">
        <f t="shared" si="53"/>
        <v>4295.4805319064853</v>
      </c>
      <c r="P231" s="91">
        <f t="shared" si="48"/>
        <v>0.94070644125981728</v>
      </c>
      <c r="Q231" s="206">
        <v>1656.7282196834603</v>
      </c>
      <c r="R231" s="91">
        <f t="shared" si="54"/>
        <v>-4.4176068647703799E-2</v>
      </c>
      <c r="S231" s="91">
        <f t="shared" si="54"/>
        <v>-3.6148432046200746E-2</v>
      </c>
      <c r="T231" s="93">
        <v>1786</v>
      </c>
      <c r="U231" s="200">
        <v>6293</v>
      </c>
      <c r="V231" s="200">
        <v>3494.1699056079956</v>
      </c>
      <c r="W231" s="208"/>
      <c r="X231" s="90">
        <v>0</v>
      </c>
      <c r="Y231" s="90">
        <f t="shared" si="55"/>
        <v>0</v>
      </c>
    </row>
    <row r="232" spans="2:27" x14ac:dyDescent="0.25">
      <c r="B232" s="87">
        <v>4218</v>
      </c>
      <c r="C232" s="87" t="s">
        <v>248</v>
      </c>
      <c r="D232" s="1">
        <v>4135</v>
      </c>
      <c r="E232" s="87">
        <f t="shared" si="49"/>
        <v>3076.6369047619046</v>
      </c>
      <c r="F232" s="88">
        <f t="shared" si="42"/>
        <v>0.67378076381192109</v>
      </c>
      <c r="G232" s="197">
        <f t="shared" si="43"/>
        <v>894.14550626699361</v>
      </c>
      <c r="H232" s="197">
        <f t="shared" si="44"/>
        <v>1201.7315604228393</v>
      </c>
      <c r="I232" s="197">
        <f t="shared" si="45"/>
        <v>361.74409912350495</v>
      </c>
      <c r="J232" s="89">
        <f t="shared" si="46"/>
        <v>486.18406922199063</v>
      </c>
      <c r="K232" s="197">
        <f t="shared" si="50"/>
        <v>310.13690900482044</v>
      </c>
      <c r="L232" s="89">
        <f t="shared" si="47"/>
        <v>416.8240057024787</v>
      </c>
      <c r="M232" s="90">
        <f t="shared" si="51"/>
        <v>1618.5555661253179</v>
      </c>
      <c r="N232" s="90">
        <f t="shared" si="52"/>
        <v>5753.5555661253184</v>
      </c>
      <c r="O232" s="90">
        <f t="shared" si="53"/>
        <v>4280.9193200337195</v>
      </c>
      <c r="P232" s="91">
        <f t="shared" si="48"/>
        <v>0.93751754872509074</v>
      </c>
      <c r="Q232" s="206">
        <v>1618.5555583732203</v>
      </c>
      <c r="R232" s="91">
        <f t="shared" si="54"/>
        <v>2.910502061605627E-3</v>
      </c>
      <c r="S232" s="91">
        <f t="shared" si="54"/>
        <v>-1.2759974533107036E-2</v>
      </c>
      <c r="T232" s="93">
        <v>1344</v>
      </c>
      <c r="U232" s="200">
        <v>4123</v>
      </c>
      <c r="V232" s="200">
        <v>3116.4021164021165</v>
      </c>
      <c r="W232" s="208"/>
      <c r="X232" s="90">
        <v>0</v>
      </c>
      <c r="Y232" s="90">
        <f t="shared" si="55"/>
        <v>0</v>
      </c>
    </row>
    <row r="233" spans="2:27" x14ac:dyDescent="0.25">
      <c r="B233" s="87">
        <v>4219</v>
      </c>
      <c r="C233" s="87" t="s">
        <v>249</v>
      </c>
      <c r="D233" s="1">
        <v>12775</v>
      </c>
      <c r="E233" s="87">
        <f t="shared" si="49"/>
        <v>3272.2848360655735</v>
      </c>
      <c r="F233" s="88">
        <f t="shared" si="42"/>
        <v>0.71662748790470454</v>
      </c>
      <c r="G233" s="197">
        <f t="shared" si="43"/>
        <v>776.7567474847923</v>
      </c>
      <c r="H233" s="197">
        <f t="shared" si="44"/>
        <v>3032.4583421806292</v>
      </c>
      <c r="I233" s="197">
        <f t="shared" si="45"/>
        <v>293.26732316722087</v>
      </c>
      <c r="J233" s="89">
        <f t="shared" si="46"/>
        <v>1144.9156296448302</v>
      </c>
      <c r="K233" s="197">
        <f t="shared" si="50"/>
        <v>241.66013304853635</v>
      </c>
      <c r="L233" s="89">
        <f t="shared" si="47"/>
        <v>943.44115942148596</v>
      </c>
      <c r="M233" s="90">
        <f t="shared" si="51"/>
        <v>3975.8995016021154</v>
      </c>
      <c r="N233" s="90">
        <f t="shared" si="52"/>
        <v>16750.899501602114</v>
      </c>
      <c r="O233" s="90">
        <f t="shared" si="53"/>
        <v>4290.7017165989027</v>
      </c>
      <c r="P233" s="91">
        <f t="shared" si="48"/>
        <v>0.93965988492972985</v>
      </c>
      <c r="Q233" s="206">
        <v>3975.8994790841161</v>
      </c>
      <c r="R233" s="91">
        <f t="shared" si="54"/>
        <v>-1.1758335267270055E-2</v>
      </c>
      <c r="S233" s="91">
        <f t="shared" si="54"/>
        <v>-7.5295389019297679E-2</v>
      </c>
      <c r="T233" s="93">
        <v>3904</v>
      </c>
      <c r="U233" s="200">
        <v>12927</v>
      </c>
      <c r="V233" s="200">
        <v>3538.7352860662472</v>
      </c>
      <c r="W233" s="208"/>
      <c r="X233" s="90">
        <v>0</v>
      </c>
      <c r="Y233" s="90">
        <f t="shared" si="55"/>
        <v>0</v>
      </c>
    </row>
    <row r="234" spans="2:27" x14ac:dyDescent="0.25">
      <c r="B234" s="87">
        <v>4220</v>
      </c>
      <c r="C234" s="87" t="s">
        <v>250</v>
      </c>
      <c r="D234" s="1">
        <v>4035</v>
      </c>
      <c r="E234" s="87">
        <f t="shared" si="49"/>
        <v>3551.9366197183099</v>
      </c>
      <c r="F234" s="88">
        <f t="shared" si="42"/>
        <v>0.77787098144119271</v>
      </c>
      <c r="G234" s="197">
        <f t="shared" si="43"/>
        <v>608.96567729315041</v>
      </c>
      <c r="H234" s="197">
        <f t="shared" si="44"/>
        <v>691.78500940501885</v>
      </c>
      <c r="I234" s="197">
        <f t="shared" si="45"/>
        <v>195.3891988887631</v>
      </c>
      <c r="J234" s="89">
        <f t="shared" si="46"/>
        <v>221.9621299376349</v>
      </c>
      <c r="K234" s="197">
        <f t="shared" si="50"/>
        <v>143.78200877007856</v>
      </c>
      <c r="L234" s="89">
        <f t="shared" si="47"/>
        <v>163.33636196280926</v>
      </c>
      <c r="M234" s="90">
        <f t="shared" si="51"/>
        <v>855.12137136782815</v>
      </c>
      <c r="N234" s="90">
        <f t="shared" si="52"/>
        <v>4890.121371367828</v>
      </c>
      <c r="O234" s="90">
        <f t="shared" si="53"/>
        <v>4304.6843057815386</v>
      </c>
      <c r="P234" s="91">
        <f t="shared" si="48"/>
        <v>0.94272205960655409</v>
      </c>
      <c r="Q234" s="206">
        <v>855.12136481545963</v>
      </c>
      <c r="R234" s="91">
        <f t="shared" si="54"/>
        <v>-5.1775147928994087E-3</v>
      </c>
      <c r="S234" s="91">
        <f t="shared" si="54"/>
        <v>-6.9289628302358422E-3</v>
      </c>
      <c r="T234" s="93">
        <v>1136</v>
      </c>
      <c r="U234" s="200">
        <v>4056</v>
      </c>
      <c r="V234" s="200">
        <v>3576.7195767195767</v>
      </c>
      <c r="W234" s="208"/>
      <c r="X234" s="90">
        <v>0</v>
      </c>
      <c r="Y234" s="90">
        <f t="shared" si="55"/>
        <v>0</v>
      </c>
    </row>
    <row r="235" spans="2:27" x14ac:dyDescent="0.25">
      <c r="B235" s="87">
        <v>4221</v>
      </c>
      <c r="C235" s="87" t="s">
        <v>251</v>
      </c>
      <c r="D235" s="1">
        <v>4860</v>
      </c>
      <c r="E235" s="87">
        <f t="shared" si="49"/>
        <v>4118.6440677966102</v>
      </c>
      <c r="F235" s="88">
        <f t="shared" si="42"/>
        <v>0.90197941186179564</v>
      </c>
      <c r="G235" s="197">
        <f t="shared" si="43"/>
        <v>268.94120844617026</v>
      </c>
      <c r="H235" s="197">
        <f t="shared" si="44"/>
        <v>317.35062596648095</v>
      </c>
      <c r="I235" s="197">
        <f t="shared" si="45"/>
        <v>0</v>
      </c>
      <c r="J235" s="89">
        <f t="shared" si="46"/>
        <v>0</v>
      </c>
      <c r="K235" s="197">
        <f t="shared" si="50"/>
        <v>-51.607190118684528</v>
      </c>
      <c r="L235" s="89">
        <f t="shared" si="47"/>
        <v>-60.896484340047742</v>
      </c>
      <c r="M235" s="90">
        <f t="shared" si="51"/>
        <v>256.45414162643323</v>
      </c>
      <c r="N235" s="90">
        <f t="shared" si="52"/>
        <v>5116.4541416264328</v>
      </c>
      <c r="O235" s="90">
        <f t="shared" si="53"/>
        <v>4335.9780861240952</v>
      </c>
      <c r="P235" s="91">
        <f t="shared" si="48"/>
        <v>0.94957536985227575</v>
      </c>
      <c r="Q235" s="206">
        <v>256.45413752897377</v>
      </c>
      <c r="R235" s="91">
        <f t="shared" si="54"/>
        <v>-4.8364989230467982E-2</v>
      </c>
      <c r="S235" s="91">
        <f t="shared" si="54"/>
        <v>-5.7236163059675528E-2</v>
      </c>
      <c r="T235" s="93">
        <v>1180</v>
      </c>
      <c r="U235" s="200">
        <v>5107</v>
      </c>
      <c r="V235" s="200">
        <v>4368.6911890504707</v>
      </c>
      <c r="W235" s="208"/>
      <c r="X235" s="90">
        <v>0</v>
      </c>
      <c r="Y235" s="90">
        <f t="shared" si="55"/>
        <v>0</v>
      </c>
    </row>
    <row r="236" spans="2:27" x14ac:dyDescent="0.25">
      <c r="B236" s="87">
        <v>4222</v>
      </c>
      <c r="C236" s="87" t="s">
        <v>252</v>
      </c>
      <c r="D236" s="1">
        <v>5671</v>
      </c>
      <c r="E236" s="87">
        <f t="shared" si="49"/>
        <v>5699.4974874371856</v>
      </c>
      <c r="F236" s="88">
        <f t="shared" si="42"/>
        <v>1.2481849140162802</v>
      </c>
      <c r="G236" s="197">
        <f t="shared" si="43"/>
        <v>-679.57084333817488</v>
      </c>
      <c r="H236" s="197">
        <f t="shared" si="44"/>
        <v>-676.17298912148397</v>
      </c>
      <c r="I236" s="197">
        <f t="shared" si="45"/>
        <v>0</v>
      </c>
      <c r="J236" s="89">
        <f t="shared" si="46"/>
        <v>0</v>
      </c>
      <c r="K236" s="197">
        <f t="shared" si="50"/>
        <v>-51.607190118684528</v>
      </c>
      <c r="L236" s="89">
        <f t="shared" si="47"/>
        <v>-51.349154168091104</v>
      </c>
      <c r="M236" s="90">
        <f t="shared" si="51"/>
        <v>-727.52214328957507</v>
      </c>
      <c r="N236" s="90">
        <f t="shared" si="52"/>
        <v>4943.4778567104249</v>
      </c>
      <c r="O236" s="90">
        <f t="shared" si="53"/>
        <v>4968.3194539803262</v>
      </c>
      <c r="P236" s="91">
        <f t="shared" si="48"/>
        <v>1.0880575707140698</v>
      </c>
      <c r="Q236" s="206">
        <v>-727.52214674463619</v>
      </c>
      <c r="R236" s="91">
        <f t="shared" si="54"/>
        <v>-1.3910624239262736E-2</v>
      </c>
      <c r="S236" s="91">
        <f t="shared" si="54"/>
        <v>-7.3373300164533278E-2</v>
      </c>
      <c r="T236" s="93">
        <v>995</v>
      </c>
      <c r="U236" s="200">
        <v>5751</v>
      </c>
      <c r="V236" s="200">
        <v>6150.8021390374324</v>
      </c>
      <c r="W236" s="208"/>
      <c r="X236" s="90">
        <v>0</v>
      </c>
      <c r="Y236" s="90">
        <f t="shared" si="55"/>
        <v>0</v>
      </c>
    </row>
    <row r="237" spans="2:27" x14ac:dyDescent="0.25">
      <c r="B237" s="87">
        <v>4223</v>
      </c>
      <c r="C237" s="87" t="s">
        <v>253</v>
      </c>
      <c r="D237" s="1">
        <v>51912</v>
      </c>
      <c r="E237" s="87">
        <f t="shared" si="49"/>
        <v>3394.2722636327971</v>
      </c>
      <c r="F237" s="88">
        <f t="shared" si="42"/>
        <v>0.74334262676118779</v>
      </c>
      <c r="G237" s="197">
        <f t="shared" si="43"/>
        <v>703.56429094445809</v>
      </c>
      <c r="H237" s="197">
        <f t="shared" si="44"/>
        <v>10760.312265704542</v>
      </c>
      <c r="I237" s="197">
        <f t="shared" si="45"/>
        <v>250.57172351869255</v>
      </c>
      <c r="J237" s="89">
        <f t="shared" si="46"/>
        <v>3832.2439394948838</v>
      </c>
      <c r="K237" s="197">
        <f t="shared" si="50"/>
        <v>198.96453340000801</v>
      </c>
      <c r="L237" s="89">
        <f t="shared" si="47"/>
        <v>3042.9635738197226</v>
      </c>
      <c r="M237" s="90">
        <f t="shared" si="51"/>
        <v>13803.275839524265</v>
      </c>
      <c r="N237" s="90">
        <f t="shared" si="52"/>
        <v>65715.275839524271</v>
      </c>
      <c r="O237" s="90">
        <f t="shared" si="53"/>
        <v>4296.8010879772637</v>
      </c>
      <c r="P237" s="91">
        <f t="shared" si="48"/>
        <v>0.94099564187255402</v>
      </c>
      <c r="Q237" s="206">
        <v>13803.275751309542</v>
      </c>
      <c r="R237" s="91">
        <f t="shared" si="54"/>
        <v>-1.3567438148443736E-2</v>
      </c>
      <c r="S237" s="91">
        <f t="shared" si="54"/>
        <v>-2.4596597823912377E-2</v>
      </c>
      <c r="T237" s="93">
        <v>15294</v>
      </c>
      <c r="U237" s="200">
        <v>52626</v>
      </c>
      <c r="V237" s="200">
        <v>3479.8651061297364</v>
      </c>
      <c r="W237" s="208"/>
      <c r="X237" s="90">
        <v>0</v>
      </c>
      <c r="Y237" s="90">
        <f t="shared" si="55"/>
        <v>0</v>
      </c>
    </row>
    <row r="238" spans="2:27" x14ac:dyDescent="0.25">
      <c r="B238" s="87">
        <v>4224</v>
      </c>
      <c r="C238" s="87" t="s">
        <v>254</v>
      </c>
      <c r="D238" s="1">
        <v>3789</v>
      </c>
      <c r="E238" s="87">
        <f t="shared" si="49"/>
        <v>4159.1657519209657</v>
      </c>
      <c r="F238" s="88">
        <f t="shared" si="42"/>
        <v>0.91085362488251165</v>
      </c>
      <c r="G238" s="197">
        <f t="shared" si="43"/>
        <v>244.62819797155697</v>
      </c>
      <c r="H238" s="197">
        <f t="shared" si="44"/>
        <v>222.8562883520884</v>
      </c>
      <c r="I238" s="197">
        <f t="shared" si="45"/>
        <v>0</v>
      </c>
      <c r="J238" s="89">
        <f t="shared" si="46"/>
        <v>0</v>
      </c>
      <c r="K238" s="197">
        <f t="shared" si="50"/>
        <v>-51.607190118684528</v>
      </c>
      <c r="L238" s="89">
        <f t="shared" si="47"/>
        <v>-47.014150198121605</v>
      </c>
      <c r="M238" s="90">
        <f t="shared" si="51"/>
        <v>175.8421381539668</v>
      </c>
      <c r="N238" s="90">
        <f t="shared" si="52"/>
        <v>3964.842138153967</v>
      </c>
      <c r="O238" s="90">
        <f t="shared" si="53"/>
        <v>4352.1867597738383</v>
      </c>
      <c r="P238" s="91">
        <f t="shared" si="48"/>
        <v>0.95312505506056244</v>
      </c>
      <c r="Q238" s="206">
        <v>175.84213499058924</v>
      </c>
      <c r="R238" s="91">
        <f t="shared" si="54"/>
        <v>3.6378555798687089E-2</v>
      </c>
      <c r="S238" s="91">
        <f t="shared" si="54"/>
        <v>3.7516183192538459E-2</v>
      </c>
      <c r="T238" s="93">
        <v>911</v>
      </c>
      <c r="U238" s="200">
        <v>3656</v>
      </c>
      <c r="V238" s="200">
        <v>4008.7719298245615</v>
      </c>
      <c r="W238" s="208"/>
      <c r="X238" s="90">
        <v>0</v>
      </c>
      <c r="Y238" s="90">
        <f t="shared" si="55"/>
        <v>0</v>
      </c>
    </row>
    <row r="239" spans="2:27" x14ac:dyDescent="0.25">
      <c r="B239" s="87">
        <v>4225</v>
      </c>
      <c r="C239" s="87" t="s">
        <v>255</v>
      </c>
      <c r="D239" s="1">
        <v>36063</v>
      </c>
      <c r="E239" s="87">
        <f t="shared" si="49"/>
        <v>3354.3856385452514</v>
      </c>
      <c r="F239" s="88">
        <f t="shared" si="42"/>
        <v>0.73460749110843315</v>
      </c>
      <c r="G239" s="197">
        <f t="shared" si="43"/>
        <v>727.49626599698558</v>
      </c>
      <c r="H239" s="197">
        <f t="shared" si="44"/>
        <v>7821.3123557335921</v>
      </c>
      <c r="I239" s="197">
        <f t="shared" si="45"/>
        <v>264.53204229933357</v>
      </c>
      <c r="J239" s="89">
        <f t="shared" si="46"/>
        <v>2843.9839867601354</v>
      </c>
      <c r="K239" s="197">
        <f t="shared" si="50"/>
        <v>212.92485218064905</v>
      </c>
      <c r="L239" s="89">
        <f t="shared" si="47"/>
        <v>2289.1550857941579</v>
      </c>
      <c r="M239" s="90">
        <f t="shared" si="51"/>
        <v>10110.46744152775</v>
      </c>
      <c r="N239" s="90">
        <f t="shared" si="52"/>
        <v>46173.467441527748</v>
      </c>
      <c r="O239" s="90">
        <f t="shared" si="53"/>
        <v>4294.8067567228854</v>
      </c>
      <c r="P239" s="91">
        <f t="shared" si="48"/>
        <v>0.94055888508991603</v>
      </c>
      <c r="Q239" s="206">
        <v>10110.467379516733</v>
      </c>
      <c r="R239" s="91">
        <f t="shared" si="54"/>
        <v>-4.7011257333121927E-2</v>
      </c>
      <c r="S239" s="91">
        <f t="shared" si="54"/>
        <v>-7.1033204060191535E-2</v>
      </c>
      <c r="T239" s="93">
        <v>10751</v>
      </c>
      <c r="U239" s="200">
        <v>37842</v>
      </c>
      <c r="V239" s="200">
        <v>3610.8778625954201</v>
      </c>
      <c r="W239" s="208"/>
      <c r="X239" s="90">
        <v>0</v>
      </c>
      <c r="Y239" s="90">
        <f t="shared" si="55"/>
        <v>0</v>
      </c>
      <c r="Z239" s="1"/>
      <c r="AA239" s="1"/>
    </row>
    <row r="240" spans="2:27" x14ac:dyDescent="0.25">
      <c r="B240" s="87">
        <v>4226</v>
      </c>
      <c r="C240" s="87" t="s">
        <v>256</v>
      </c>
      <c r="D240" s="1">
        <v>6100</v>
      </c>
      <c r="E240" s="87">
        <f t="shared" si="49"/>
        <v>3485.7142857142858</v>
      </c>
      <c r="F240" s="88">
        <f t="shared" si="42"/>
        <v>0.76336834880437443</v>
      </c>
      <c r="G240" s="197">
        <f t="shared" si="43"/>
        <v>648.69907769556494</v>
      </c>
      <c r="H240" s="197">
        <f t="shared" si="44"/>
        <v>1135.2233859672385</v>
      </c>
      <c r="I240" s="197">
        <f t="shared" si="45"/>
        <v>218.56701579017155</v>
      </c>
      <c r="J240" s="89">
        <f t="shared" si="46"/>
        <v>382.49227763280021</v>
      </c>
      <c r="K240" s="197">
        <f t="shared" si="50"/>
        <v>166.95982567148701</v>
      </c>
      <c r="L240" s="89">
        <f t="shared" si="47"/>
        <v>292.1796949251023</v>
      </c>
      <c r="M240" s="90">
        <f t="shared" si="51"/>
        <v>1427.4030808923408</v>
      </c>
      <c r="N240" s="90">
        <f t="shared" si="52"/>
        <v>7527.4030808923408</v>
      </c>
      <c r="O240" s="90">
        <f t="shared" si="53"/>
        <v>4301.3731890813369</v>
      </c>
      <c r="P240" s="91">
        <f t="shared" si="48"/>
        <v>0.94199692797471313</v>
      </c>
      <c r="Q240" s="206">
        <v>1427.4030707984634</v>
      </c>
      <c r="R240" s="91">
        <f t="shared" si="54"/>
        <v>-1.1024643320363165E-2</v>
      </c>
      <c r="S240" s="91">
        <f t="shared" si="54"/>
        <v>-3.7020566981656462E-2</v>
      </c>
      <c r="T240" s="93">
        <v>1750</v>
      </c>
      <c r="U240" s="200">
        <v>6168</v>
      </c>
      <c r="V240" s="200">
        <v>3619.7183098591549</v>
      </c>
      <c r="W240" s="208"/>
      <c r="X240" s="90">
        <v>0</v>
      </c>
      <c r="Y240" s="90">
        <f t="shared" si="55"/>
        <v>0</v>
      </c>
    </row>
    <row r="241" spans="2:27" x14ac:dyDescent="0.25">
      <c r="B241" s="87">
        <v>4227</v>
      </c>
      <c r="C241" s="87" t="s">
        <v>257</v>
      </c>
      <c r="D241" s="1">
        <v>21566</v>
      </c>
      <c r="E241" s="87">
        <f t="shared" si="49"/>
        <v>3580.0132802124836</v>
      </c>
      <c r="F241" s="88">
        <f t="shared" si="42"/>
        <v>0.78401974528257179</v>
      </c>
      <c r="G241" s="197">
        <f t="shared" si="43"/>
        <v>592.11968099664625</v>
      </c>
      <c r="H241" s="197">
        <f t="shared" si="44"/>
        <v>3566.9289583237974</v>
      </c>
      <c r="I241" s="197">
        <f t="shared" si="45"/>
        <v>185.56236771580234</v>
      </c>
      <c r="J241" s="89">
        <f t="shared" si="46"/>
        <v>1117.8277031199932</v>
      </c>
      <c r="K241" s="197">
        <f t="shared" si="50"/>
        <v>133.95517759711782</v>
      </c>
      <c r="L241" s="89">
        <f t="shared" si="47"/>
        <v>806.94598984503784</v>
      </c>
      <c r="M241" s="90">
        <f t="shared" si="51"/>
        <v>4373.8749481688355</v>
      </c>
      <c r="N241" s="90">
        <f t="shared" si="52"/>
        <v>25939.874948168836</v>
      </c>
      <c r="O241" s="90">
        <f t="shared" si="53"/>
        <v>4306.0881388062471</v>
      </c>
      <c r="P241" s="91">
        <f t="shared" si="48"/>
        <v>0.943029497798623</v>
      </c>
      <c r="Q241" s="206">
        <v>4373.8749134228237</v>
      </c>
      <c r="R241" s="91">
        <f t="shared" si="54"/>
        <v>-4.8782639378969657E-2</v>
      </c>
      <c r="S241" s="91">
        <f t="shared" si="54"/>
        <v>-7.1047189154461843E-2</v>
      </c>
      <c r="T241" s="93">
        <v>6024</v>
      </c>
      <c r="U241" s="200">
        <v>22672</v>
      </c>
      <c r="V241" s="200">
        <v>3853.8160802311745</v>
      </c>
      <c r="W241" s="208"/>
      <c r="X241" s="90">
        <v>0</v>
      </c>
      <c r="Y241" s="90">
        <f t="shared" si="55"/>
        <v>0</v>
      </c>
    </row>
    <row r="242" spans="2:27" x14ac:dyDescent="0.25">
      <c r="B242" s="87">
        <v>4228</v>
      </c>
      <c r="C242" s="87" t="s">
        <v>258</v>
      </c>
      <c r="D242" s="1">
        <v>10189</v>
      </c>
      <c r="E242" s="87">
        <f t="shared" si="49"/>
        <v>5546.5432770821999</v>
      </c>
      <c r="F242" s="88">
        <f t="shared" si="42"/>
        <v>1.2146880770896598</v>
      </c>
      <c r="G242" s="197">
        <f t="shared" si="43"/>
        <v>-587.79831712518353</v>
      </c>
      <c r="H242" s="197">
        <f t="shared" si="44"/>
        <v>-1079.785508558962</v>
      </c>
      <c r="I242" s="197">
        <f t="shared" si="45"/>
        <v>0</v>
      </c>
      <c r="J242" s="89">
        <f t="shared" si="46"/>
        <v>0</v>
      </c>
      <c r="K242" s="197">
        <f t="shared" si="50"/>
        <v>-51.607190118684528</v>
      </c>
      <c r="L242" s="89">
        <f t="shared" si="47"/>
        <v>-94.802408248023482</v>
      </c>
      <c r="M242" s="90">
        <f t="shared" si="51"/>
        <v>-1174.5879168069855</v>
      </c>
      <c r="N242" s="90">
        <f t="shared" si="52"/>
        <v>9014.412083193014</v>
      </c>
      <c r="O242" s="90">
        <f t="shared" si="53"/>
        <v>4907.1377698383312</v>
      </c>
      <c r="P242" s="91">
        <f t="shared" si="48"/>
        <v>1.0746588359434217</v>
      </c>
      <c r="Q242" s="206">
        <v>-1174.5879231858269</v>
      </c>
      <c r="R242" s="91">
        <f t="shared" si="54"/>
        <v>6.4236473783162731E-2</v>
      </c>
      <c r="S242" s="91">
        <f t="shared" si="54"/>
        <v>4.8594457020971496E-2</v>
      </c>
      <c r="T242" s="93">
        <v>1837</v>
      </c>
      <c r="U242" s="200">
        <v>9574</v>
      </c>
      <c r="V242" s="200">
        <v>5289.5027624309396</v>
      </c>
      <c r="W242" s="208"/>
      <c r="X242" s="90">
        <v>0</v>
      </c>
      <c r="Y242" s="90">
        <f t="shared" si="55"/>
        <v>0</v>
      </c>
    </row>
    <row r="243" spans="2:27" ht="30.6" customHeight="1" x14ac:dyDescent="0.25">
      <c r="B243" s="87">
        <v>4601</v>
      </c>
      <c r="C243" s="87" t="s">
        <v>259</v>
      </c>
      <c r="D243" s="1">
        <v>1415287</v>
      </c>
      <c r="E243" s="87">
        <f t="shared" si="49"/>
        <v>4891.6012857290989</v>
      </c>
      <c r="F243" s="88">
        <f t="shared" si="42"/>
        <v>1.0712563596506</v>
      </c>
      <c r="G243" s="197">
        <f t="shared" si="43"/>
        <v>-194.83312231332292</v>
      </c>
      <c r="H243" s="197">
        <f t="shared" si="44"/>
        <v>-56371.067278913724</v>
      </c>
      <c r="I243" s="197">
        <f t="shared" si="45"/>
        <v>0</v>
      </c>
      <c r="J243" s="89">
        <f t="shared" si="46"/>
        <v>0</v>
      </c>
      <c r="K243" s="197">
        <f t="shared" si="50"/>
        <v>-51.607190118684528</v>
      </c>
      <c r="L243" s="89">
        <f t="shared" si="47"/>
        <v>-14931.508317038993</v>
      </c>
      <c r="M243" s="90">
        <f t="shared" si="51"/>
        <v>-71302.575595952716</v>
      </c>
      <c r="N243" s="90">
        <f t="shared" si="52"/>
        <v>1343984.4244040472</v>
      </c>
      <c r="O243" s="90">
        <f t="shared" si="53"/>
        <v>4645.160973297091</v>
      </c>
      <c r="P243" s="91">
        <f t="shared" si="48"/>
        <v>1.0172861489677978</v>
      </c>
      <c r="Q243" s="206">
        <v>-71302.576600628934</v>
      </c>
      <c r="R243" s="91">
        <f t="shared" si="54"/>
        <v>4.952737745613188E-3</v>
      </c>
      <c r="S243" s="91">
        <f t="shared" si="54"/>
        <v>-3.3833717853356147E-3</v>
      </c>
      <c r="T243" s="93">
        <v>289330</v>
      </c>
      <c r="U243" s="200">
        <v>1408312</v>
      </c>
      <c r="V243" s="200">
        <v>4908.2075767608821</v>
      </c>
      <c r="W243" s="208"/>
      <c r="X243" s="90">
        <v>0</v>
      </c>
      <c r="Y243" s="90">
        <f t="shared" si="55"/>
        <v>0</v>
      </c>
    </row>
    <row r="244" spans="2:27" x14ac:dyDescent="0.25">
      <c r="B244" s="87">
        <v>4602</v>
      </c>
      <c r="C244" s="87" t="s">
        <v>260</v>
      </c>
      <c r="D244" s="1">
        <v>81132</v>
      </c>
      <c r="E244" s="87">
        <f t="shared" si="49"/>
        <v>4722.7428837534198</v>
      </c>
      <c r="F244" s="88">
        <f t="shared" si="42"/>
        <v>1.034276518811033</v>
      </c>
      <c r="G244" s="197">
        <f t="shared" si="43"/>
        <v>-93.518081127915494</v>
      </c>
      <c r="H244" s="197">
        <f t="shared" si="44"/>
        <v>-1606.5471156964602</v>
      </c>
      <c r="I244" s="197">
        <f t="shared" si="45"/>
        <v>0</v>
      </c>
      <c r="J244" s="89">
        <f t="shared" si="46"/>
        <v>0</v>
      </c>
      <c r="K244" s="197">
        <f t="shared" si="50"/>
        <v>-51.607190118684528</v>
      </c>
      <c r="L244" s="89">
        <f t="shared" si="47"/>
        <v>-886.55991904888151</v>
      </c>
      <c r="M244" s="90">
        <f t="shared" si="51"/>
        <v>-2493.1070347453415</v>
      </c>
      <c r="N244" s="90">
        <f t="shared" si="52"/>
        <v>78638.892965254665</v>
      </c>
      <c r="O244" s="90">
        <f t="shared" si="53"/>
        <v>4577.6176125068205</v>
      </c>
      <c r="P244" s="91">
        <f t="shared" si="48"/>
        <v>1.0024942126319711</v>
      </c>
      <c r="Q244" s="206">
        <v>-2493.1070943981003</v>
      </c>
      <c r="R244" s="94">
        <f t="shared" si="54"/>
        <v>-3.0866262124325101E-2</v>
      </c>
      <c r="S244" s="94">
        <f t="shared" si="54"/>
        <v>-3.3574127507527377E-2</v>
      </c>
      <c r="T244" s="93">
        <v>17179</v>
      </c>
      <c r="U244" s="200">
        <v>83716</v>
      </c>
      <c r="V244" s="200">
        <v>4886.8133792539838</v>
      </c>
      <c r="W244" s="208"/>
      <c r="X244" s="90">
        <v>0</v>
      </c>
      <c r="Y244" s="90">
        <f t="shared" si="55"/>
        <v>0</v>
      </c>
      <c r="Z244" s="1"/>
      <c r="AA244" s="1"/>
    </row>
    <row r="245" spans="2:27" x14ac:dyDescent="0.25">
      <c r="B245" s="87">
        <v>4611</v>
      </c>
      <c r="C245" s="87" t="s">
        <v>261</v>
      </c>
      <c r="D245" s="1">
        <v>15471</v>
      </c>
      <c r="E245" s="87">
        <f t="shared" si="49"/>
        <v>3798.4286766511173</v>
      </c>
      <c r="F245" s="88">
        <f t="shared" si="42"/>
        <v>0.83185252412395239</v>
      </c>
      <c r="G245" s="197">
        <f t="shared" si="43"/>
        <v>461.07044313346603</v>
      </c>
      <c r="H245" s="197">
        <f t="shared" si="44"/>
        <v>1877.9399148826071</v>
      </c>
      <c r="I245" s="197">
        <f t="shared" si="45"/>
        <v>109.11697896228054</v>
      </c>
      <c r="J245" s="89">
        <f t="shared" si="46"/>
        <v>444.43345531336865</v>
      </c>
      <c r="K245" s="197">
        <f t="shared" si="50"/>
        <v>57.509788843596013</v>
      </c>
      <c r="L245" s="89">
        <f t="shared" si="47"/>
        <v>234.23736995996657</v>
      </c>
      <c r="M245" s="90">
        <f t="shared" si="51"/>
        <v>2112.1772848425735</v>
      </c>
      <c r="N245" s="90">
        <f t="shared" si="52"/>
        <v>17583.177284842575</v>
      </c>
      <c r="O245" s="90">
        <f t="shared" si="53"/>
        <v>4317.0089086281796</v>
      </c>
      <c r="P245" s="91">
        <f t="shared" si="48"/>
        <v>0.94542113674069217</v>
      </c>
      <c r="Q245" s="206">
        <v>2112.1772613497947</v>
      </c>
      <c r="R245" s="94">
        <f t="shared" si="54"/>
        <v>-0.36524022483896113</v>
      </c>
      <c r="S245" s="94">
        <f t="shared" si="54"/>
        <v>-0.36991559759978387</v>
      </c>
      <c r="T245" s="93">
        <v>4073</v>
      </c>
      <c r="U245" s="200">
        <v>24373</v>
      </c>
      <c r="V245" s="200">
        <v>6028.4442245857035</v>
      </c>
      <c r="W245" s="208"/>
      <c r="X245" s="90">
        <v>0</v>
      </c>
      <c r="Y245" s="90">
        <f t="shared" si="55"/>
        <v>0</v>
      </c>
      <c r="Z245" s="1"/>
    </row>
    <row r="246" spans="2:27" x14ac:dyDescent="0.25">
      <c r="B246" s="87">
        <v>4612</v>
      </c>
      <c r="C246" s="87" t="s">
        <v>262</v>
      </c>
      <c r="D246" s="1">
        <v>22235</v>
      </c>
      <c r="E246" s="87">
        <f t="shared" si="49"/>
        <v>3879.0997906489883</v>
      </c>
      <c r="F246" s="88">
        <f t="shared" si="42"/>
        <v>0.84951942681335202</v>
      </c>
      <c r="G246" s="197">
        <f t="shared" si="43"/>
        <v>412.66777473474338</v>
      </c>
      <c r="H246" s="197">
        <f t="shared" si="44"/>
        <v>2365.411684779549</v>
      </c>
      <c r="I246" s="197">
        <f t="shared" si="45"/>
        <v>80.88208906302566</v>
      </c>
      <c r="J246" s="89">
        <f t="shared" si="46"/>
        <v>463.61613450926308</v>
      </c>
      <c r="K246" s="197">
        <f t="shared" si="50"/>
        <v>29.274898944341132</v>
      </c>
      <c r="L246" s="89">
        <f t="shared" si="47"/>
        <v>167.80372074896337</v>
      </c>
      <c r="M246" s="90">
        <f t="shared" si="51"/>
        <v>2533.2154055285123</v>
      </c>
      <c r="N246" s="90">
        <f t="shared" si="52"/>
        <v>24768.215405528514</v>
      </c>
      <c r="O246" s="90">
        <f t="shared" si="53"/>
        <v>4321.042464328073</v>
      </c>
      <c r="P246" s="91">
        <f t="shared" si="48"/>
        <v>0.94630448187516214</v>
      </c>
      <c r="Q246" s="206">
        <v>2533.2153724667369</v>
      </c>
      <c r="R246" s="94">
        <f t="shared" si="54"/>
        <v>-0.52727697933497741</v>
      </c>
      <c r="S246" s="94">
        <f t="shared" si="54"/>
        <v>-0.5237307319713006</v>
      </c>
      <c r="T246" s="93">
        <v>5732</v>
      </c>
      <c r="U246" s="200">
        <v>47036</v>
      </c>
      <c r="V246" s="200">
        <v>8144.7619047619055</v>
      </c>
      <c r="W246" s="208"/>
      <c r="X246" s="90">
        <v>0</v>
      </c>
      <c r="Y246" s="90">
        <f t="shared" si="55"/>
        <v>0</v>
      </c>
      <c r="Z246" s="1"/>
    </row>
    <row r="247" spans="2:27" x14ac:dyDescent="0.25">
      <c r="B247" s="87">
        <v>4613</v>
      </c>
      <c r="C247" s="87" t="s">
        <v>263</v>
      </c>
      <c r="D247" s="1">
        <v>55990</v>
      </c>
      <c r="E247" s="87">
        <f t="shared" si="49"/>
        <v>4615.0675898450372</v>
      </c>
      <c r="F247" s="88">
        <f t="shared" si="42"/>
        <v>1.0106957245804971</v>
      </c>
      <c r="G247" s="197">
        <f t="shared" si="43"/>
        <v>-28.912904782885924</v>
      </c>
      <c r="H247" s="197">
        <f t="shared" si="44"/>
        <v>-350.77136082597207</v>
      </c>
      <c r="I247" s="197">
        <f t="shared" si="45"/>
        <v>0</v>
      </c>
      <c r="J247" s="89">
        <f t="shared" si="46"/>
        <v>0</v>
      </c>
      <c r="K247" s="197">
        <f t="shared" si="50"/>
        <v>-51.607190118684528</v>
      </c>
      <c r="L247" s="89">
        <f t="shared" si="47"/>
        <v>-626.09843051988071</v>
      </c>
      <c r="M247" s="90">
        <f t="shared" si="51"/>
        <v>-976.86979134585272</v>
      </c>
      <c r="N247" s="90">
        <f t="shared" si="52"/>
        <v>55013.130208654147</v>
      </c>
      <c r="O247" s="90">
        <f t="shared" si="53"/>
        <v>4534.5474949434674</v>
      </c>
      <c r="P247" s="91">
        <f t="shared" si="48"/>
        <v>0.99306189493975672</v>
      </c>
      <c r="Q247" s="206">
        <v>-976.86983347329124</v>
      </c>
      <c r="R247" s="94">
        <f t="shared" si="54"/>
        <v>-6.5649396735273247E-3</v>
      </c>
      <c r="S247" s="94">
        <f t="shared" si="54"/>
        <v>-1.2378811193736806E-2</v>
      </c>
      <c r="T247" s="93">
        <v>12132</v>
      </c>
      <c r="U247" s="200">
        <v>56360</v>
      </c>
      <c r="V247" s="200">
        <v>4672.9126938064837</v>
      </c>
      <c r="W247" s="208"/>
      <c r="X247" s="90">
        <v>0</v>
      </c>
      <c r="Y247" s="90">
        <f t="shared" si="55"/>
        <v>0</v>
      </c>
      <c r="Z247" s="1"/>
    </row>
    <row r="248" spans="2:27" x14ac:dyDescent="0.25">
      <c r="B248" s="87">
        <v>4614</v>
      </c>
      <c r="C248" s="87" t="s">
        <v>264</v>
      </c>
      <c r="D248" s="1">
        <v>88244</v>
      </c>
      <c r="E248" s="87">
        <f t="shared" si="49"/>
        <v>4620.5885433029644</v>
      </c>
      <c r="F248" s="88">
        <f t="shared" si="42"/>
        <v>1.0119048085098015</v>
      </c>
      <c r="G248" s="197">
        <f t="shared" si="43"/>
        <v>-32.225476857642207</v>
      </c>
      <c r="H248" s="197">
        <f t="shared" si="44"/>
        <v>-615.4421570272508</v>
      </c>
      <c r="I248" s="197">
        <f t="shared" si="45"/>
        <v>0</v>
      </c>
      <c r="J248" s="89">
        <f t="shared" si="46"/>
        <v>0</v>
      </c>
      <c r="K248" s="197">
        <f t="shared" si="50"/>
        <v>-51.607190118684528</v>
      </c>
      <c r="L248" s="89">
        <f t="shared" si="47"/>
        <v>-985.59411688663715</v>
      </c>
      <c r="M248" s="90">
        <f t="shared" si="51"/>
        <v>-1601.036273913888</v>
      </c>
      <c r="N248" s="90">
        <f t="shared" si="52"/>
        <v>86642.963726086105</v>
      </c>
      <c r="O248" s="90">
        <f t="shared" si="53"/>
        <v>4536.7558763266361</v>
      </c>
      <c r="P248" s="91">
        <f t="shared" si="48"/>
        <v>0.99354552851147804</v>
      </c>
      <c r="Q248" s="206">
        <v>-1601.0363402302266</v>
      </c>
      <c r="R248" s="94">
        <f t="shared" si="54"/>
        <v>-1.3846205424494037E-2</v>
      </c>
      <c r="S248" s="94">
        <f t="shared" si="54"/>
        <v>-2.308913815195299E-2</v>
      </c>
      <c r="T248" s="93">
        <v>19098</v>
      </c>
      <c r="U248" s="200">
        <v>89483</v>
      </c>
      <c r="V248" s="200">
        <v>4729.7954437338121</v>
      </c>
      <c r="W248" s="208"/>
      <c r="X248" s="90">
        <v>0</v>
      </c>
      <c r="Y248" s="90">
        <f t="shared" si="55"/>
        <v>0</v>
      </c>
      <c r="Z248" s="1"/>
    </row>
    <row r="249" spans="2:27" x14ac:dyDescent="0.25">
      <c r="B249" s="87">
        <v>4615</v>
      </c>
      <c r="C249" s="87" t="s">
        <v>265</v>
      </c>
      <c r="D249" s="1">
        <v>13196</v>
      </c>
      <c r="E249" s="87">
        <f t="shared" si="49"/>
        <v>4148.3810122602954</v>
      </c>
      <c r="F249" s="88">
        <f t="shared" si="42"/>
        <v>0.90849177642557077</v>
      </c>
      <c r="G249" s="197">
        <f t="shared" si="43"/>
        <v>251.09904176795916</v>
      </c>
      <c r="H249" s="197">
        <f t="shared" si="44"/>
        <v>798.74605186387817</v>
      </c>
      <c r="I249" s="197">
        <f t="shared" si="45"/>
        <v>0</v>
      </c>
      <c r="J249" s="89">
        <f t="shared" si="46"/>
        <v>0</v>
      </c>
      <c r="K249" s="197">
        <f t="shared" si="50"/>
        <v>-51.607190118684528</v>
      </c>
      <c r="L249" s="89">
        <f t="shared" si="47"/>
        <v>-164.16247176753549</v>
      </c>
      <c r="M249" s="90">
        <f t="shared" si="51"/>
        <v>634.58358009634264</v>
      </c>
      <c r="N249" s="90">
        <f t="shared" si="52"/>
        <v>13830.583580096343</v>
      </c>
      <c r="O249" s="90">
        <f t="shared" si="53"/>
        <v>4347.8728639095707</v>
      </c>
      <c r="P249" s="91">
        <f t="shared" si="48"/>
        <v>0.95218031567778616</v>
      </c>
      <c r="Q249" s="206">
        <v>634.58356905056428</v>
      </c>
      <c r="R249" s="94">
        <f t="shared" si="54"/>
        <v>-2.5981694715087097E-2</v>
      </c>
      <c r="S249" s="94">
        <f t="shared" si="54"/>
        <v>-4.5578416355525342E-2</v>
      </c>
      <c r="T249" s="93">
        <v>3181</v>
      </c>
      <c r="U249" s="200">
        <v>13548</v>
      </c>
      <c r="V249" s="200">
        <v>4346.4870067372467</v>
      </c>
      <c r="W249" s="208"/>
      <c r="X249" s="90">
        <v>0</v>
      </c>
      <c r="Y249" s="90">
        <f t="shared" si="55"/>
        <v>0</v>
      </c>
      <c r="Z249" s="1"/>
    </row>
    <row r="250" spans="2:27" x14ac:dyDescent="0.25">
      <c r="B250" s="87">
        <v>4616</v>
      </c>
      <c r="C250" s="87" t="s">
        <v>266</v>
      </c>
      <c r="D250" s="1">
        <v>13593</v>
      </c>
      <c r="E250" s="87">
        <f t="shared" si="49"/>
        <v>4671.1340206185569</v>
      </c>
      <c r="F250" s="88">
        <f t="shared" si="42"/>
        <v>1.0229742233829788</v>
      </c>
      <c r="G250" s="197">
        <f t="shared" si="43"/>
        <v>-62.552763246997706</v>
      </c>
      <c r="H250" s="197">
        <f t="shared" si="44"/>
        <v>-182.02854104876332</v>
      </c>
      <c r="I250" s="197">
        <f t="shared" si="45"/>
        <v>0</v>
      </c>
      <c r="J250" s="89">
        <f t="shared" si="46"/>
        <v>0</v>
      </c>
      <c r="K250" s="197">
        <f t="shared" si="50"/>
        <v>-51.607190118684528</v>
      </c>
      <c r="L250" s="89">
        <f t="shared" si="47"/>
        <v>-150.176923245372</v>
      </c>
      <c r="M250" s="90">
        <f t="shared" si="51"/>
        <v>-332.20546429413531</v>
      </c>
      <c r="N250" s="90">
        <f t="shared" si="52"/>
        <v>13260.794535705865</v>
      </c>
      <c r="O250" s="90">
        <f t="shared" si="53"/>
        <v>4556.9740672528751</v>
      </c>
      <c r="P250" s="91">
        <f t="shared" si="48"/>
        <v>0.99797329446074945</v>
      </c>
      <c r="Q250" s="206">
        <v>-332.20547439888691</v>
      </c>
      <c r="R250" s="94">
        <f t="shared" si="54"/>
        <v>2.767067362213654E-2</v>
      </c>
      <c r="S250" s="94">
        <f t="shared" si="54"/>
        <v>1.8135584897807346E-2</v>
      </c>
      <c r="T250" s="93">
        <v>2910</v>
      </c>
      <c r="U250" s="200">
        <v>13227</v>
      </c>
      <c r="V250" s="200">
        <v>4587.9292403746103</v>
      </c>
      <c r="W250" s="208"/>
      <c r="X250" s="90">
        <v>0</v>
      </c>
      <c r="Y250" s="90">
        <f t="shared" si="55"/>
        <v>0</v>
      </c>
      <c r="Z250" s="1"/>
    </row>
    <row r="251" spans="2:27" x14ac:dyDescent="0.25">
      <c r="B251" s="87">
        <v>4617</v>
      </c>
      <c r="C251" s="87" t="s">
        <v>267</v>
      </c>
      <c r="D251" s="1">
        <v>53954</v>
      </c>
      <c r="E251" s="87">
        <f t="shared" si="49"/>
        <v>4131.8731811916059</v>
      </c>
      <c r="F251" s="88">
        <f t="shared" si="42"/>
        <v>0.90487657600685234</v>
      </c>
      <c r="G251" s="197">
        <f t="shared" si="43"/>
        <v>261.00374040917285</v>
      </c>
      <c r="H251" s="197">
        <f t="shared" si="44"/>
        <v>3408.1868422629791</v>
      </c>
      <c r="I251" s="197">
        <f t="shared" si="45"/>
        <v>0</v>
      </c>
      <c r="J251" s="89">
        <f t="shared" si="46"/>
        <v>0</v>
      </c>
      <c r="K251" s="197">
        <f t="shared" si="50"/>
        <v>-51.607190118684528</v>
      </c>
      <c r="L251" s="89">
        <f t="shared" si="47"/>
        <v>-673.88668856978256</v>
      </c>
      <c r="M251" s="90">
        <f t="shared" si="51"/>
        <v>2734.3001536931965</v>
      </c>
      <c r="N251" s="90">
        <f t="shared" si="52"/>
        <v>56688.300153693199</v>
      </c>
      <c r="O251" s="90">
        <f t="shared" si="53"/>
        <v>4341.2697314820953</v>
      </c>
      <c r="P251" s="91">
        <f t="shared" si="48"/>
        <v>0.9507342355102989</v>
      </c>
      <c r="Q251" s="206">
        <v>2734.3001083502941</v>
      </c>
      <c r="R251" s="94">
        <f t="shared" si="54"/>
        <v>-1.4538812785388128E-2</v>
      </c>
      <c r="S251" s="94">
        <f t="shared" si="54"/>
        <v>-1.7633000921075045E-2</v>
      </c>
      <c r="T251" s="93">
        <v>13058</v>
      </c>
      <c r="U251" s="200">
        <v>54750</v>
      </c>
      <c r="V251" s="200">
        <v>4206.0382576630554</v>
      </c>
      <c r="W251" s="208"/>
      <c r="X251" s="90">
        <v>0</v>
      </c>
      <c r="Y251" s="90">
        <f t="shared" si="55"/>
        <v>0</v>
      </c>
      <c r="Z251" s="1"/>
    </row>
    <row r="252" spans="2:27" x14ac:dyDescent="0.25">
      <c r="B252" s="87">
        <v>4618</v>
      </c>
      <c r="C252" s="87" t="s">
        <v>268</v>
      </c>
      <c r="D252" s="1">
        <v>45691</v>
      </c>
      <c r="E252" s="87">
        <f t="shared" si="49"/>
        <v>4098.5827054180127</v>
      </c>
      <c r="F252" s="88">
        <f t="shared" si="42"/>
        <v>0.89758599122589344</v>
      </c>
      <c r="G252" s="197">
        <f t="shared" si="43"/>
        <v>280.97802587332882</v>
      </c>
      <c r="H252" s="197">
        <f t="shared" si="44"/>
        <v>3132.3430324358696</v>
      </c>
      <c r="I252" s="197">
        <f t="shared" si="45"/>
        <v>4.0630688938671478</v>
      </c>
      <c r="J252" s="89">
        <f t="shared" si="46"/>
        <v>45.295092028830965</v>
      </c>
      <c r="K252" s="197">
        <f t="shared" si="50"/>
        <v>-47.544121224817381</v>
      </c>
      <c r="L252" s="89">
        <f t="shared" si="47"/>
        <v>-530.0218634142642</v>
      </c>
      <c r="M252" s="90">
        <f t="shared" si="51"/>
        <v>2602.3211690216053</v>
      </c>
      <c r="N252" s="90">
        <f t="shared" si="52"/>
        <v>48293.321169021605</v>
      </c>
      <c r="O252" s="90">
        <f t="shared" si="53"/>
        <v>4332.0166100665238</v>
      </c>
      <c r="P252" s="91">
        <f t="shared" si="48"/>
        <v>0.94870781009578908</v>
      </c>
      <c r="Q252" s="206">
        <v>2602.3211047207205</v>
      </c>
      <c r="R252" s="94">
        <f t="shared" si="54"/>
        <v>-3.1724167161142666E-2</v>
      </c>
      <c r="S252" s="94">
        <f t="shared" si="54"/>
        <v>-5.4914842382525419E-2</v>
      </c>
      <c r="T252" s="93">
        <v>11148</v>
      </c>
      <c r="U252" s="200">
        <v>47188</v>
      </c>
      <c r="V252" s="200">
        <v>4336.7337560885953</v>
      </c>
      <c r="W252" s="208"/>
      <c r="X252" s="90">
        <v>0</v>
      </c>
      <c r="Y252" s="90">
        <f t="shared" si="55"/>
        <v>0</v>
      </c>
      <c r="Z252" s="1"/>
      <c r="AA252" s="1"/>
    </row>
    <row r="253" spans="2:27" x14ac:dyDescent="0.25">
      <c r="B253" s="87">
        <v>4619</v>
      </c>
      <c r="C253" s="87" t="s">
        <v>269</v>
      </c>
      <c r="D253" s="1">
        <v>4896</v>
      </c>
      <c r="E253" s="87">
        <f t="shared" si="49"/>
        <v>5089.39708939709</v>
      </c>
      <c r="F253" s="88">
        <f t="shared" si="42"/>
        <v>1.1145734658934394</v>
      </c>
      <c r="G253" s="197">
        <f t="shared" si="43"/>
        <v>-313.51060451411757</v>
      </c>
      <c r="H253" s="197">
        <f t="shared" si="44"/>
        <v>-301.5972015425811</v>
      </c>
      <c r="I253" s="197">
        <f t="shared" si="45"/>
        <v>0</v>
      </c>
      <c r="J253" s="89">
        <f t="shared" si="46"/>
        <v>0</v>
      </c>
      <c r="K253" s="197">
        <f t="shared" si="50"/>
        <v>-51.607190118684528</v>
      </c>
      <c r="L253" s="89">
        <f t="shared" si="47"/>
        <v>-49.646116894174511</v>
      </c>
      <c r="M253" s="90">
        <f t="shared" si="51"/>
        <v>-351.2433184367556</v>
      </c>
      <c r="N253" s="90">
        <f t="shared" si="52"/>
        <v>4544.7566815632445</v>
      </c>
      <c r="O253" s="90">
        <f t="shared" si="53"/>
        <v>4724.2792947642874</v>
      </c>
      <c r="P253" s="91">
        <f t="shared" si="48"/>
        <v>1.0346129914649334</v>
      </c>
      <c r="Q253" s="206">
        <v>-351.24332177722681</v>
      </c>
      <c r="R253" s="94">
        <f t="shared" si="54"/>
        <v>0.26088076229719287</v>
      </c>
      <c r="S253" s="94">
        <f t="shared" si="54"/>
        <v>0.22811359071982329</v>
      </c>
      <c r="T253" s="93">
        <v>962</v>
      </c>
      <c r="U253" s="200">
        <v>3883</v>
      </c>
      <c r="V253" s="200">
        <v>4144.0768409818565</v>
      </c>
      <c r="W253" s="208"/>
      <c r="X253" s="90">
        <v>0</v>
      </c>
      <c r="Y253" s="90">
        <f t="shared" si="55"/>
        <v>0</v>
      </c>
      <c r="Z253" s="1"/>
    </row>
    <row r="254" spans="2:27" x14ac:dyDescent="0.25">
      <c r="B254" s="87">
        <v>4620</v>
      </c>
      <c r="C254" s="87" t="s">
        <v>270</v>
      </c>
      <c r="D254" s="1">
        <v>3599</v>
      </c>
      <c r="E254" s="87">
        <f t="shared" si="49"/>
        <v>3408.1439393939395</v>
      </c>
      <c r="F254" s="88">
        <f t="shared" si="42"/>
        <v>0.74638051149670137</v>
      </c>
      <c r="G254" s="197">
        <f t="shared" si="43"/>
        <v>695.24128548777264</v>
      </c>
      <c r="H254" s="197">
        <f t="shared" si="44"/>
        <v>734.17479747508787</v>
      </c>
      <c r="I254" s="197">
        <f t="shared" si="45"/>
        <v>245.71663700229274</v>
      </c>
      <c r="J254" s="89">
        <f t="shared" si="46"/>
        <v>259.47676867442112</v>
      </c>
      <c r="K254" s="197">
        <f t="shared" si="50"/>
        <v>194.1094468836082</v>
      </c>
      <c r="L254" s="89">
        <f t="shared" si="47"/>
        <v>204.97957590909024</v>
      </c>
      <c r="M254" s="90">
        <f t="shared" si="51"/>
        <v>939.15437338417814</v>
      </c>
      <c r="N254" s="90">
        <f t="shared" si="52"/>
        <v>4538.1543733841781</v>
      </c>
      <c r="O254" s="90">
        <f t="shared" si="53"/>
        <v>4297.4946717653202</v>
      </c>
      <c r="P254" s="91">
        <f t="shared" si="48"/>
        <v>0.94114753610932955</v>
      </c>
      <c r="Q254" s="206">
        <v>939.15436729324415</v>
      </c>
      <c r="R254" s="94">
        <f t="shared" si="54"/>
        <v>7.2767982087881336E-3</v>
      </c>
      <c r="S254" s="94">
        <f t="shared" si="54"/>
        <v>2.5074951869663593E-3</v>
      </c>
      <c r="T254" s="93">
        <v>1056</v>
      </c>
      <c r="U254" s="200">
        <v>3573</v>
      </c>
      <c r="V254" s="200">
        <v>3399.6194100856324</v>
      </c>
      <c r="W254" s="208"/>
      <c r="X254" s="90">
        <v>0</v>
      </c>
      <c r="Y254" s="90">
        <f t="shared" si="55"/>
        <v>0</v>
      </c>
      <c r="Z254" s="1"/>
    </row>
    <row r="255" spans="2:27" x14ac:dyDescent="0.25">
      <c r="B255" s="87">
        <v>4621</v>
      </c>
      <c r="C255" s="87" t="s">
        <v>271</v>
      </c>
      <c r="D255" s="1">
        <v>63184</v>
      </c>
      <c r="E255" s="87">
        <f t="shared" si="49"/>
        <v>3913.7760158572842</v>
      </c>
      <c r="F255" s="88">
        <f t="shared" si="42"/>
        <v>0.85711348949614619</v>
      </c>
      <c r="G255" s="197">
        <f t="shared" si="43"/>
        <v>391.86203960976587</v>
      </c>
      <c r="H255" s="197">
        <f t="shared" si="44"/>
        <v>6326.2207674600604</v>
      </c>
      <c r="I255" s="197">
        <f t="shared" si="45"/>
        <v>68.745410240122112</v>
      </c>
      <c r="J255" s="89">
        <f t="shared" si="46"/>
        <v>1109.8259029165313</v>
      </c>
      <c r="K255" s="197">
        <f t="shared" si="50"/>
        <v>17.138220121437584</v>
      </c>
      <c r="L255" s="89">
        <f t="shared" si="47"/>
        <v>276.67942564048832</v>
      </c>
      <c r="M255" s="90">
        <f t="shared" si="51"/>
        <v>6602.9001931005487</v>
      </c>
      <c r="N255" s="90">
        <f t="shared" si="52"/>
        <v>69786.900193100548</v>
      </c>
      <c r="O255" s="90">
        <f t="shared" si="53"/>
        <v>4322.7762755884878</v>
      </c>
      <c r="P255" s="91">
        <f t="shared" si="48"/>
        <v>0.94668418500930185</v>
      </c>
      <c r="Q255" s="206">
        <v>6602.900099983086</v>
      </c>
      <c r="R255" s="94">
        <f t="shared" si="54"/>
        <v>-2.5194007744881744E-2</v>
      </c>
      <c r="S255" s="94">
        <f t="shared" si="54"/>
        <v>-4.1436748819995026E-2</v>
      </c>
      <c r="T255" s="93">
        <v>16144</v>
      </c>
      <c r="U255" s="200">
        <v>64817</v>
      </c>
      <c r="V255" s="200">
        <v>4082.9606299212601</v>
      </c>
      <c r="W255" s="208"/>
      <c r="X255" s="90">
        <v>0</v>
      </c>
      <c r="Y255" s="90">
        <f t="shared" si="55"/>
        <v>0</v>
      </c>
      <c r="Z255" s="1"/>
      <c r="AA255" s="1"/>
    </row>
    <row r="256" spans="2:27" x14ac:dyDescent="0.25">
      <c r="B256" s="87">
        <v>4622</v>
      </c>
      <c r="C256" s="87" t="s">
        <v>272</v>
      </c>
      <c r="D256" s="1">
        <v>33785</v>
      </c>
      <c r="E256" s="87">
        <f t="shared" si="49"/>
        <v>3960.2625717969759</v>
      </c>
      <c r="F256" s="88">
        <f t="shared" si="42"/>
        <v>0.86729400417421965</v>
      </c>
      <c r="G256" s="197">
        <f t="shared" si="43"/>
        <v>363.9701060459509</v>
      </c>
      <c r="H256" s="197">
        <f t="shared" si="44"/>
        <v>3105.0289746780068</v>
      </c>
      <c r="I256" s="197">
        <f t="shared" si="45"/>
        <v>52.475115661230028</v>
      </c>
      <c r="J256" s="89">
        <f t="shared" si="46"/>
        <v>447.66521170595337</v>
      </c>
      <c r="K256" s="197">
        <f t="shared" si="50"/>
        <v>0.8679255425454997</v>
      </c>
      <c r="L256" s="89">
        <f t="shared" si="47"/>
        <v>7.4042728034556573</v>
      </c>
      <c r="M256" s="90">
        <f t="shared" si="51"/>
        <v>3112.4332474814623</v>
      </c>
      <c r="N256" s="90">
        <f t="shared" si="52"/>
        <v>36897.433247481466</v>
      </c>
      <c r="O256" s="90">
        <f t="shared" si="53"/>
        <v>4325.1006033854719</v>
      </c>
      <c r="P256" s="91">
        <f t="shared" si="48"/>
        <v>0.94719321074320539</v>
      </c>
      <c r="Q256" s="206">
        <v>3112.433198275251</v>
      </c>
      <c r="R256" s="91">
        <f t="shared" si="54"/>
        <v>8.1463356409644302E-3</v>
      </c>
      <c r="S256" s="91">
        <f t="shared" si="54"/>
        <v>4.1284039316932782E-3</v>
      </c>
      <c r="T256" s="93">
        <v>8531</v>
      </c>
      <c r="U256" s="200">
        <v>33512</v>
      </c>
      <c r="V256" s="200">
        <v>3943.980228315876</v>
      </c>
      <c r="W256" s="208"/>
      <c r="X256" s="90">
        <v>0</v>
      </c>
      <c r="Y256" s="90">
        <f t="shared" si="55"/>
        <v>0</v>
      </c>
    </row>
    <row r="257" spans="2:27" x14ac:dyDescent="0.25">
      <c r="B257" s="87">
        <v>4623</v>
      </c>
      <c r="C257" s="87" t="s">
        <v>273</v>
      </c>
      <c r="D257" s="1">
        <v>9580</v>
      </c>
      <c r="E257" s="87">
        <f t="shared" si="49"/>
        <v>3839.6793587174348</v>
      </c>
      <c r="F257" s="88">
        <f t="shared" si="42"/>
        <v>0.84088638704985952</v>
      </c>
      <c r="G257" s="197">
        <f t="shared" si="43"/>
        <v>436.32003389367554</v>
      </c>
      <c r="H257" s="197">
        <f t="shared" si="44"/>
        <v>1088.6184845647203</v>
      </c>
      <c r="I257" s="197">
        <f t="shared" si="45"/>
        <v>94.679240239069415</v>
      </c>
      <c r="J257" s="89">
        <f t="shared" si="46"/>
        <v>236.22470439647819</v>
      </c>
      <c r="K257" s="197">
        <f t="shared" si="50"/>
        <v>43.072050120384887</v>
      </c>
      <c r="L257" s="89">
        <f t="shared" si="47"/>
        <v>107.4647650503603</v>
      </c>
      <c r="M257" s="90">
        <f t="shared" si="51"/>
        <v>1196.0832496150806</v>
      </c>
      <c r="N257" s="90">
        <f t="shared" si="52"/>
        <v>10776.08324961508</v>
      </c>
      <c r="O257" s="90">
        <f t="shared" si="53"/>
        <v>4319.0714427314952</v>
      </c>
      <c r="P257" s="91">
        <f t="shared" si="48"/>
        <v>0.94587282988698751</v>
      </c>
      <c r="Q257" s="206">
        <v>1196.0832352240952</v>
      </c>
      <c r="R257" s="91">
        <f t="shared" si="54"/>
        <v>-3.5052377115229655E-2</v>
      </c>
      <c r="S257" s="91">
        <f t="shared" si="54"/>
        <v>-3.2731861789655051E-2</v>
      </c>
      <c r="T257" s="93">
        <v>2495</v>
      </c>
      <c r="U257" s="200">
        <v>9928</v>
      </c>
      <c r="V257" s="200">
        <v>3969.6121551379447</v>
      </c>
      <c r="W257" s="208"/>
      <c r="X257" s="90">
        <v>0</v>
      </c>
      <c r="Y257" s="90">
        <f t="shared" si="55"/>
        <v>0</v>
      </c>
    </row>
    <row r="258" spans="2:27" x14ac:dyDescent="0.25">
      <c r="B258" s="87">
        <v>4624</v>
      </c>
      <c r="C258" s="87" t="s">
        <v>274</v>
      </c>
      <c r="D258" s="1">
        <v>112502</v>
      </c>
      <c r="E258" s="87">
        <f t="shared" si="49"/>
        <v>4395.2961400218783</v>
      </c>
      <c r="F258" s="88">
        <f t="shared" si="42"/>
        <v>0.96256597124603249</v>
      </c>
      <c r="G258" s="197">
        <f t="shared" si="43"/>
        <v>102.94996511100943</v>
      </c>
      <c r="H258" s="197">
        <f t="shared" si="44"/>
        <v>2635.1073069813974</v>
      </c>
      <c r="I258" s="197">
        <f t="shared" si="45"/>
        <v>0</v>
      </c>
      <c r="J258" s="89">
        <f t="shared" si="46"/>
        <v>0</v>
      </c>
      <c r="K258" s="197">
        <f t="shared" si="50"/>
        <v>-51.607190118684528</v>
      </c>
      <c r="L258" s="89">
        <f t="shared" si="47"/>
        <v>-1320.9376382778491</v>
      </c>
      <c r="M258" s="90">
        <f t="shared" si="51"/>
        <v>1314.1696687035483</v>
      </c>
      <c r="N258" s="90">
        <f t="shared" si="52"/>
        <v>113816.16966870354</v>
      </c>
      <c r="O258" s="90">
        <f t="shared" si="53"/>
        <v>4446.6389150142031</v>
      </c>
      <c r="P258" s="91">
        <f t="shared" si="48"/>
        <v>0.97380999360597076</v>
      </c>
      <c r="Q258" s="206">
        <v>1314.1695798234032</v>
      </c>
      <c r="R258" s="91">
        <f t="shared" si="54"/>
        <v>1.4223992319044147E-4</v>
      </c>
      <c r="S258" s="91">
        <f t="shared" si="54"/>
        <v>-1.4823163963767804E-2</v>
      </c>
      <c r="T258" s="93">
        <v>25596</v>
      </c>
      <c r="U258" s="200">
        <v>112486</v>
      </c>
      <c r="V258" s="200">
        <v>4461.4286280886845</v>
      </c>
      <c r="W258" s="208"/>
      <c r="X258" s="90">
        <v>0</v>
      </c>
      <c r="Y258" s="90">
        <f t="shared" si="55"/>
        <v>0</v>
      </c>
      <c r="Z258" s="1"/>
      <c r="AA258" s="1"/>
    </row>
    <row r="259" spans="2:27" x14ac:dyDescent="0.25">
      <c r="B259" s="87">
        <v>4625</v>
      </c>
      <c r="C259" s="87" t="s">
        <v>275</v>
      </c>
      <c r="D259" s="1">
        <v>55263</v>
      </c>
      <c r="E259" s="87">
        <f t="shared" si="49"/>
        <v>10432.886539550689</v>
      </c>
      <c r="F259" s="88">
        <f t="shared" si="42"/>
        <v>2.2847929342918589</v>
      </c>
      <c r="G259" s="197">
        <f t="shared" si="43"/>
        <v>-3519.6042746062772</v>
      </c>
      <c r="H259" s="197">
        <f t="shared" si="44"/>
        <v>-18643.343842589449</v>
      </c>
      <c r="I259" s="197">
        <f t="shared" si="45"/>
        <v>0</v>
      </c>
      <c r="J259" s="89">
        <f t="shared" si="46"/>
        <v>0</v>
      </c>
      <c r="K259" s="197">
        <f t="shared" si="50"/>
        <v>-51.607190118684528</v>
      </c>
      <c r="L259" s="89">
        <f t="shared" si="47"/>
        <v>-273.36328605867197</v>
      </c>
      <c r="M259" s="90">
        <f t="shared" si="51"/>
        <v>-18916.707128648122</v>
      </c>
      <c r="N259" s="90">
        <f t="shared" si="52"/>
        <v>36346.292871351878</v>
      </c>
      <c r="O259" s="90">
        <f t="shared" si="53"/>
        <v>6861.6750748257273</v>
      </c>
      <c r="P259" s="91">
        <f t="shared" si="48"/>
        <v>1.5027007788243014</v>
      </c>
      <c r="Q259" s="206">
        <v>-18916.70714704155</v>
      </c>
      <c r="R259" s="91">
        <f t="shared" si="54"/>
        <v>-2.4965595116270865E-2</v>
      </c>
      <c r="S259" s="91">
        <f t="shared" si="54"/>
        <v>-2.7542616386494127E-2</v>
      </c>
      <c r="T259" s="93">
        <v>5297</v>
      </c>
      <c r="U259" s="200">
        <v>56678</v>
      </c>
      <c r="V259" s="200">
        <v>10728.374029907251</v>
      </c>
      <c r="W259" s="208"/>
      <c r="X259" s="90">
        <v>0</v>
      </c>
      <c r="Y259" s="90">
        <f t="shared" si="55"/>
        <v>0</v>
      </c>
    </row>
    <row r="260" spans="2:27" x14ac:dyDescent="0.25">
      <c r="B260" s="87">
        <v>4626</v>
      </c>
      <c r="C260" s="87" t="s">
        <v>276</v>
      </c>
      <c r="D260" s="1">
        <v>172388</v>
      </c>
      <c r="E260" s="87">
        <f t="shared" si="49"/>
        <v>4378.8864052021945</v>
      </c>
      <c r="F260" s="88">
        <f t="shared" si="42"/>
        <v>0.95897225381917439</v>
      </c>
      <c r="G260" s="197">
        <f t="shared" si="43"/>
        <v>112.7958060028197</v>
      </c>
      <c r="H260" s="197">
        <f t="shared" si="44"/>
        <v>4440.5452907190065</v>
      </c>
      <c r="I260" s="197">
        <f t="shared" si="45"/>
        <v>0</v>
      </c>
      <c r="J260" s="89">
        <f t="shared" si="46"/>
        <v>0</v>
      </c>
      <c r="K260" s="197">
        <f t="shared" si="50"/>
        <v>-51.607190118684528</v>
      </c>
      <c r="L260" s="89">
        <f t="shared" si="47"/>
        <v>-2031.6718605923725</v>
      </c>
      <c r="M260" s="90">
        <f t="shared" si="51"/>
        <v>2408.873430126634</v>
      </c>
      <c r="N260" s="90">
        <f t="shared" si="52"/>
        <v>174796.87343012664</v>
      </c>
      <c r="O260" s="90">
        <f t="shared" si="53"/>
        <v>4440.0750210863298</v>
      </c>
      <c r="P260" s="91">
        <f t="shared" si="48"/>
        <v>0.97237250663522756</v>
      </c>
      <c r="Q260" s="206">
        <v>2408.8732934242753</v>
      </c>
      <c r="R260" s="91">
        <f t="shared" si="54"/>
        <v>-1.3902727251662533E-3</v>
      </c>
      <c r="S260" s="91">
        <f t="shared" si="54"/>
        <v>-9.9132575952216809E-3</v>
      </c>
      <c r="T260" s="93">
        <v>39368</v>
      </c>
      <c r="U260" s="200">
        <v>172628</v>
      </c>
      <c r="V260" s="200">
        <v>4422.7300676368104</v>
      </c>
      <c r="W260" s="208"/>
      <c r="X260" s="90">
        <v>0</v>
      </c>
      <c r="Y260" s="90">
        <f t="shared" si="55"/>
        <v>0</v>
      </c>
      <c r="Z260" s="1"/>
      <c r="AA260" s="1"/>
    </row>
    <row r="261" spans="2:27" x14ac:dyDescent="0.25">
      <c r="B261" s="87">
        <v>4627</v>
      </c>
      <c r="C261" s="87" t="s">
        <v>277</v>
      </c>
      <c r="D261" s="1">
        <v>122368</v>
      </c>
      <c r="E261" s="87">
        <f t="shared" si="49"/>
        <v>4080.4294908132979</v>
      </c>
      <c r="F261" s="88">
        <f t="shared" si="42"/>
        <v>0.8936104532665472</v>
      </c>
      <c r="G261" s="197">
        <f t="shared" si="43"/>
        <v>291.86995463615767</v>
      </c>
      <c r="H261" s="197">
        <f t="shared" si="44"/>
        <v>8752.8880695837324</v>
      </c>
      <c r="I261" s="197">
        <f t="shared" si="45"/>
        <v>10.41669400551732</v>
      </c>
      <c r="J261" s="89">
        <f t="shared" si="46"/>
        <v>312.38623653145891</v>
      </c>
      <c r="K261" s="197">
        <f t="shared" si="50"/>
        <v>-41.190496113167207</v>
      </c>
      <c r="L261" s="89">
        <f t="shared" si="47"/>
        <v>-1235.2617879377713</v>
      </c>
      <c r="M261" s="90">
        <f t="shared" si="51"/>
        <v>7517.6262816459612</v>
      </c>
      <c r="N261" s="90">
        <f t="shared" si="52"/>
        <v>129885.62628164596</v>
      </c>
      <c r="O261" s="90">
        <f t="shared" si="53"/>
        <v>4331.1089493362888</v>
      </c>
      <c r="P261" s="91">
        <f t="shared" si="48"/>
        <v>0.94850903319782198</v>
      </c>
      <c r="Q261" s="206">
        <v>7517.6261086715076</v>
      </c>
      <c r="R261" s="91">
        <f t="shared" si="54"/>
        <v>1.0170387003037908E-2</v>
      </c>
      <c r="S261" s="91">
        <f t="shared" si="54"/>
        <v>4.3429343720221489E-3</v>
      </c>
      <c r="T261" s="93">
        <v>29989</v>
      </c>
      <c r="U261" s="200">
        <v>121136</v>
      </c>
      <c r="V261" s="200">
        <v>4062.7850818352567</v>
      </c>
      <c r="W261" s="208"/>
      <c r="X261" s="90">
        <v>0</v>
      </c>
      <c r="Y261" s="90">
        <f t="shared" si="55"/>
        <v>0</v>
      </c>
    </row>
    <row r="262" spans="2:27" x14ac:dyDescent="0.25">
      <c r="B262" s="87">
        <v>4628</v>
      </c>
      <c r="C262" s="87" t="s">
        <v>278</v>
      </c>
      <c r="D262" s="1">
        <v>13533</v>
      </c>
      <c r="E262" s="87">
        <f t="shared" si="49"/>
        <v>3492.3870967741937</v>
      </c>
      <c r="F262" s="88">
        <f t="shared" si="42"/>
        <v>0.76482968853080058</v>
      </c>
      <c r="G262" s="197">
        <f t="shared" si="43"/>
        <v>644.69539105962019</v>
      </c>
      <c r="H262" s="197">
        <f t="shared" si="44"/>
        <v>2498.1946403560282</v>
      </c>
      <c r="I262" s="197">
        <f t="shared" si="45"/>
        <v>216.2315319192038</v>
      </c>
      <c r="J262" s="89">
        <f t="shared" si="46"/>
        <v>837.89718618691472</v>
      </c>
      <c r="K262" s="197">
        <f t="shared" si="50"/>
        <v>164.62434180051929</v>
      </c>
      <c r="L262" s="89">
        <f t="shared" si="47"/>
        <v>637.91932447701231</v>
      </c>
      <c r="M262" s="90">
        <f t="shared" si="51"/>
        <v>3136.1139648330404</v>
      </c>
      <c r="N262" s="90">
        <f t="shared" si="52"/>
        <v>16669.113964833039</v>
      </c>
      <c r="O262" s="90">
        <f t="shared" si="53"/>
        <v>4301.7068296343332</v>
      </c>
      <c r="P262" s="91">
        <f t="shared" si="48"/>
        <v>0.94206999496103461</v>
      </c>
      <c r="Q262" s="206">
        <v>3136.1139424823109</v>
      </c>
      <c r="R262" s="91">
        <f t="shared" si="54"/>
        <v>-1.3629737609329446E-2</v>
      </c>
      <c r="S262" s="91">
        <f t="shared" si="54"/>
        <v>-1.5666114925232823E-2</v>
      </c>
      <c r="T262" s="93">
        <v>3875</v>
      </c>
      <c r="U262" s="200">
        <v>13720</v>
      </c>
      <c r="V262" s="200">
        <v>3547.9700025859843</v>
      </c>
      <c r="W262" s="208"/>
      <c r="X262" s="90">
        <v>0</v>
      </c>
      <c r="Y262" s="90">
        <f t="shared" si="55"/>
        <v>0</v>
      </c>
    </row>
    <row r="263" spans="2:27" x14ac:dyDescent="0.25">
      <c r="B263" s="87">
        <v>4629</v>
      </c>
      <c r="C263" s="87" t="s">
        <v>279</v>
      </c>
      <c r="D263" s="1">
        <v>1487</v>
      </c>
      <c r="E263" s="87">
        <f t="shared" si="49"/>
        <v>3913.1578947368421</v>
      </c>
      <c r="F263" s="88">
        <f t="shared" ref="F263:F326" si="56">E263/E$364</f>
        <v>0.856978121516904</v>
      </c>
      <c r="G263" s="197">
        <f t="shared" ref="G263:G326" si="57">($E$364+$Y$364-E263-Y263)*0.6</f>
        <v>392.23291228203112</v>
      </c>
      <c r="H263" s="197">
        <f t="shared" ref="H263:H326" si="58">G263*T263/1000</f>
        <v>149.04850666717184</v>
      </c>
      <c r="I263" s="197">
        <f t="shared" ref="I263:I326" si="59">IF(E263+Y263&lt;(E$364+Y$364)*0.9,((E$364+Y$364)*0.9-E263-Y263)*0.35,0)</f>
        <v>68.961752632276841</v>
      </c>
      <c r="J263" s="89">
        <f t="shared" ref="J263:J326" si="60">I263*T263/1000</f>
        <v>26.205466000265197</v>
      </c>
      <c r="K263" s="197">
        <f t="shared" si="50"/>
        <v>17.354562513592313</v>
      </c>
      <c r="L263" s="89">
        <f t="shared" ref="L263:L326" si="61">K263*T263/1000</f>
        <v>6.5947337551650786</v>
      </c>
      <c r="M263" s="90">
        <f t="shared" si="51"/>
        <v>155.6432404223369</v>
      </c>
      <c r="N263" s="90">
        <f t="shared" si="52"/>
        <v>1642.6432404223369</v>
      </c>
      <c r="O263" s="90">
        <f t="shared" si="53"/>
        <v>4322.7453695324657</v>
      </c>
      <c r="P263" s="91">
        <f t="shared" ref="P263:P326" si="62">O263/O$364</f>
        <v>0.94667741661033977</v>
      </c>
      <c r="Q263" s="206">
        <v>155.64323823052351</v>
      </c>
      <c r="R263" s="91">
        <f t="shared" si="54"/>
        <v>-7.3520249221183803E-2</v>
      </c>
      <c r="S263" s="91">
        <f t="shared" si="54"/>
        <v>-7.8396458435809252E-2</v>
      </c>
      <c r="T263" s="93">
        <v>380</v>
      </c>
      <c r="U263" s="200">
        <v>1605</v>
      </c>
      <c r="V263" s="200">
        <v>4246.0317460317465</v>
      </c>
      <c r="W263" s="208"/>
      <c r="X263" s="90">
        <v>0</v>
      </c>
      <c r="Y263" s="90">
        <f t="shared" si="55"/>
        <v>0</v>
      </c>
    </row>
    <row r="264" spans="2:27" x14ac:dyDescent="0.25">
      <c r="B264" s="87">
        <v>4630</v>
      </c>
      <c r="C264" s="87" t="s">
        <v>280</v>
      </c>
      <c r="D264" s="1">
        <v>31269</v>
      </c>
      <c r="E264" s="87">
        <f t="shared" ref="E264:E327" si="63">D264/T264*1000</f>
        <v>3835.7458292443575</v>
      </c>
      <c r="F264" s="88">
        <f t="shared" si="56"/>
        <v>0.84002494757068513</v>
      </c>
      <c r="G264" s="197">
        <f t="shared" si="57"/>
        <v>438.68015157752188</v>
      </c>
      <c r="H264" s="197">
        <f t="shared" si="58"/>
        <v>3576.1205956599583</v>
      </c>
      <c r="I264" s="197">
        <f t="shared" si="59"/>
        <v>96.055975554646437</v>
      </c>
      <c r="J264" s="89">
        <f t="shared" si="60"/>
        <v>783.04831272147771</v>
      </c>
      <c r="K264" s="197">
        <f t="shared" ref="K264:K327" si="64">I264+J$366</f>
        <v>44.448785435961909</v>
      </c>
      <c r="L264" s="89">
        <f t="shared" si="61"/>
        <v>362.34649887396148</v>
      </c>
      <c r="M264" s="90">
        <f t="shared" ref="M264:M327" si="65">+H264+L264</f>
        <v>3938.4670945339199</v>
      </c>
      <c r="N264" s="90">
        <f t="shared" ref="N264:N327" si="66">D264+M264</f>
        <v>35207.467094533917</v>
      </c>
      <c r="O264" s="90">
        <f t="shared" ref="O264:O327" si="67">N264/T264*1000</f>
        <v>4318.8747662578407</v>
      </c>
      <c r="P264" s="91">
        <f t="shared" si="62"/>
        <v>0.9458297579130287</v>
      </c>
      <c r="Q264" s="206">
        <v>3938.4670475137536</v>
      </c>
      <c r="R264" s="91">
        <f t="shared" ref="R264:S327" si="68">(D264-U264)/U264</f>
        <v>2.7841693511274735E-2</v>
      </c>
      <c r="S264" s="91">
        <f t="shared" si="68"/>
        <v>2.5193916822887109E-2</v>
      </c>
      <c r="T264" s="93">
        <v>8152</v>
      </c>
      <c r="U264" s="200">
        <v>30422</v>
      </c>
      <c r="V264" s="200">
        <v>3741.4832123969991</v>
      </c>
      <c r="W264" s="208"/>
      <c r="X264" s="90">
        <v>0</v>
      </c>
      <c r="Y264" s="90">
        <f t="shared" ref="Y264:Y327" si="69">X264*1000/T264</f>
        <v>0</v>
      </c>
    </row>
    <row r="265" spans="2:27" x14ac:dyDescent="0.25">
      <c r="B265" s="87">
        <v>4631</v>
      </c>
      <c r="C265" s="87" t="s">
        <v>281</v>
      </c>
      <c r="D265" s="1">
        <v>121581</v>
      </c>
      <c r="E265" s="87">
        <f t="shared" si="63"/>
        <v>4063.5360962566842</v>
      </c>
      <c r="F265" s="88">
        <f t="shared" si="56"/>
        <v>0.88991081478463407</v>
      </c>
      <c r="G265" s="197">
        <f t="shared" si="57"/>
        <v>302.00599137012586</v>
      </c>
      <c r="H265" s="197">
        <f t="shared" si="58"/>
        <v>9036.0192617941648</v>
      </c>
      <c r="I265" s="197">
        <f t="shared" si="59"/>
        <v>16.329382100332101</v>
      </c>
      <c r="J265" s="89">
        <f t="shared" si="60"/>
        <v>488.57511244193643</v>
      </c>
      <c r="K265" s="197">
        <f t="shared" si="64"/>
        <v>-35.277808018352431</v>
      </c>
      <c r="L265" s="89">
        <f t="shared" si="61"/>
        <v>-1055.5120159091048</v>
      </c>
      <c r="M265" s="90">
        <f t="shared" si="65"/>
        <v>7980.50724588506</v>
      </c>
      <c r="N265" s="90">
        <f t="shared" si="66"/>
        <v>129561.50724588506</v>
      </c>
      <c r="O265" s="90">
        <f t="shared" si="67"/>
        <v>4330.2642796084574</v>
      </c>
      <c r="P265" s="91">
        <f t="shared" si="62"/>
        <v>0.94832405127372621</v>
      </c>
      <c r="Q265" s="206">
        <v>7980.507073308594</v>
      </c>
      <c r="R265" s="91">
        <f t="shared" si="68"/>
        <v>9.3311306109234004E-3</v>
      </c>
      <c r="S265" s="91">
        <f t="shared" si="68"/>
        <v>-1.699995047825636E-3</v>
      </c>
      <c r="T265" s="93">
        <v>29920</v>
      </c>
      <c r="U265" s="200">
        <v>120457</v>
      </c>
      <c r="V265" s="200">
        <v>4070.4558510458551</v>
      </c>
      <c r="W265" s="208"/>
      <c r="X265" s="90">
        <v>0</v>
      </c>
      <c r="Y265" s="90">
        <f t="shared" si="69"/>
        <v>0</v>
      </c>
      <c r="Z265" s="1"/>
      <c r="AA265" s="1"/>
    </row>
    <row r="266" spans="2:27" x14ac:dyDescent="0.25">
      <c r="B266" s="87">
        <v>4632</v>
      </c>
      <c r="C266" s="87" t="s">
        <v>282</v>
      </c>
      <c r="D266" s="1">
        <v>16006</v>
      </c>
      <c r="E266" s="87">
        <f t="shared" si="63"/>
        <v>5604.3417366946778</v>
      </c>
      <c r="F266" s="88">
        <f t="shared" si="56"/>
        <v>1.2273458886775572</v>
      </c>
      <c r="G266" s="197">
        <f t="shared" si="57"/>
        <v>-622.47739289267031</v>
      </c>
      <c r="H266" s="197">
        <f t="shared" si="58"/>
        <v>-1777.7954341014663</v>
      </c>
      <c r="I266" s="197">
        <f t="shared" si="59"/>
        <v>0</v>
      </c>
      <c r="J266" s="89">
        <f t="shared" si="60"/>
        <v>0</v>
      </c>
      <c r="K266" s="197">
        <f t="shared" si="64"/>
        <v>-51.607190118684528</v>
      </c>
      <c r="L266" s="89">
        <f t="shared" si="61"/>
        <v>-147.390134978963</v>
      </c>
      <c r="M266" s="90">
        <f t="shared" si="65"/>
        <v>-1925.1855690804293</v>
      </c>
      <c r="N266" s="90">
        <f t="shared" si="66"/>
        <v>14080.81443091957</v>
      </c>
      <c r="O266" s="90">
        <f t="shared" si="67"/>
        <v>4930.2571536833229</v>
      </c>
      <c r="P266" s="91">
        <f t="shared" si="62"/>
        <v>1.0797219605785806</v>
      </c>
      <c r="Q266" s="206">
        <v>-1925.1855789976698</v>
      </c>
      <c r="R266" s="91">
        <f t="shared" si="68"/>
        <v>6.3027163445573492E-2</v>
      </c>
      <c r="S266" s="91">
        <f t="shared" si="68"/>
        <v>7.5310040334125278E-2</v>
      </c>
      <c r="T266" s="93">
        <v>2856</v>
      </c>
      <c r="U266" s="200">
        <v>15057</v>
      </c>
      <c r="V266" s="200">
        <v>5211.8380062305296</v>
      </c>
      <c r="W266" s="208"/>
      <c r="X266" s="90">
        <v>0</v>
      </c>
      <c r="Y266" s="90">
        <f t="shared" si="69"/>
        <v>0</v>
      </c>
    </row>
    <row r="267" spans="2:27" x14ac:dyDescent="0.25">
      <c r="B267" s="87">
        <v>4633</v>
      </c>
      <c r="C267" s="87" t="s">
        <v>283</v>
      </c>
      <c r="D267" s="1">
        <v>1968</v>
      </c>
      <c r="E267" s="87">
        <f t="shared" si="63"/>
        <v>3836.2573099415204</v>
      </c>
      <c r="F267" s="88">
        <f t="shared" si="56"/>
        <v>0.84013696139145033</v>
      </c>
      <c r="G267" s="197">
        <f t="shared" si="57"/>
        <v>438.37326315922417</v>
      </c>
      <c r="H267" s="197">
        <f t="shared" si="58"/>
        <v>224.885484000682</v>
      </c>
      <c r="I267" s="197">
        <f t="shared" si="59"/>
        <v>95.876957310639455</v>
      </c>
      <c r="J267" s="89">
        <f t="shared" si="60"/>
        <v>49.184879100358039</v>
      </c>
      <c r="K267" s="197">
        <f t="shared" si="64"/>
        <v>44.269767191954926</v>
      </c>
      <c r="L267" s="89">
        <f t="shared" si="61"/>
        <v>22.710390569472878</v>
      </c>
      <c r="M267" s="90">
        <f t="shared" si="65"/>
        <v>247.59587457015488</v>
      </c>
      <c r="N267" s="90">
        <f t="shared" si="66"/>
        <v>2215.595874570155</v>
      </c>
      <c r="O267" s="90">
        <f t="shared" si="67"/>
        <v>4318.9003402927001</v>
      </c>
      <c r="P267" s="91">
        <f t="shared" si="62"/>
        <v>0.9458353586040672</v>
      </c>
      <c r="Q267" s="206">
        <v>247.59587161120677</v>
      </c>
      <c r="R267" s="91">
        <f t="shared" si="68"/>
        <v>-0.12843224092116917</v>
      </c>
      <c r="S267" s="91">
        <f t="shared" si="68"/>
        <v>-0.14712082834781065</v>
      </c>
      <c r="T267" s="93">
        <v>513</v>
      </c>
      <c r="U267" s="200">
        <v>2258</v>
      </c>
      <c r="V267" s="200">
        <v>4498.0079681274892</v>
      </c>
      <c r="W267" s="208"/>
      <c r="X267" s="90">
        <v>0</v>
      </c>
      <c r="Y267" s="90">
        <f t="shared" si="69"/>
        <v>0</v>
      </c>
    </row>
    <row r="268" spans="2:27" x14ac:dyDescent="0.25">
      <c r="B268" s="87">
        <v>4634</v>
      </c>
      <c r="C268" s="87" t="s">
        <v>284</v>
      </c>
      <c r="D268" s="1">
        <v>6851</v>
      </c>
      <c r="E268" s="87">
        <f t="shared" si="63"/>
        <v>4142.0798065296249</v>
      </c>
      <c r="F268" s="88">
        <f t="shared" si="56"/>
        <v>0.90711181793791962</v>
      </c>
      <c r="G268" s="197">
        <f t="shared" si="57"/>
        <v>254.87976520636147</v>
      </c>
      <c r="H268" s="197">
        <f t="shared" si="58"/>
        <v>421.57113165132188</v>
      </c>
      <c r="I268" s="197">
        <f t="shared" si="59"/>
        <v>0</v>
      </c>
      <c r="J268" s="89">
        <f t="shared" si="60"/>
        <v>0</v>
      </c>
      <c r="K268" s="197">
        <f t="shared" si="64"/>
        <v>-51.607190118684528</v>
      </c>
      <c r="L268" s="89">
        <f t="shared" si="61"/>
        <v>-85.358292456304198</v>
      </c>
      <c r="M268" s="90">
        <f t="shared" si="65"/>
        <v>336.21283919501769</v>
      </c>
      <c r="N268" s="90">
        <f t="shared" si="66"/>
        <v>7187.2128391950173</v>
      </c>
      <c r="O268" s="90">
        <f t="shared" si="67"/>
        <v>4345.3523816173019</v>
      </c>
      <c r="P268" s="91">
        <f t="shared" si="62"/>
        <v>0.95162833228272559</v>
      </c>
      <c r="Q268" s="206">
        <v>336.21283345162965</v>
      </c>
      <c r="R268" s="91">
        <f t="shared" si="68"/>
        <v>-2.4213075060532687E-2</v>
      </c>
      <c r="S268" s="91">
        <f t="shared" si="68"/>
        <v>-3.8961970540270834E-2</v>
      </c>
      <c r="T268" s="93">
        <v>1654</v>
      </c>
      <c r="U268" s="200">
        <v>7021</v>
      </c>
      <c r="V268" s="200">
        <v>4310.0061387354208</v>
      </c>
      <c r="W268" s="208"/>
      <c r="X268" s="90">
        <v>0</v>
      </c>
      <c r="Y268" s="90">
        <f t="shared" si="69"/>
        <v>0</v>
      </c>
    </row>
    <row r="269" spans="2:27" x14ac:dyDescent="0.25">
      <c r="B269" s="87">
        <v>4635</v>
      </c>
      <c r="C269" s="87" t="s">
        <v>285</v>
      </c>
      <c r="D269" s="1">
        <v>10875</v>
      </c>
      <c r="E269" s="87">
        <f t="shared" si="63"/>
        <v>4881.0592459605032</v>
      </c>
      <c r="F269" s="88">
        <f t="shared" si="56"/>
        <v>1.0689476622555885</v>
      </c>
      <c r="G269" s="197">
        <f t="shared" si="57"/>
        <v>-188.50789845216551</v>
      </c>
      <c r="H269" s="197">
        <f t="shared" si="58"/>
        <v>-419.99559775142478</v>
      </c>
      <c r="I269" s="197">
        <f t="shared" si="59"/>
        <v>0</v>
      </c>
      <c r="J269" s="89">
        <f t="shared" si="60"/>
        <v>0</v>
      </c>
      <c r="K269" s="197">
        <f t="shared" si="64"/>
        <v>-51.607190118684528</v>
      </c>
      <c r="L269" s="89">
        <f t="shared" si="61"/>
        <v>-114.98081958442913</v>
      </c>
      <c r="M269" s="90">
        <f t="shared" si="65"/>
        <v>-534.97641733585397</v>
      </c>
      <c r="N269" s="90">
        <f t="shared" si="66"/>
        <v>10340.023582664146</v>
      </c>
      <c r="O269" s="90">
        <f t="shared" si="67"/>
        <v>4640.9441573896529</v>
      </c>
      <c r="P269" s="91">
        <f t="shared" si="62"/>
        <v>1.0163626700097932</v>
      </c>
      <c r="Q269" s="206">
        <v>-534.97642507241278</v>
      </c>
      <c r="R269" s="91">
        <f t="shared" si="68"/>
        <v>-4.4795783926218712E-2</v>
      </c>
      <c r="S269" s="91">
        <f t="shared" si="68"/>
        <v>-4.3938329513225981E-2</v>
      </c>
      <c r="T269" s="93">
        <v>2228</v>
      </c>
      <c r="U269" s="200">
        <v>11385</v>
      </c>
      <c r="V269" s="200">
        <v>5105.3811659192825</v>
      </c>
      <c r="W269" s="208"/>
      <c r="X269" s="90">
        <v>0</v>
      </c>
      <c r="Y269" s="90">
        <f t="shared" si="69"/>
        <v>0</v>
      </c>
    </row>
    <row r="270" spans="2:27" x14ac:dyDescent="0.25">
      <c r="B270" s="87">
        <v>4636</v>
      </c>
      <c r="C270" s="87" t="s">
        <v>286</v>
      </c>
      <c r="D270" s="1">
        <v>3716</v>
      </c>
      <c r="E270" s="87">
        <f t="shared" si="63"/>
        <v>4915.3439153439158</v>
      </c>
      <c r="F270" s="88">
        <f t="shared" si="56"/>
        <v>1.0764559745586884</v>
      </c>
      <c r="G270" s="197">
        <f t="shared" si="57"/>
        <v>-209.07870008221306</v>
      </c>
      <c r="H270" s="197">
        <f t="shared" si="58"/>
        <v>-158.06349726215308</v>
      </c>
      <c r="I270" s="197">
        <f t="shared" si="59"/>
        <v>0</v>
      </c>
      <c r="J270" s="89">
        <f t="shared" si="60"/>
        <v>0</v>
      </c>
      <c r="K270" s="197">
        <f t="shared" si="64"/>
        <v>-51.607190118684528</v>
      </c>
      <c r="L270" s="89">
        <f t="shared" si="61"/>
        <v>-39.015035729725504</v>
      </c>
      <c r="M270" s="90">
        <f t="shared" si="65"/>
        <v>-197.07853299187857</v>
      </c>
      <c r="N270" s="90">
        <f t="shared" si="66"/>
        <v>3518.9214670081215</v>
      </c>
      <c r="O270" s="90">
        <f t="shared" si="67"/>
        <v>4654.6580251430178</v>
      </c>
      <c r="P270" s="91">
        <f t="shared" si="62"/>
        <v>1.019365994931033</v>
      </c>
      <c r="Q270" s="206">
        <v>-197.07853561703052</v>
      </c>
      <c r="R270" s="91">
        <f t="shared" si="68"/>
        <v>3.3945464663327769E-2</v>
      </c>
      <c r="S270" s="91">
        <f t="shared" si="68"/>
        <v>5.0357297435761637E-2</v>
      </c>
      <c r="T270" s="93">
        <v>756</v>
      </c>
      <c r="U270" s="200">
        <v>3594</v>
      </c>
      <c r="V270" s="200">
        <v>4679.6875</v>
      </c>
      <c r="W270" s="208"/>
      <c r="X270" s="90">
        <v>0</v>
      </c>
      <c r="Y270" s="90">
        <f t="shared" si="69"/>
        <v>0</v>
      </c>
    </row>
    <row r="271" spans="2:27" x14ac:dyDescent="0.25">
      <c r="B271" s="87">
        <v>4637</v>
      </c>
      <c r="C271" s="87" t="s">
        <v>287</v>
      </c>
      <c r="D271" s="1">
        <v>5849</v>
      </c>
      <c r="E271" s="87">
        <f t="shared" si="63"/>
        <v>4612.7760252365933</v>
      </c>
      <c r="F271" s="88">
        <f t="shared" si="56"/>
        <v>1.0101938739559364</v>
      </c>
      <c r="G271" s="197">
        <f t="shared" si="57"/>
        <v>-27.537966017819599</v>
      </c>
      <c r="H271" s="197">
        <f t="shared" si="58"/>
        <v>-34.918140910595248</v>
      </c>
      <c r="I271" s="197">
        <f t="shared" si="59"/>
        <v>0</v>
      </c>
      <c r="J271" s="89">
        <f t="shared" si="60"/>
        <v>0</v>
      </c>
      <c r="K271" s="197">
        <f t="shared" si="64"/>
        <v>-51.607190118684528</v>
      </c>
      <c r="L271" s="89">
        <f t="shared" si="61"/>
        <v>-65.437917070491977</v>
      </c>
      <c r="M271" s="90">
        <f t="shared" si="65"/>
        <v>-100.35605798108722</v>
      </c>
      <c r="N271" s="90">
        <f t="shared" si="66"/>
        <v>5748.6439420189126</v>
      </c>
      <c r="O271" s="90">
        <f t="shared" si="67"/>
        <v>4533.6308691000886</v>
      </c>
      <c r="P271" s="91">
        <f t="shared" si="62"/>
        <v>0.99286115468993219</v>
      </c>
      <c r="Q271" s="206">
        <v>-100.35606238411989</v>
      </c>
      <c r="R271" s="91">
        <f t="shared" si="68"/>
        <v>-1.6974789915966387E-2</v>
      </c>
      <c r="S271" s="91">
        <f t="shared" si="68"/>
        <v>8.0852530286643404E-5</v>
      </c>
      <c r="T271" s="93">
        <v>1268</v>
      </c>
      <c r="U271" s="200">
        <v>5950</v>
      </c>
      <c r="V271" s="200">
        <v>4612.4031007751937</v>
      </c>
      <c r="W271" s="208"/>
      <c r="X271" s="90">
        <v>0</v>
      </c>
      <c r="Y271" s="90">
        <f t="shared" si="69"/>
        <v>0</v>
      </c>
    </row>
    <row r="272" spans="2:27" x14ac:dyDescent="0.25">
      <c r="B272" s="87">
        <v>4638</v>
      </c>
      <c r="C272" s="87" t="s">
        <v>288</v>
      </c>
      <c r="D272" s="1">
        <v>15894</v>
      </c>
      <c r="E272" s="87">
        <f t="shared" si="63"/>
        <v>4024.8164092175234</v>
      </c>
      <c r="F272" s="88">
        <f t="shared" si="56"/>
        <v>0.88143123753343955</v>
      </c>
      <c r="G272" s="197">
        <f t="shared" si="57"/>
        <v>325.23780359362235</v>
      </c>
      <c r="H272" s="197">
        <f t="shared" si="58"/>
        <v>1284.3640863912146</v>
      </c>
      <c r="I272" s="197">
        <f t="shared" si="59"/>
        <v>29.881272564038383</v>
      </c>
      <c r="J272" s="89">
        <f t="shared" si="60"/>
        <v>118.00114535538758</v>
      </c>
      <c r="K272" s="197">
        <f t="shared" si="64"/>
        <v>-21.725917554646145</v>
      </c>
      <c r="L272" s="89">
        <f t="shared" si="61"/>
        <v>-85.795648423297621</v>
      </c>
      <c r="M272" s="90">
        <f t="shared" si="65"/>
        <v>1198.5684379679169</v>
      </c>
      <c r="N272" s="90">
        <f t="shared" si="66"/>
        <v>17092.568437967915</v>
      </c>
      <c r="O272" s="90">
        <f t="shared" si="67"/>
        <v>4328.3282952564996</v>
      </c>
      <c r="P272" s="91">
        <f t="shared" si="62"/>
        <v>0.94790007241116647</v>
      </c>
      <c r="Q272" s="206">
        <v>1198.5684151903611</v>
      </c>
      <c r="R272" s="94">
        <f t="shared" si="68"/>
        <v>-8.6077844311377247E-3</v>
      </c>
      <c r="S272" s="94">
        <f t="shared" si="68"/>
        <v>-4.5910015876071929E-3</v>
      </c>
      <c r="T272" s="93">
        <v>3949</v>
      </c>
      <c r="U272" s="200">
        <v>16032</v>
      </c>
      <c r="V272" s="200">
        <v>4043.3795712484234</v>
      </c>
      <c r="W272" s="208"/>
      <c r="X272" s="90">
        <v>0</v>
      </c>
      <c r="Y272" s="90">
        <f t="shared" si="69"/>
        <v>0</v>
      </c>
      <c r="Z272" s="1"/>
    </row>
    <row r="273" spans="2:28" x14ac:dyDescent="0.25">
      <c r="B273" s="87">
        <v>4639</v>
      </c>
      <c r="C273" s="87" t="s">
        <v>289</v>
      </c>
      <c r="D273" s="1">
        <v>9889</v>
      </c>
      <c r="E273" s="87">
        <f t="shared" si="63"/>
        <v>3861.3822725497853</v>
      </c>
      <c r="F273" s="88">
        <f t="shared" si="56"/>
        <v>0.8456393060037577</v>
      </c>
      <c r="G273" s="197">
        <f t="shared" si="57"/>
        <v>423.29828559426522</v>
      </c>
      <c r="H273" s="197">
        <f t="shared" si="58"/>
        <v>1084.0669094069133</v>
      </c>
      <c r="I273" s="197">
        <f t="shared" si="59"/>
        <v>87.083220397746729</v>
      </c>
      <c r="J273" s="89">
        <f t="shared" si="60"/>
        <v>223.02012743862937</v>
      </c>
      <c r="K273" s="197">
        <f t="shared" si="64"/>
        <v>35.476030279062201</v>
      </c>
      <c r="L273" s="89">
        <f t="shared" si="61"/>
        <v>90.854113544678299</v>
      </c>
      <c r="M273" s="90">
        <f t="shared" si="65"/>
        <v>1174.9210229515916</v>
      </c>
      <c r="N273" s="90">
        <f t="shared" si="66"/>
        <v>11063.921022951592</v>
      </c>
      <c r="O273" s="90">
        <f t="shared" si="67"/>
        <v>4320.1565884231131</v>
      </c>
      <c r="P273" s="91">
        <f t="shared" si="62"/>
        <v>0.94611047583468255</v>
      </c>
      <c r="Q273" s="206">
        <v>1174.9210081799226</v>
      </c>
      <c r="R273" s="94">
        <f t="shared" si="68"/>
        <v>-5.8817930903207388E-2</v>
      </c>
      <c r="S273" s="94">
        <f t="shared" si="68"/>
        <v>-5.9185436592038607E-2</v>
      </c>
      <c r="T273" s="93">
        <v>2561</v>
      </c>
      <c r="U273" s="200">
        <v>10507</v>
      </c>
      <c r="V273" s="200">
        <v>4104.296875</v>
      </c>
      <c r="W273" s="208"/>
      <c r="X273" s="90">
        <v>0</v>
      </c>
      <c r="Y273" s="90">
        <f t="shared" si="69"/>
        <v>0</v>
      </c>
      <c r="Z273" s="1"/>
    </row>
    <row r="274" spans="2:28" x14ac:dyDescent="0.25">
      <c r="B274" s="87">
        <v>4640</v>
      </c>
      <c r="C274" s="87" t="s">
        <v>290</v>
      </c>
      <c r="D274" s="1">
        <v>47532</v>
      </c>
      <c r="E274" s="87">
        <f t="shared" si="63"/>
        <v>3896.7043777668468</v>
      </c>
      <c r="F274" s="88">
        <f t="shared" si="56"/>
        <v>0.85337481583781094</v>
      </c>
      <c r="G274" s="197">
        <f t="shared" si="57"/>
        <v>402.10502246402831</v>
      </c>
      <c r="H274" s="197">
        <f t="shared" si="58"/>
        <v>4904.8770640162174</v>
      </c>
      <c r="I274" s="197">
        <f t="shared" si="59"/>
        <v>74.720483571775176</v>
      </c>
      <c r="J274" s="89">
        <f t="shared" si="60"/>
        <v>911.44045860851361</v>
      </c>
      <c r="K274" s="197">
        <f t="shared" si="64"/>
        <v>23.113293453090648</v>
      </c>
      <c r="L274" s="89">
        <f t="shared" si="61"/>
        <v>281.93595354079974</v>
      </c>
      <c r="M274" s="90">
        <f t="shared" si="65"/>
        <v>5186.8130175570168</v>
      </c>
      <c r="N274" s="90">
        <f t="shared" si="66"/>
        <v>52718.813017557019</v>
      </c>
      <c r="O274" s="90">
        <f t="shared" si="67"/>
        <v>4321.9226936839659</v>
      </c>
      <c r="P274" s="91">
        <f t="shared" si="62"/>
        <v>0.94649725132638507</v>
      </c>
      <c r="Q274" s="206">
        <v>5186.8129471998054</v>
      </c>
      <c r="R274" s="94">
        <f t="shared" si="68"/>
        <v>-2.7498158605450528E-2</v>
      </c>
      <c r="S274" s="94">
        <f t="shared" si="68"/>
        <v>-3.5550518498945305E-2</v>
      </c>
      <c r="T274" s="93">
        <v>12198</v>
      </c>
      <c r="U274" s="200">
        <v>48876</v>
      </c>
      <c r="V274" s="200">
        <v>4040.3405803091673</v>
      </c>
      <c r="W274" s="208"/>
      <c r="X274" s="90">
        <v>0</v>
      </c>
      <c r="Y274" s="90">
        <f t="shared" si="69"/>
        <v>0</v>
      </c>
      <c r="Z274" s="1"/>
      <c r="AA274" s="1"/>
    </row>
    <row r="275" spans="2:28" x14ac:dyDescent="0.25">
      <c r="B275" s="87">
        <v>4641</v>
      </c>
      <c r="C275" s="87" t="s">
        <v>291</v>
      </c>
      <c r="D275" s="1">
        <v>7510</v>
      </c>
      <c r="E275" s="87">
        <f t="shared" si="63"/>
        <v>4230.9859154929572</v>
      </c>
      <c r="F275" s="88">
        <f t="shared" si="56"/>
        <v>0.92658217724880998</v>
      </c>
      <c r="G275" s="197">
        <f t="shared" si="57"/>
        <v>201.53609982836204</v>
      </c>
      <c r="H275" s="197">
        <f t="shared" si="58"/>
        <v>357.72657719534266</v>
      </c>
      <c r="I275" s="197">
        <f t="shared" si="59"/>
        <v>0</v>
      </c>
      <c r="J275" s="89">
        <f t="shared" si="60"/>
        <v>0</v>
      </c>
      <c r="K275" s="197">
        <f t="shared" si="64"/>
        <v>-51.607190118684528</v>
      </c>
      <c r="L275" s="89">
        <f t="shared" si="61"/>
        <v>-91.602762460665033</v>
      </c>
      <c r="M275" s="90">
        <f t="shared" si="65"/>
        <v>266.12381473467764</v>
      </c>
      <c r="N275" s="90">
        <f t="shared" si="66"/>
        <v>7776.1238147346776</v>
      </c>
      <c r="O275" s="90">
        <f t="shared" si="67"/>
        <v>4380.9148252026353</v>
      </c>
      <c r="P275" s="91">
        <f t="shared" si="62"/>
        <v>0.9594164760070818</v>
      </c>
      <c r="Q275" s="206">
        <v>266.12380857112635</v>
      </c>
      <c r="R275" s="94">
        <f t="shared" si="68"/>
        <v>-4.2824369105276573E-2</v>
      </c>
      <c r="S275" s="94">
        <f t="shared" si="68"/>
        <v>-4.7677653994320383E-2</v>
      </c>
      <c r="T275" s="93">
        <v>1775</v>
      </c>
      <c r="U275" s="200">
        <v>7846</v>
      </c>
      <c r="V275" s="200">
        <v>4442.8086070215177</v>
      </c>
      <c r="W275" s="208"/>
      <c r="X275" s="90">
        <v>0</v>
      </c>
      <c r="Y275" s="90">
        <f t="shared" si="69"/>
        <v>0</v>
      </c>
    </row>
    <row r="276" spans="2:28" x14ac:dyDescent="0.25">
      <c r="B276" s="87">
        <v>4642</v>
      </c>
      <c r="C276" s="87" t="s">
        <v>292</v>
      </c>
      <c r="D276" s="1">
        <v>8133</v>
      </c>
      <c r="E276" s="87">
        <f t="shared" si="63"/>
        <v>3820.1033348990136</v>
      </c>
      <c r="F276" s="88">
        <f t="shared" si="56"/>
        <v>0.83659925512982003</v>
      </c>
      <c r="G276" s="197">
        <f t="shared" si="57"/>
        <v>448.06564818472822</v>
      </c>
      <c r="H276" s="197">
        <f t="shared" si="58"/>
        <v>953.93176498528635</v>
      </c>
      <c r="I276" s="197">
        <f t="shared" si="59"/>
        <v>101.53084857551681</v>
      </c>
      <c r="J276" s="89">
        <f t="shared" si="60"/>
        <v>216.15917661727528</v>
      </c>
      <c r="K276" s="197">
        <f t="shared" si="64"/>
        <v>49.923658456832285</v>
      </c>
      <c r="L276" s="89">
        <f t="shared" si="61"/>
        <v>106.28746885459594</v>
      </c>
      <c r="M276" s="90">
        <f t="shared" si="65"/>
        <v>1060.2192338398822</v>
      </c>
      <c r="N276" s="90">
        <f t="shared" si="66"/>
        <v>9193.2192338398818</v>
      </c>
      <c r="O276" s="90">
        <f t="shared" si="67"/>
        <v>4318.0926415405738</v>
      </c>
      <c r="P276" s="91">
        <f t="shared" si="62"/>
        <v>0.94565847329098551</v>
      </c>
      <c r="Q276" s="206">
        <v>1060.2192215599594</v>
      </c>
      <c r="R276" s="94">
        <f t="shared" si="68"/>
        <v>-6.6888480954566315E-2</v>
      </c>
      <c r="S276" s="94">
        <f t="shared" si="68"/>
        <v>-7.2147916477602991E-2</v>
      </c>
      <c r="T276" s="93">
        <v>2129</v>
      </c>
      <c r="U276" s="200">
        <v>8716</v>
      </c>
      <c r="V276" s="200">
        <v>4117.146905999055</v>
      </c>
      <c r="W276" s="208"/>
      <c r="X276" s="90">
        <v>0</v>
      </c>
      <c r="Y276" s="90">
        <f t="shared" si="69"/>
        <v>0</v>
      </c>
    </row>
    <row r="277" spans="2:28" x14ac:dyDescent="0.25">
      <c r="B277" s="87">
        <v>4643</v>
      </c>
      <c r="C277" s="87" t="s">
        <v>293</v>
      </c>
      <c r="D277" s="1">
        <v>23526</v>
      </c>
      <c r="E277" s="87">
        <f t="shared" si="63"/>
        <v>4548.7238979118329</v>
      </c>
      <c r="F277" s="88">
        <f t="shared" si="56"/>
        <v>0.99616651466441297</v>
      </c>
      <c r="G277" s="197">
        <f t="shared" si="57"/>
        <v>10.893310377036686</v>
      </c>
      <c r="H277" s="197">
        <f t="shared" si="58"/>
        <v>56.340201270033738</v>
      </c>
      <c r="I277" s="197">
        <f t="shared" si="59"/>
        <v>0</v>
      </c>
      <c r="J277" s="89">
        <f t="shared" si="60"/>
        <v>0</v>
      </c>
      <c r="K277" s="197">
        <f t="shared" si="64"/>
        <v>-51.607190118684528</v>
      </c>
      <c r="L277" s="89">
        <f t="shared" si="61"/>
        <v>-266.91238729383639</v>
      </c>
      <c r="M277" s="90">
        <f t="shared" si="65"/>
        <v>-210.57218602380266</v>
      </c>
      <c r="N277" s="90">
        <f t="shared" si="66"/>
        <v>23315.427813976199</v>
      </c>
      <c r="O277" s="90">
        <f t="shared" si="67"/>
        <v>4508.0100181701855</v>
      </c>
      <c r="P277" s="91">
        <f t="shared" si="62"/>
        <v>0.98725021097332299</v>
      </c>
      <c r="Q277" s="206">
        <v>-210.5722039831756</v>
      </c>
      <c r="R277" s="94">
        <f t="shared" si="68"/>
        <v>1.6417523546185087E-2</v>
      </c>
      <c r="S277" s="94">
        <f t="shared" si="68"/>
        <v>2.2706263057685108E-2</v>
      </c>
      <c r="T277" s="93">
        <v>5172</v>
      </c>
      <c r="U277" s="200">
        <v>23146</v>
      </c>
      <c r="V277" s="200">
        <v>4447.7325134511912</v>
      </c>
      <c r="W277" s="208"/>
      <c r="X277" s="90">
        <v>0</v>
      </c>
      <c r="Y277" s="90">
        <f t="shared" si="69"/>
        <v>0</v>
      </c>
    </row>
    <row r="278" spans="2:28" x14ac:dyDescent="0.25">
      <c r="B278" s="87">
        <v>4644</v>
      </c>
      <c r="C278" s="87" t="s">
        <v>294</v>
      </c>
      <c r="D278" s="1">
        <v>18880</v>
      </c>
      <c r="E278" s="87">
        <f t="shared" si="63"/>
        <v>3560.9204073934366</v>
      </c>
      <c r="F278" s="88">
        <f t="shared" si="56"/>
        <v>0.77983842300451212</v>
      </c>
      <c r="G278" s="197">
        <f t="shared" si="57"/>
        <v>603.5754046880744</v>
      </c>
      <c r="H278" s="197">
        <f t="shared" si="58"/>
        <v>3200.1567956561707</v>
      </c>
      <c r="I278" s="197">
        <f t="shared" si="59"/>
        <v>192.24487320246877</v>
      </c>
      <c r="J278" s="89">
        <f t="shared" si="60"/>
        <v>1019.2823177194895</v>
      </c>
      <c r="K278" s="197">
        <f t="shared" si="64"/>
        <v>140.63768308378422</v>
      </c>
      <c r="L278" s="89">
        <f t="shared" si="61"/>
        <v>745.66099571022392</v>
      </c>
      <c r="M278" s="90">
        <f t="shared" si="65"/>
        <v>3945.8177913663949</v>
      </c>
      <c r="N278" s="90">
        <f t="shared" si="66"/>
        <v>22825.817791366397</v>
      </c>
      <c r="O278" s="90">
        <f t="shared" si="67"/>
        <v>4305.1334951652952</v>
      </c>
      <c r="P278" s="91">
        <f t="shared" si="62"/>
        <v>0.94282043168472018</v>
      </c>
      <c r="Q278" s="206">
        <v>3945.8177607848297</v>
      </c>
      <c r="R278" s="94">
        <f t="shared" si="68"/>
        <v>-1.1621819704742959E-2</v>
      </c>
      <c r="S278" s="94">
        <f t="shared" si="68"/>
        <v>-2.2061121495865959E-2</v>
      </c>
      <c r="T278" s="93">
        <v>5302</v>
      </c>
      <c r="U278" s="200">
        <v>19102</v>
      </c>
      <c r="V278" s="200">
        <v>3641.2504765535646</v>
      </c>
      <c r="W278" s="208"/>
      <c r="X278" s="90">
        <v>0</v>
      </c>
      <c r="Y278" s="90">
        <f t="shared" si="69"/>
        <v>0</v>
      </c>
    </row>
    <row r="279" spans="2:28" x14ac:dyDescent="0.25">
      <c r="B279" s="87">
        <v>4645</v>
      </c>
      <c r="C279" s="87" t="s">
        <v>295</v>
      </c>
      <c r="D279" s="1">
        <v>12298</v>
      </c>
      <c r="E279" s="87">
        <f t="shared" si="63"/>
        <v>4170.2271956595459</v>
      </c>
      <c r="F279" s="88">
        <f t="shared" si="56"/>
        <v>0.91327607128803567</v>
      </c>
      <c r="G279" s="197">
        <f t="shared" si="57"/>
        <v>237.99133172840882</v>
      </c>
      <c r="H279" s="197">
        <f t="shared" si="58"/>
        <v>701.8364372670776</v>
      </c>
      <c r="I279" s="197">
        <f t="shared" si="59"/>
        <v>0</v>
      </c>
      <c r="J279" s="89">
        <f t="shared" si="60"/>
        <v>0</v>
      </c>
      <c r="K279" s="197">
        <f t="shared" si="64"/>
        <v>-51.607190118684528</v>
      </c>
      <c r="L279" s="89">
        <f t="shared" si="61"/>
        <v>-152.18960366000067</v>
      </c>
      <c r="M279" s="90">
        <f t="shared" si="65"/>
        <v>549.64683360707693</v>
      </c>
      <c r="N279" s="90">
        <f t="shared" si="66"/>
        <v>12847.646833607077</v>
      </c>
      <c r="O279" s="90">
        <f t="shared" si="67"/>
        <v>4356.6113372692707</v>
      </c>
      <c r="P279" s="91">
        <f t="shared" si="62"/>
        <v>0.95409403362277212</v>
      </c>
      <c r="Q279" s="206">
        <v>549.64682336690089</v>
      </c>
      <c r="R279" s="94">
        <f t="shared" si="68"/>
        <v>-4.7183698768110328E-2</v>
      </c>
      <c r="S279" s="94">
        <f t="shared" si="68"/>
        <v>-4.6537502565172223E-2</v>
      </c>
      <c r="T279" s="93">
        <v>2949</v>
      </c>
      <c r="U279" s="200">
        <v>12907</v>
      </c>
      <c r="V279" s="200">
        <v>4373.771602846492</v>
      </c>
      <c r="W279" s="208"/>
      <c r="X279" s="90">
        <v>0</v>
      </c>
      <c r="Y279" s="90">
        <f t="shared" si="69"/>
        <v>0</v>
      </c>
    </row>
    <row r="280" spans="2:28" x14ac:dyDescent="0.25">
      <c r="B280" s="87">
        <v>4646</v>
      </c>
      <c r="C280" s="87" t="s">
        <v>296</v>
      </c>
      <c r="D280" s="1">
        <v>9891</v>
      </c>
      <c r="E280" s="87">
        <f t="shared" si="63"/>
        <v>3395.4685890834189</v>
      </c>
      <c r="F280" s="88">
        <f t="shared" si="56"/>
        <v>0.74360462097787294</v>
      </c>
      <c r="G280" s="197">
        <f t="shared" si="57"/>
        <v>702.84649567408508</v>
      </c>
      <c r="H280" s="197">
        <f t="shared" si="58"/>
        <v>2047.39184189861</v>
      </c>
      <c r="I280" s="197">
        <f t="shared" si="59"/>
        <v>250.15300961097495</v>
      </c>
      <c r="J280" s="89">
        <f t="shared" si="60"/>
        <v>728.69571699676999</v>
      </c>
      <c r="K280" s="197">
        <f t="shared" si="64"/>
        <v>198.54581949229043</v>
      </c>
      <c r="L280" s="89">
        <f t="shared" si="61"/>
        <v>578.36397218104207</v>
      </c>
      <c r="M280" s="90">
        <f t="shared" si="65"/>
        <v>2625.7558140796518</v>
      </c>
      <c r="N280" s="90">
        <f t="shared" si="66"/>
        <v>12516.755814079652</v>
      </c>
      <c r="O280" s="90">
        <f t="shared" si="67"/>
        <v>4296.8609042497947</v>
      </c>
      <c r="P280" s="91">
        <f t="shared" si="62"/>
        <v>0.94100874158338821</v>
      </c>
      <c r="Q280" s="206">
        <v>2625.7557972776713</v>
      </c>
      <c r="R280" s="94">
        <f t="shared" si="68"/>
        <v>8.5653104925053538E-3</v>
      </c>
      <c r="S280" s="94">
        <f t="shared" si="68"/>
        <v>4.4105615306411711E-3</v>
      </c>
      <c r="T280" s="93">
        <v>2913</v>
      </c>
      <c r="U280" s="200">
        <v>9807</v>
      </c>
      <c r="V280" s="200">
        <v>3380.5584281282318</v>
      </c>
      <c r="W280" s="208"/>
      <c r="X280" s="90">
        <v>0</v>
      </c>
      <c r="Y280" s="90">
        <f t="shared" si="69"/>
        <v>0</v>
      </c>
    </row>
    <row r="281" spans="2:28" x14ac:dyDescent="0.25">
      <c r="B281" s="87">
        <v>4647</v>
      </c>
      <c r="C281" s="87" t="s">
        <v>297</v>
      </c>
      <c r="D281" s="1">
        <v>93643</v>
      </c>
      <c r="E281" s="87">
        <f t="shared" si="63"/>
        <v>4215.3049741165878</v>
      </c>
      <c r="F281" s="88">
        <f t="shared" si="56"/>
        <v>0.92314806494211976</v>
      </c>
      <c r="G281" s="197">
        <f t="shared" si="57"/>
        <v>210.94466465418373</v>
      </c>
      <c r="H281" s="197">
        <f t="shared" si="58"/>
        <v>4686.1357252926909</v>
      </c>
      <c r="I281" s="197">
        <f t="shared" si="59"/>
        <v>0</v>
      </c>
      <c r="J281" s="89">
        <f t="shared" si="60"/>
        <v>0</v>
      </c>
      <c r="K281" s="197">
        <f t="shared" si="64"/>
        <v>-51.607190118684528</v>
      </c>
      <c r="L281" s="89">
        <f t="shared" si="61"/>
        <v>-1146.4537284865769</v>
      </c>
      <c r="M281" s="90">
        <f t="shared" si="65"/>
        <v>3539.6819968061141</v>
      </c>
      <c r="N281" s="90">
        <f t="shared" si="66"/>
        <v>97182.681996806117</v>
      </c>
      <c r="O281" s="90">
        <f t="shared" si="67"/>
        <v>4374.6424486520873</v>
      </c>
      <c r="P281" s="91">
        <f t="shared" si="62"/>
        <v>0.95804283108440569</v>
      </c>
      <c r="Q281" s="206">
        <v>3539.6819196662327</v>
      </c>
      <c r="R281" s="94">
        <f t="shared" si="68"/>
        <v>-2.9515706128032667E-2</v>
      </c>
      <c r="S281" s="94">
        <f t="shared" si="68"/>
        <v>-3.3840619253998214E-2</v>
      </c>
      <c r="T281" s="93">
        <v>22215</v>
      </c>
      <c r="U281" s="200">
        <v>96491</v>
      </c>
      <c r="V281" s="200">
        <v>4362.949900524507</v>
      </c>
      <c r="W281" s="208"/>
      <c r="X281" s="90">
        <v>0</v>
      </c>
      <c r="Y281" s="90">
        <f t="shared" si="69"/>
        <v>0</v>
      </c>
      <c r="Z281" s="1"/>
      <c r="AA281" s="1"/>
    </row>
    <row r="282" spans="2:28" x14ac:dyDescent="0.25">
      <c r="B282" s="87">
        <v>4648</v>
      </c>
      <c r="C282" s="87" t="s">
        <v>298</v>
      </c>
      <c r="D282" s="1">
        <v>15197</v>
      </c>
      <c r="E282" s="87">
        <f t="shared" si="63"/>
        <v>4364.4457208500862</v>
      </c>
      <c r="F282" s="88">
        <f t="shared" si="56"/>
        <v>0.95580975670498103</v>
      </c>
      <c r="G282" s="197">
        <f t="shared" si="57"/>
        <v>121.46021661408467</v>
      </c>
      <c r="H282" s="197">
        <f t="shared" si="58"/>
        <v>422.92447425024284</v>
      </c>
      <c r="I282" s="197">
        <f t="shared" si="59"/>
        <v>0</v>
      </c>
      <c r="J282" s="89">
        <f t="shared" si="60"/>
        <v>0</v>
      </c>
      <c r="K282" s="197">
        <f t="shared" si="64"/>
        <v>-51.607190118684528</v>
      </c>
      <c r="L282" s="89">
        <f t="shared" si="61"/>
        <v>-179.69623599325953</v>
      </c>
      <c r="M282" s="90">
        <f t="shared" si="65"/>
        <v>243.2282382569833</v>
      </c>
      <c r="N282" s="90">
        <f t="shared" si="66"/>
        <v>15440.228238256983</v>
      </c>
      <c r="O282" s="90">
        <f t="shared" si="67"/>
        <v>4434.2987473454859</v>
      </c>
      <c r="P282" s="91">
        <f t="shared" si="62"/>
        <v>0.97110750778955002</v>
      </c>
      <c r="Q282" s="206">
        <v>243.22822616600561</v>
      </c>
      <c r="R282" s="94">
        <f t="shared" si="68"/>
        <v>2.8770647170322232E-2</v>
      </c>
      <c r="S282" s="94">
        <f t="shared" si="68"/>
        <v>4.0293351144946865E-2</v>
      </c>
      <c r="T282" s="93">
        <v>3482</v>
      </c>
      <c r="U282" s="200">
        <v>14772</v>
      </c>
      <c r="V282" s="200">
        <v>4195.3990343652367</v>
      </c>
      <c r="W282" s="208"/>
      <c r="X282" s="90">
        <v>0</v>
      </c>
      <c r="Y282" s="90">
        <f t="shared" si="69"/>
        <v>0</v>
      </c>
    </row>
    <row r="283" spans="2:28" x14ac:dyDescent="0.25">
      <c r="B283" s="87">
        <v>4649</v>
      </c>
      <c r="C283" s="87" t="s">
        <v>299</v>
      </c>
      <c r="D283" s="1">
        <v>38789</v>
      </c>
      <c r="E283" s="87">
        <f t="shared" si="63"/>
        <v>4064.6547207377139</v>
      </c>
      <c r="F283" s="88">
        <f t="shared" si="56"/>
        <v>0.89015579255763033</v>
      </c>
      <c r="G283" s="197">
        <f t="shared" si="57"/>
        <v>301.33481668150807</v>
      </c>
      <c r="H283" s="197">
        <f t="shared" si="58"/>
        <v>2875.6381555916319</v>
      </c>
      <c r="I283" s="197">
        <f t="shared" si="59"/>
        <v>15.93786353197172</v>
      </c>
      <c r="J283" s="89">
        <f t="shared" si="60"/>
        <v>152.0950316856061</v>
      </c>
      <c r="K283" s="197">
        <f t="shared" si="64"/>
        <v>-35.669326586712806</v>
      </c>
      <c r="L283" s="89">
        <f t="shared" si="61"/>
        <v>-340.39238361700029</v>
      </c>
      <c r="M283" s="90">
        <f t="shared" si="65"/>
        <v>2535.2457719746317</v>
      </c>
      <c r="N283" s="90">
        <f t="shared" si="66"/>
        <v>41324.245771974631</v>
      </c>
      <c r="O283" s="90">
        <f t="shared" si="67"/>
        <v>4330.3202108325086</v>
      </c>
      <c r="P283" s="91">
        <f t="shared" si="62"/>
        <v>0.94833630016237591</v>
      </c>
      <c r="Q283" s="206">
        <v>2535.2457169312747</v>
      </c>
      <c r="R283" s="94">
        <f t="shared" si="68"/>
        <v>3.0946179436263765E-4</v>
      </c>
      <c r="S283" s="94">
        <f t="shared" si="68"/>
        <v>-1.3676786634292603E-3</v>
      </c>
      <c r="T283" s="93">
        <v>9543</v>
      </c>
      <c r="U283" s="200">
        <v>38777</v>
      </c>
      <c r="V283" s="200">
        <v>4070.2214758056048</v>
      </c>
      <c r="W283" s="208"/>
      <c r="X283" s="90">
        <v>0</v>
      </c>
      <c r="Y283" s="90">
        <f t="shared" si="69"/>
        <v>0</v>
      </c>
      <c r="Z283" s="1"/>
      <c r="AA283" s="1"/>
    </row>
    <row r="284" spans="2:28" x14ac:dyDescent="0.25">
      <c r="B284" s="87">
        <v>4650</v>
      </c>
      <c r="C284" s="87" t="s">
        <v>300</v>
      </c>
      <c r="D284" s="1">
        <v>21167</v>
      </c>
      <c r="E284" s="87">
        <f t="shared" si="63"/>
        <v>3592.4983027834351</v>
      </c>
      <c r="F284" s="88">
        <f t="shared" si="56"/>
        <v>0.78675395419459671</v>
      </c>
      <c r="G284" s="197">
        <f t="shared" si="57"/>
        <v>584.6286674540753</v>
      </c>
      <c r="H284" s="197">
        <f t="shared" si="58"/>
        <v>3444.6321086394119</v>
      </c>
      <c r="I284" s="197">
        <f t="shared" si="59"/>
        <v>181.19260981596929</v>
      </c>
      <c r="J284" s="89">
        <f t="shared" si="60"/>
        <v>1067.5868570356911</v>
      </c>
      <c r="K284" s="197">
        <f t="shared" si="64"/>
        <v>129.58541969728475</v>
      </c>
      <c r="L284" s="89">
        <f t="shared" si="61"/>
        <v>763.51729285640181</v>
      </c>
      <c r="M284" s="90">
        <f t="shared" si="65"/>
        <v>4208.1494014958134</v>
      </c>
      <c r="N284" s="90">
        <f t="shared" si="66"/>
        <v>25375.149401495815</v>
      </c>
      <c r="O284" s="90">
        <f t="shared" si="67"/>
        <v>4306.7123899347953</v>
      </c>
      <c r="P284" s="91">
        <f t="shared" si="62"/>
        <v>0.94316620824422437</v>
      </c>
      <c r="Q284" s="206">
        <v>4208.1493675111706</v>
      </c>
      <c r="R284" s="94">
        <f t="shared" si="68"/>
        <v>-4.6660361212448771E-2</v>
      </c>
      <c r="S284" s="94">
        <f t="shared" si="68"/>
        <v>-4.9411001718115542E-2</v>
      </c>
      <c r="T284" s="93">
        <v>5892</v>
      </c>
      <c r="U284" s="200">
        <v>22203</v>
      </c>
      <c r="V284" s="200">
        <v>3779.2340425531916</v>
      </c>
      <c r="W284" s="208"/>
      <c r="X284" s="90">
        <v>0</v>
      </c>
      <c r="Y284" s="90">
        <f t="shared" si="69"/>
        <v>0</v>
      </c>
    </row>
    <row r="285" spans="2:28" x14ac:dyDescent="0.25">
      <c r="B285" s="87">
        <v>4651</v>
      </c>
      <c r="C285" s="87" t="s">
        <v>301</v>
      </c>
      <c r="D285" s="1">
        <v>26064</v>
      </c>
      <c r="E285" s="87">
        <f t="shared" si="63"/>
        <v>3598.0121479845388</v>
      </c>
      <c r="F285" s="88">
        <f t="shared" si="56"/>
        <v>0.78796148142193712</v>
      </c>
      <c r="G285" s="197">
        <f t="shared" si="57"/>
        <v>581.32036033341308</v>
      </c>
      <c r="H285" s="197">
        <f t="shared" si="58"/>
        <v>4211.0846902552439</v>
      </c>
      <c r="I285" s="197">
        <f t="shared" si="59"/>
        <v>179.26276399558299</v>
      </c>
      <c r="J285" s="89">
        <f t="shared" si="60"/>
        <v>1298.5794623840031</v>
      </c>
      <c r="K285" s="197">
        <f t="shared" si="64"/>
        <v>127.65557387689846</v>
      </c>
      <c r="L285" s="89">
        <f t="shared" si="61"/>
        <v>924.73697716425238</v>
      </c>
      <c r="M285" s="90">
        <f t="shared" si="65"/>
        <v>5135.8216674194964</v>
      </c>
      <c r="N285" s="90">
        <f t="shared" si="66"/>
        <v>31199.821667419495</v>
      </c>
      <c r="O285" s="90">
        <f t="shared" si="67"/>
        <v>4306.9880821948509</v>
      </c>
      <c r="P285" s="91">
        <f t="shared" si="62"/>
        <v>0.9432265846055915</v>
      </c>
      <c r="Q285" s="206">
        <v>5135.8216256366104</v>
      </c>
      <c r="R285" s="94">
        <f t="shared" si="68"/>
        <v>-7.2125311498754008E-2</v>
      </c>
      <c r="S285" s="94">
        <f t="shared" si="68"/>
        <v>-7.6864594142948647E-2</v>
      </c>
      <c r="T285" s="93">
        <v>7244</v>
      </c>
      <c r="U285" s="200">
        <v>28090</v>
      </c>
      <c r="V285" s="200">
        <v>3897.5995559872345</v>
      </c>
      <c r="W285" s="208"/>
      <c r="X285" s="90">
        <v>0</v>
      </c>
      <c r="Y285" s="90">
        <f t="shared" si="69"/>
        <v>0</v>
      </c>
    </row>
    <row r="286" spans="2:28" ht="27.95" customHeight="1" x14ac:dyDescent="0.25">
      <c r="B286" s="87">
        <v>5001</v>
      </c>
      <c r="C286" s="87" t="s">
        <v>302</v>
      </c>
      <c r="D286" s="1">
        <v>1025357</v>
      </c>
      <c r="E286" s="87">
        <f t="shared" si="63"/>
        <v>4821.5790463650892</v>
      </c>
      <c r="F286" s="88">
        <f t="shared" si="56"/>
        <v>1.0559215510973123</v>
      </c>
      <c r="G286" s="197">
        <f t="shared" si="57"/>
        <v>-152.81977869491712</v>
      </c>
      <c r="H286" s="197">
        <f t="shared" si="58"/>
        <v>-32498.654137261074</v>
      </c>
      <c r="I286" s="197">
        <f t="shared" si="59"/>
        <v>0</v>
      </c>
      <c r="J286" s="89">
        <f t="shared" si="60"/>
        <v>0</v>
      </c>
      <c r="K286" s="197">
        <f t="shared" si="64"/>
        <v>-51.607190118684528</v>
      </c>
      <c r="L286" s="89">
        <f t="shared" si="61"/>
        <v>-10974.785050639452</v>
      </c>
      <c r="M286" s="90">
        <f t="shared" si="65"/>
        <v>-43473.439187900527</v>
      </c>
      <c r="N286" s="90">
        <f t="shared" si="66"/>
        <v>981883.56081209949</v>
      </c>
      <c r="O286" s="90">
        <f t="shared" si="67"/>
        <v>4617.1520775514882</v>
      </c>
      <c r="P286" s="91">
        <f t="shared" si="62"/>
        <v>1.0111522255464829</v>
      </c>
      <c r="Q286" s="206">
        <v>-43473.439926346051</v>
      </c>
      <c r="R286" s="94">
        <f t="shared" si="68"/>
        <v>8.9990145667654939E-2</v>
      </c>
      <c r="S286" s="94">
        <f t="shared" si="68"/>
        <v>7.8898550279594942E-2</v>
      </c>
      <c r="T286" s="93">
        <v>212660</v>
      </c>
      <c r="U286" s="200">
        <v>940703</v>
      </c>
      <c r="V286" s="200">
        <v>4468.9827835208271</v>
      </c>
      <c r="W286" s="208"/>
      <c r="X286" s="90">
        <v>0</v>
      </c>
      <c r="Y286" s="90">
        <f t="shared" si="69"/>
        <v>0</v>
      </c>
      <c r="Z286" s="1"/>
      <c r="AA286" s="1"/>
    </row>
    <row r="287" spans="2:28" x14ac:dyDescent="0.25">
      <c r="B287" s="87">
        <v>5006</v>
      </c>
      <c r="C287" s="87" t="s">
        <v>303</v>
      </c>
      <c r="D287" s="1">
        <v>82634</v>
      </c>
      <c r="E287" s="87">
        <f t="shared" si="63"/>
        <v>3449.5512419119182</v>
      </c>
      <c r="F287" s="88">
        <f t="shared" si="56"/>
        <v>0.75544867416314188</v>
      </c>
      <c r="G287" s="197">
        <f t="shared" si="57"/>
        <v>670.39690397698553</v>
      </c>
      <c r="H287" s="197">
        <f t="shared" si="58"/>
        <v>16059.357834768689</v>
      </c>
      <c r="I287" s="197">
        <f t="shared" si="59"/>
        <v>231.22408112100021</v>
      </c>
      <c r="J287" s="89">
        <f t="shared" si="60"/>
        <v>5538.9728632535598</v>
      </c>
      <c r="K287" s="197">
        <f t="shared" si="64"/>
        <v>179.6168910023157</v>
      </c>
      <c r="L287" s="89">
        <f t="shared" si="61"/>
        <v>4302.7226239604724</v>
      </c>
      <c r="M287" s="90">
        <f t="shared" si="65"/>
        <v>20362.08045872916</v>
      </c>
      <c r="N287" s="90">
        <f t="shared" si="66"/>
        <v>102996.08045872916</v>
      </c>
      <c r="O287" s="90">
        <f t="shared" si="67"/>
        <v>4299.5650368912193</v>
      </c>
      <c r="P287" s="91">
        <f t="shared" si="62"/>
        <v>0.94160094424265162</v>
      </c>
      <c r="Q287" s="206">
        <v>20362.080320558394</v>
      </c>
      <c r="R287" s="94">
        <f t="shared" si="68"/>
        <v>-3.2434078029132125E-2</v>
      </c>
      <c r="S287" s="94">
        <f t="shared" si="68"/>
        <v>-3.0454920017169266E-2</v>
      </c>
      <c r="T287" s="93">
        <v>23955</v>
      </c>
      <c r="U287" s="200">
        <v>85404</v>
      </c>
      <c r="V287" s="200">
        <v>3557.9070154974174</v>
      </c>
      <c r="W287" s="208"/>
      <c r="X287" s="90">
        <v>0</v>
      </c>
      <c r="Y287" s="90">
        <f t="shared" si="69"/>
        <v>0</v>
      </c>
      <c r="Z287" s="1"/>
      <c r="AA287" s="1"/>
      <c r="AB287" s="46"/>
    </row>
    <row r="288" spans="2:28" x14ac:dyDescent="0.25">
      <c r="B288" s="87">
        <v>5007</v>
      </c>
      <c r="C288" s="87" t="s">
        <v>304</v>
      </c>
      <c r="D288" s="1">
        <v>56378</v>
      </c>
      <c r="E288" s="87">
        <f t="shared" si="63"/>
        <v>3777.9266903437647</v>
      </c>
      <c r="F288" s="88">
        <f t="shared" si="56"/>
        <v>0.82736260723696164</v>
      </c>
      <c r="G288" s="197">
        <f t="shared" si="57"/>
        <v>473.3716349178776</v>
      </c>
      <c r="H288" s="197">
        <f t="shared" si="58"/>
        <v>7064.1249078794872</v>
      </c>
      <c r="I288" s="197">
        <f t="shared" si="59"/>
        <v>116.29267416985394</v>
      </c>
      <c r="J288" s="89">
        <f t="shared" si="60"/>
        <v>1735.4355766367303</v>
      </c>
      <c r="K288" s="197">
        <f t="shared" si="64"/>
        <v>64.685484051169411</v>
      </c>
      <c r="L288" s="89">
        <f t="shared" si="61"/>
        <v>965.30147849560115</v>
      </c>
      <c r="M288" s="90">
        <f t="shared" si="65"/>
        <v>8029.4263863750884</v>
      </c>
      <c r="N288" s="90">
        <f t="shared" si="66"/>
        <v>64407.426386375089</v>
      </c>
      <c r="O288" s="90">
        <f t="shared" si="67"/>
        <v>4315.9838093128119</v>
      </c>
      <c r="P288" s="91">
        <f t="shared" si="62"/>
        <v>0.9451966408963427</v>
      </c>
      <c r="Q288" s="206">
        <v>8029.426300300267</v>
      </c>
      <c r="R288" s="94">
        <f t="shared" si="68"/>
        <v>-4.0619416319237642E-2</v>
      </c>
      <c r="S288" s="94">
        <f t="shared" si="68"/>
        <v>-3.5604896080203931E-2</v>
      </c>
      <c r="T288" s="93">
        <v>14923</v>
      </c>
      <c r="U288" s="200">
        <v>58765</v>
      </c>
      <c r="V288" s="200">
        <v>3917.4055062995799</v>
      </c>
      <c r="W288" s="208"/>
      <c r="X288" s="90">
        <v>0</v>
      </c>
      <c r="Y288" s="90">
        <f t="shared" si="69"/>
        <v>0</v>
      </c>
      <c r="Z288" s="1"/>
      <c r="AA288" s="1"/>
    </row>
    <row r="289" spans="2:25" x14ac:dyDescent="0.25">
      <c r="B289" s="87">
        <v>5014</v>
      </c>
      <c r="C289" s="87" t="s">
        <v>305</v>
      </c>
      <c r="D289" s="1">
        <v>179413</v>
      </c>
      <c r="E289" s="87">
        <f t="shared" si="63"/>
        <v>33280.096457058055</v>
      </c>
      <c r="F289" s="88">
        <f t="shared" si="56"/>
        <v>7.2883117198083207</v>
      </c>
      <c r="G289" s="197">
        <f t="shared" si="57"/>
        <v>-17227.930225110696</v>
      </c>
      <c r="H289" s="197">
        <f t="shared" si="58"/>
        <v>-92875.771843571769</v>
      </c>
      <c r="I289" s="197">
        <f t="shared" si="59"/>
        <v>0</v>
      </c>
      <c r="J289" s="89">
        <f t="shared" si="60"/>
        <v>0</v>
      </c>
      <c r="K289" s="197">
        <f t="shared" si="64"/>
        <v>-51.607190118684528</v>
      </c>
      <c r="L289" s="89">
        <f t="shared" si="61"/>
        <v>-278.21436192982833</v>
      </c>
      <c r="M289" s="90">
        <f t="shared" si="65"/>
        <v>-93153.986205501598</v>
      </c>
      <c r="N289" s="90">
        <f t="shared" si="66"/>
        <v>86259.013794498402</v>
      </c>
      <c r="O289" s="90">
        <f t="shared" si="67"/>
        <v>16000.559041828676</v>
      </c>
      <c r="P289" s="91">
        <f t="shared" si="62"/>
        <v>3.504108293030888</v>
      </c>
      <c r="Q289" s="206">
        <v>-93153.986224221429</v>
      </c>
      <c r="R289" s="91">
        <f t="shared" si="68"/>
        <v>3.0858327070665665</v>
      </c>
      <c r="S289" s="91">
        <f t="shared" si="68"/>
        <v>2.9903374518095838</v>
      </c>
      <c r="T289" s="93">
        <v>5391</v>
      </c>
      <c r="U289" s="200">
        <v>43911</v>
      </c>
      <c r="V289" s="200">
        <v>8340.1709401709413</v>
      </c>
      <c r="W289" s="208"/>
      <c r="X289" s="90">
        <v>0</v>
      </c>
      <c r="Y289" s="90">
        <f t="shared" si="69"/>
        <v>0</v>
      </c>
    </row>
    <row r="290" spans="2:25" x14ac:dyDescent="0.25">
      <c r="B290" s="87">
        <v>5020</v>
      </c>
      <c r="C290" s="87" t="s">
        <v>306</v>
      </c>
      <c r="D290" s="1">
        <v>4025</v>
      </c>
      <c r="E290" s="87">
        <f t="shared" si="63"/>
        <v>4452.4336283185839</v>
      </c>
      <c r="F290" s="88">
        <f t="shared" si="56"/>
        <v>0.97507903069977009</v>
      </c>
      <c r="G290" s="197">
        <f t="shared" si="57"/>
        <v>68.667472132986035</v>
      </c>
      <c r="H290" s="197">
        <f t="shared" si="58"/>
        <v>62.075394808219372</v>
      </c>
      <c r="I290" s="197">
        <f t="shared" si="59"/>
        <v>0</v>
      </c>
      <c r="J290" s="89">
        <f t="shared" si="60"/>
        <v>0</v>
      </c>
      <c r="K290" s="197">
        <f t="shared" si="64"/>
        <v>-51.607190118684528</v>
      </c>
      <c r="L290" s="89">
        <f t="shared" si="61"/>
        <v>-46.652899867290813</v>
      </c>
      <c r="M290" s="90">
        <f t="shared" si="65"/>
        <v>15.422494940928559</v>
      </c>
      <c r="N290" s="90">
        <f t="shared" si="66"/>
        <v>4040.4224949409286</v>
      </c>
      <c r="O290" s="90">
        <f t="shared" si="67"/>
        <v>4469.4939103328852</v>
      </c>
      <c r="P290" s="91">
        <f t="shared" si="62"/>
        <v>0.97881521738746569</v>
      </c>
      <c r="Q290" s="206">
        <v>15.422491801857959</v>
      </c>
      <c r="R290" s="91">
        <f t="shared" si="68"/>
        <v>-0.12954152249134948</v>
      </c>
      <c r="S290" s="91">
        <f t="shared" si="68"/>
        <v>-0.12954152249134962</v>
      </c>
      <c r="T290" s="93">
        <v>904</v>
      </c>
      <c r="U290" s="200">
        <v>4624</v>
      </c>
      <c r="V290" s="200">
        <v>5115.0442477876113</v>
      </c>
      <c r="W290" s="208"/>
      <c r="X290" s="90">
        <v>0</v>
      </c>
      <c r="Y290" s="90">
        <f t="shared" si="69"/>
        <v>0</v>
      </c>
    </row>
    <row r="291" spans="2:25" x14ac:dyDescent="0.25">
      <c r="B291" s="87">
        <v>5021</v>
      </c>
      <c r="C291" s="87" t="s">
        <v>307</v>
      </c>
      <c r="D291" s="1">
        <v>27057</v>
      </c>
      <c r="E291" s="87">
        <f t="shared" si="63"/>
        <v>3728.9140022050719</v>
      </c>
      <c r="F291" s="88">
        <f t="shared" si="56"/>
        <v>0.81662887183924515</v>
      </c>
      <c r="G291" s="197">
        <f t="shared" si="57"/>
        <v>502.77924780109322</v>
      </c>
      <c r="H291" s="197">
        <f t="shared" si="58"/>
        <v>3648.1662220447324</v>
      </c>
      <c r="I291" s="197">
        <f t="shared" si="59"/>
        <v>133.4471150183964</v>
      </c>
      <c r="J291" s="89">
        <f t="shared" si="60"/>
        <v>968.29226657348431</v>
      </c>
      <c r="K291" s="197">
        <f t="shared" si="64"/>
        <v>81.839924899711875</v>
      </c>
      <c r="L291" s="89">
        <f t="shared" si="61"/>
        <v>593.83049507230942</v>
      </c>
      <c r="M291" s="90">
        <f t="shared" si="65"/>
        <v>4241.996717117042</v>
      </c>
      <c r="N291" s="90">
        <f t="shared" si="66"/>
        <v>31298.996717117043</v>
      </c>
      <c r="O291" s="90">
        <f t="shared" si="67"/>
        <v>4313.5331749058769</v>
      </c>
      <c r="P291" s="91">
        <f t="shared" si="62"/>
        <v>0.94465995412645676</v>
      </c>
      <c r="Q291" s="206">
        <v>4241.9966752649416</v>
      </c>
      <c r="R291" s="91">
        <f t="shared" si="68"/>
        <v>-3.6808942365882308E-2</v>
      </c>
      <c r="S291" s="91">
        <f t="shared" si="68"/>
        <v>-6.2030317910325809E-2</v>
      </c>
      <c r="T291" s="93">
        <v>7256</v>
      </c>
      <c r="U291" s="200">
        <v>28091</v>
      </c>
      <c r="V291" s="200">
        <v>3975.5165581658648</v>
      </c>
      <c r="W291" s="208"/>
      <c r="X291" s="90">
        <v>0</v>
      </c>
      <c r="Y291" s="90">
        <f t="shared" si="69"/>
        <v>0</v>
      </c>
    </row>
    <row r="292" spans="2:25" x14ac:dyDescent="0.25">
      <c r="B292" s="87">
        <v>5022</v>
      </c>
      <c r="C292" s="87" t="s">
        <v>308</v>
      </c>
      <c r="D292" s="1">
        <v>7616</v>
      </c>
      <c r="E292" s="87">
        <f t="shared" si="63"/>
        <v>3069.7299476017738</v>
      </c>
      <c r="F292" s="88">
        <f t="shared" si="56"/>
        <v>0.67226814629642351</v>
      </c>
      <c r="G292" s="197">
        <f t="shared" si="57"/>
        <v>898.28968056307212</v>
      </c>
      <c r="H292" s="197">
        <f t="shared" si="58"/>
        <v>2228.6566974769821</v>
      </c>
      <c r="I292" s="197">
        <f t="shared" si="59"/>
        <v>364.16153412955072</v>
      </c>
      <c r="J292" s="89">
        <f t="shared" si="60"/>
        <v>903.48476617541542</v>
      </c>
      <c r="K292" s="197">
        <f t="shared" si="64"/>
        <v>312.5543440108662</v>
      </c>
      <c r="L292" s="89">
        <f t="shared" si="61"/>
        <v>775.44732749095908</v>
      </c>
      <c r="M292" s="90">
        <f t="shared" si="65"/>
        <v>3004.1040249679413</v>
      </c>
      <c r="N292" s="90">
        <f t="shared" si="66"/>
        <v>10620.104024967941</v>
      </c>
      <c r="O292" s="90">
        <f t="shared" si="67"/>
        <v>4280.5739721757118</v>
      </c>
      <c r="P292" s="91">
        <f t="shared" si="62"/>
        <v>0.93744191784931563</v>
      </c>
      <c r="Q292" s="206">
        <v>3004.1040106577061</v>
      </c>
      <c r="R292" s="91">
        <f t="shared" si="68"/>
        <v>-3.1536113936927769E-2</v>
      </c>
      <c r="S292" s="91">
        <f t="shared" si="68"/>
        <v>-4.6369498729509948E-2</v>
      </c>
      <c r="T292" s="93">
        <v>2481</v>
      </c>
      <c r="U292" s="200">
        <v>7864</v>
      </c>
      <c r="V292" s="200">
        <v>3218.9930413426114</v>
      </c>
      <c r="W292" s="208"/>
      <c r="X292" s="90">
        <v>0</v>
      </c>
      <c r="Y292" s="90">
        <f t="shared" si="69"/>
        <v>0</v>
      </c>
    </row>
    <row r="293" spans="2:25" x14ac:dyDescent="0.25">
      <c r="B293" s="87">
        <v>5025</v>
      </c>
      <c r="C293" s="87" t="s">
        <v>309</v>
      </c>
      <c r="D293" s="1">
        <v>20987</v>
      </c>
      <c r="E293" s="87">
        <f t="shared" si="63"/>
        <v>3749.017506252233</v>
      </c>
      <c r="F293" s="88">
        <f t="shared" si="56"/>
        <v>0.82103152146332892</v>
      </c>
      <c r="G293" s="197">
        <f t="shared" si="57"/>
        <v>490.71714537279655</v>
      </c>
      <c r="H293" s="197">
        <f t="shared" si="58"/>
        <v>2747.0345797969148</v>
      </c>
      <c r="I293" s="197">
        <f t="shared" si="59"/>
        <v>126.41088860189001</v>
      </c>
      <c r="J293" s="89">
        <f t="shared" si="60"/>
        <v>707.64815439338031</v>
      </c>
      <c r="K293" s="197">
        <f t="shared" si="64"/>
        <v>74.80369848320548</v>
      </c>
      <c r="L293" s="89">
        <f t="shared" si="61"/>
        <v>418.75110410898429</v>
      </c>
      <c r="M293" s="90">
        <f t="shared" si="65"/>
        <v>3165.7856839058991</v>
      </c>
      <c r="N293" s="90">
        <f t="shared" si="66"/>
        <v>24152.785683905899</v>
      </c>
      <c r="O293" s="90">
        <f t="shared" si="67"/>
        <v>4314.5383501082342</v>
      </c>
      <c r="P293" s="91">
        <f t="shared" si="62"/>
        <v>0.94488008660766076</v>
      </c>
      <c r="Q293" s="206">
        <v>3165.7856516170268</v>
      </c>
      <c r="R293" s="91">
        <f t="shared" si="68"/>
        <v>-9.0842141743198754E-2</v>
      </c>
      <c r="S293" s="91">
        <f t="shared" si="68"/>
        <v>-9.5064739870150711E-2</v>
      </c>
      <c r="T293" s="93">
        <v>5598</v>
      </c>
      <c r="U293" s="200">
        <v>23084</v>
      </c>
      <c r="V293" s="200">
        <v>4142.8571428571431</v>
      </c>
      <c r="W293" s="208"/>
      <c r="X293" s="90">
        <v>0</v>
      </c>
      <c r="Y293" s="90">
        <f t="shared" si="69"/>
        <v>0</v>
      </c>
    </row>
    <row r="294" spans="2:25" x14ac:dyDescent="0.25">
      <c r="B294" s="87">
        <v>5026</v>
      </c>
      <c r="C294" s="87" t="s">
        <v>310</v>
      </c>
      <c r="D294" s="1">
        <v>6698</v>
      </c>
      <c r="E294" s="87">
        <f t="shared" si="63"/>
        <v>3354.0310465698544</v>
      </c>
      <c r="F294" s="88">
        <f t="shared" si="56"/>
        <v>0.73452983577911735</v>
      </c>
      <c r="G294" s="197">
        <f t="shared" si="57"/>
        <v>727.70902118222375</v>
      </c>
      <c r="H294" s="197">
        <f t="shared" si="58"/>
        <v>1453.2349153009009</v>
      </c>
      <c r="I294" s="197">
        <f t="shared" si="59"/>
        <v>264.6561494907225</v>
      </c>
      <c r="J294" s="89">
        <f t="shared" si="60"/>
        <v>528.51833053297287</v>
      </c>
      <c r="K294" s="197">
        <f t="shared" si="64"/>
        <v>213.04895937203798</v>
      </c>
      <c r="L294" s="89">
        <f t="shared" si="61"/>
        <v>425.45877186595987</v>
      </c>
      <c r="M294" s="90">
        <f t="shared" si="65"/>
        <v>1878.6936871668609</v>
      </c>
      <c r="N294" s="90">
        <f t="shared" si="66"/>
        <v>8576.6936871668604</v>
      </c>
      <c r="O294" s="90">
        <f t="shared" si="67"/>
        <v>4294.7890271241158</v>
      </c>
      <c r="P294" s="91">
        <f t="shared" si="62"/>
        <v>0.94055500232345035</v>
      </c>
      <c r="Q294" s="206">
        <v>1878.6936756483042</v>
      </c>
      <c r="R294" s="91">
        <f t="shared" si="68"/>
        <v>-3.542626728110599E-2</v>
      </c>
      <c r="S294" s="91">
        <f t="shared" si="68"/>
        <v>-5.6678768152228352E-2</v>
      </c>
      <c r="T294" s="93">
        <v>1997</v>
      </c>
      <c r="U294" s="200">
        <v>6944</v>
      </c>
      <c r="V294" s="200">
        <v>3555.5555555555552</v>
      </c>
      <c r="W294" s="208"/>
      <c r="X294" s="90">
        <v>0</v>
      </c>
      <c r="Y294" s="90">
        <f t="shared" si="69"/>
        <v>0</v>
      </c>
    </row>
    <row r="295" spans="2:25" x14ac:dyDescent="0.25">
      <c r="B295" s="87">
        <v>5027</v>
      </c>
      <c r="C295" s="87" t="s">
        <v>311</v>
      </c>
      <c r="D295" s="1">
        <v>20616</v>
      </c>
      <c r="E295" s="87">
        <f t="shared" si="63"/>
        <v>3361.4870373389858</v>
      </c>
      <c r="F295" s="88">
        <f t="shared" si="56"/>
        <v>0.73616269116989308</v>
      </c>
      <c r="G295" s="197">
        <f t="shared" si="57"/>
        <v>723.23542672074484</v>
      </c>
      <c r="H295" s="197">
        <f t="shared" si="58"/>
        <v>4435.6028720783288</v>
      </c>
      <c r="I295" s="197">
        <f t="shared" si="59"/>
        <v>262.04655272152655</v>
      </c>
      <c r="J295" s="89">
        <f t="shared" si="60"/>
        <v>1607.1315078411224</v>
      </c>
      <c r="K295" s="197">
        <f t="shared" si="64"/>
        <v>210.43936260284204</v>
      </c>
      <c r="L295" s="89">
        <f t="shared" si="61"/>
        <v>1290.6246108432304</v>
      </c>
      <c r="M295" s="90">
        <f t="shared" si="65"/>
        <v>5726.2274829215594</v>
      </c>
      <c r="N295" s="90">
        <f t="shared" si="66"/>
        <v>26342.22748292156</v>
      </c>
      <c r="O295" s="90">
        <f t="shared" si="67"/>
        <v>4295.1618266625737</v>
      </c>
      <c r="P295" s="91">
        <f t="shared" si="62"/>
        <v>0.94063664509298939</v>
      </c>
      <c r="Q295" s="206">
        <v>5726.227447546843</v>
      </c>
      <c r="R295" s="91">
        <f t="shared" si="68"/>
        <v>-4.9559725231662903E-2</v>
      </c>
      <c r="S295" s="91">
        <f t="shared" si="68"/>
        <v>-5.1574354870010886E-2</v>
      </c>
      <c r="T295" s="93">
        <v>6133</v>
      </c>
      <c r="U295" s="200">
        <v>21691</v>
      </c>
      <c r="V295" s="200">
        <v>3544.2810457516339</v>
      </c>
      <c r="W295" s="208"/>
      <c r="X295" s="90">
        <v>0</v>
      </c>
      <c r="Y295" s="90">
        <f t="shared" si="69"/>
        <v>0</v>
      </c>
    </row>
    <row r="296" spans="2:25" x14ac:dyDescent="0.25">
      <c r="B296" s="87">
        <v>5028</v>
      </c>
      <c r="C296" s="87" t="s">
        <v>312</v>
      </c>
      <c r="D296" s="1">
        <v>65392</v>
      </c>
      <c r="E296" s="87">
        <f t="shared" si="63"/>
        <v>3771.1649365628605</v>
      </c>
      <c r="F296" s="88">
        <f t="shared" si="56"/>
        <v>0.82588178913322174</v>
      </c>
      <c r="G296" s="197">
        <f t="shared" si="57"/>
        <v>477.42868718642012</v>
      </c>
      <c r="H296" s="197">
        <f t="shared" si="58"/>
        <v>8278.6134358125237</v>
      </c>
      <c r="I296" s="197">
        <f t="shared" si="59"/>
        <v>118.65928799317041</v>
      </c>
      <c r="J296" s="89">
        <f t="shared" si="60"/>
        <v>2057.5520538015749</v>
      </c>
      <c r="K296" s="197">
        <f t="shared" si="64"/>
        <v>67.052097874485881</v>
      </c>
      <c r="L296" s="89">
        <f t="shared" si="61"/>
        <v>1162.6833771435852</v>
      </c>
      <c r="M296" s="90">
        <f t="shared" si="65"/>
        <v>9441.2968129561086</v>
      </c>
      <c r="N296" s="90">
        <f t="shared" si="66"/>
        <v>74833.296812956105</v>
      </c>
      <c r="O296" s="90">
        <f t="shared" si="67"/>
        <v>4315.6457216237659</v>
      </c>
      <c r="P296" s="91">
        <f t="shared" si="62"/>
        <v>0.94512259999115544</v>
      </c>
      <c r="Q296" s="206">
        <v>9441.2967129402023</v>
      </c>
      <c r="R296" s="91">
        <f t="shared" si="68"/>
        <v>4.4545482473656722E-3</v>
      </c>
      <c r="S296" s="91">
        <f t="shared" si="68"/>
        <v>-8.1156153610355084E-3</v>
      </c>
      <c r="T296" s="93">
        <v>17340</v>
      </c>
      <c r="U296" s="200">
        <v>65102</v>
      </c>
      <c r="V296" s="200">
        <v>3802.0206739473219</v>
      </c>
      <c r="W296" s="208"/>
      <c r="X296" s="90">
        <v>0</v>
      </c>
      <c r="Y296" s="90">
        <f t="shared" si="69"/>
        <v>0</v>
      </c>
    </row>
    <row r="297" spans="2:25" x14ac:dyDescent="0.25">
      <c r="B297" s="87">
        <v>5029</v>
      </c>
      <c r="C297" s="87" t="s">
        <v>313</v>
      </c>
      <c r="D297" s="1">
        <v>32663</v>
      </c>
      <c r="E297" s="87">
        <f t="shared" si="63"/>
        <v>3869.565217391304</v>
      </c>
      <c r="F297" s="88">
        <f t="shared" si="56"/>
        <v>0.84743136369409344</v>
      </c>
      <c r="G297" s="197">
        <f t="shared" si="57"/>
        <v>418.38851868935399</v>
      </c>
      <c r="H297" s="197">
        <f t="shared" si="58"/>
        <v>3531.6174862568369</v>
      </c>
      <c r="I297" s="197">
        <f t="shared" si="59"/>
        <v>84.219189703215164</v>
      </c>
      <c r="J297" s="89">
        <f t="shared" si="60"/>
        <v>710.89418028483919</v>
      </c>
      <c r="K297" s="197">
        <f t="shared" si="64"/>
        <v>32.611999584530636</v>
      </c>
      <c r="L297" s="89">
        <f t="shared" si="61"/>
        <v>275.27788849302311</v>
      </c>
      <c r="M297" s="90">
        <f t="shared" si="65"/>
        <v>3806.8953747498599</v>
      </c>
      <c r="N297" s="90">
        <f t="shared" si="66"/>
        <v>36469.89537474986</v>
      </c>
      <c r="O297" s="90">
        <f t="shared" si="67"/>
        <v>4320.5657356651882</v>
      </c>
      <c r="P297" s="91">
        <f t="shared" si="62"/>
        <v>0.94620007871919909</v>
      </c>
      <c r="Q297" s="206">
        <v>3806.8953260627627</v>
      </c>
      <c r="R297" s="91">
        <f t="shared" si="68"/>
        <v>-6.3882213366592642E-3</v>
      </c>
      <c r="S297" s="91">
        <f t="shared" si="68"/>
        <v>-1.5922939269573728E-2</v>
      </c>
      <c r="T297" s="93">
        <v>8441</v>
      </c>
      <c r="U297" s="200">
        <v>32873</v>
      </c>
      <c r="V297" s="200">
        <v>3932.1770334928228</v>
      </c>
      <c r="W297" s="208"/>
      <c r="X297" s="90">
        <v>0</v>
      </c>
      <c r="Y297" s="90">
        <f t="shared" si="69"/>
        <v>0</v>
      </c>
    </row>
    <row r="298" spans="2:25" x14ac:dyDescent="0.25">
      <c r="B298" s="87">
        <v>5031</v>
      </c>
      <c r="C298" s="87" t="s">
        <v>314</v>
      </c>
      <c r="D298" s="1">
        <v>63692</v>
      </c>
      <c r="E298" s="87">
        <f t="shared" si="63"/>
        <v>4344.0185513572496</v>
      </c>
      <c r="F298" s="88">
        <f t="shared" si="56"/>
        <v>0.95133622463426559</v>
      </c>
      <c r="G298" s="197">
        <f t="shared" si="57"/>
        <v>133.71651830978661</v>
      </c>
      <c r="H298" s="197">
        <f t="shared" si="58"/>
        <v>1960.5515914580913</v>
      </c>
      <c r="I298" s="197">
        <f t="shared" si="59"/>
        <v>0</v>
      </c>
      <c r="J298" s="89">
        <f t="shared" si="60"/>
        <v>0</v>
      </c>
      <c r="K298" s="197">
        <f t="shared" si="64"/>
        <v>-51.607190118684528</v>
      </c>
      <c r="L298" s="89">
        <f t="shared" si="61"/>
        <v>-756.66462152015254</v>
      </c>
      <c r="M298" s="90">
        <f t="shared" si="65"/>
        <v>1203.8869699379388</v>
      </c>
      <c r="N298" s="90">
        <f t="shared" si="66"/>
        <v>64895.886969937936</v>
      </c>
      <c r="O298" s="90">
        <f t="shared" si="67"/>
        <v>4426.1278795483513</v>
      </c>
      <c r="P298" s="91">
        <f t="shared" si="62"/>
        <v>0.96931809496126387</v>
      </c>
      <c r="Q298" s="206">
        <v>1203.8869190252694</v>
      </c>
      <c r="R298" s="91">
        <f t="shared" si="68"/>
        <v>2.3756710708200728E-2</v>
      </c>
      <c r="S298" s="91">
        <f t="shared" si="68"/>
        <v>7.2084676009952185E-3</v>
      </c>
      <c r="T298" s="93">
        <v>14662</v>
      </c>
      <c r="U298" s="200">
        <v>62214</v>
      </c>
      <c r="V298" s="200">
        <v>4312.9289428076263</v>
      </c>
      <c r="W298" s="208"/>
      <c r="X298" s="90">
        <v>0</v>
      </c>
      <c r="Y298" s="90">
        <f t="shared" si="69"/>
        <v>0</v>
      </c>
    </row>
    <row r="299" spans="2:25" x14ac:dyDescent="0.25">
      <c r="B299" s="87">
        <v>5032</v>
      </c>
      <c r="C299" s="87" t="s">
        <v>315</v>
      </c>
      <c r="D299" s="1">
        <v>14631</v>
      </c>
      <c r="E299" s="87">
        <f t="shared" si="63"/>
        <v>3530.6467181467178</v>
      </c>
      <c r="F299" s="88">
        <f t="shared" si="56"/>
        <v>0.77320851180748795</v>
      </c>
      <c r="G299" s="197">
        <f t="shared" si="57"/>
        <v>621.73961823610568</v>
      </c>
      <c r="H299" s="197">
        <f t="shared" si="58"/>
        <v>2576.4889779704217</v>
      </c>
      <c r="I299" s="197">
        <f t="shared" si="59"/>
        <v>202.84066443882034</v>
      </c>
      <c r="J299" s="89">
        <f t="shared" si="60"/>
        <v>840.57171343447146</v>
      </c>
      <c r="K299" s="197">
        <f t="shared" si="64"/>
        <v>151.23347432013583</v>
      </c>
      <c r="L299" s="89">
        <f t="shared" si="61"/>
        <v>626.71151758264284</v>
      </c>
      <c r="M299" s="90">
        <f t="shared" si="65"/>
        <v>3203.2004955530647</v>
      </c>
      <c r="N299" s="90">
        <f t="shared" si="66"/>
        <v>17834.200495553065</v>
      </c>
      <c r="O299" s="90">
        <f t="shared" si="67"/>
        <v>4303.6198107029595</v>
      </c>
      <c r="P299" s="91">
        <f t="shared" si="62"/>
        <v>0.94248893612486895</v>
      </c>
      <c r="Q299" s="206">
        <v>3203.2004716507622</v>
      </c>
      <c r="R299" s="91">
        <f t="shared" si="68"/>
        <v>-2.4469929323909855E-2</v>
      </c>
      <c r="S299" s="91">
        <f t="shared" si="68"/>
        <v>-3.7181952445654323E-2</v>
      </c>
      <c r="T299" s="93">
        <v>4144</v>
      </c>
      <c r="U299" s="200">
        <v>14998</v>
      </c>
      <c r="V299" s="200">
        <v>3666.9926650366747</v>
      </c>
      <c r="W299" s="208"/>
      <c r="X299" s="90">
        <v>0</v>
      </c>
      <c r="Y299" s="90">
        <f t="shared" si="69"/>
        <v>0</v>
      </c>
    </row>
    <row r="300" spans="2:25" x14ac:dyDescent="0.25">
      <c r="B300" s="87">
        <v>5033</v>
      </c>
      <c r="C300" s="87" t="s">
        <v>316</v>
      </c>
      <c r="D300" s="1">
        <v>2584</v>
      </c>
      <c r="E300" s="87">
        <f t="shared" si="63"/>
        <v>3431.6069057104914</v>
      </c>
      <c r="F300" s="88">
        <f t="shared" si="56"/>
        <v>0.75151888038956338</v>
      </c>
      <c r="G300" s="197">
        <f t="shared" si="57"/>
        <v>681.16350569784152</v>
      </c>
      <c r="H300" s="197">
        <f t="shared" si="58"/>
        <v>512.91611979047468</v>
      </c>
      <c r="I300" s="197">
        <f t="shared" si="59"/>
        <v>237.50459879149955</v>
      </c>
      <c r="J300" s="89">
        <f t="shared" si="60"/>
        <v>178.84096288999916</v>
      </c>
      <c r="K300" s="197">
        <f t="shared" si="64"/>
        <v>185.897408672815</v>
      </c>
      <c r="L300" s="89">
        <f t="shared" si="61"/>
        <v>139.9807487306297</v>
      </c>
      <c r="M300" s="90">
        <f t="shared" si="65"/>
        <v>652.89686852110435</v>
      </c>
      <c r="N300" s="90">
        <f t="shared" si="66"/>
        <v>3236.8968685211044</v>
      </c>
      <c r="O300" s="90">
        <f t="shared" si="67"/>
        <v>4298.6678200811475</v>
      </c>
      <c r="P300" s="91">
        <f t="shared" si="62"/>
        <v>0.94140445455397259</v>
      </c>
      <c r="Q300" s="206">
        <v>652.8968641778531</v>
      </c>
      <c r="R300" s="91">
        <f t="shared" si="68"/>
        <v>-7.3170731707317069E-2</v>
      </c>
      <c r="S300" s="91">
        <f t="shared" si="68"/>
        <v>-7.6863278592945311E-2</v>
      </c>
      <c r="T300" s="93">
        <v>753</v>
      </c>
      <c r="U300" s="200">
        <v>2788</v>
      </c>
      <c r="V300" s="200">
        <v>3717.3333333333335</v>
      </c>
      <c r="W300" s="208"/>
      <c r="X300" s="90">
        <v>0</v>
      </c>
      <c r="Y300" s="90">
        <f t="shared" si="69"/>
        <v>0</v>
      </c>
    </row>
    <row r="301" spans="2:25" x14ac:dyDescent="0.25">
      <c r="B301" s="87">
        <v>5034</v>
      </c>
      <c r="C301" s="87" t="s">
        <v>317</v>
      </c>
      <c r="D301" s="1">
        <v>7223</v>
      </c>
      <c r="E301" s="87">
        <f t="shared" si="63"/>
        <v>2977.3289365210221</v>
      </c>
      <c r="F301" s="88">
        <f t="shared" si="56"/>
        <v>0.65203240650970318</v>
      </c>
      <c r="G301" s="197">
        <f t="shared" si="57"/>
        <v>953.73028721152309</v>
      </c>
      <c r="H301" s="197">
        <f t="shared" si="58"/>
        <v>2313.749676775155</v>
      </c>
      <c r="I301" s="197">
        <f t="shared" si="59"/>
        <v>396.50188800781382</v>
      </c>
      <c r="J301" s="89">
        <f t="shared" si="60"/>
        <v>961.91358030695631</v>
      </c>
      <c r="K301" s="197">
        <f t="shared" si="64"/>
        <v>344.8946978891293</v>
      </c>
      <c r="L301" s="89">
        <f t="shared" si="61"/>
        <v>836.71453707902776</v>
      </c>
      <c r="M301" s="90">
        <f t="shared" si="65"/>
        <v>3150.4642138541826</v>
      </c>
      <c r="N301" s="90">
        <f t="shared" si="66"/>
        <v>10373.464213854182</v>
      </c>
      <c r="O301" s="90">
        <f t="shared" si="67"/>
        <v>4275.9539216216745</v>
      </c>
      <c r="P301" s="91">
        <f t="shared" si="62"/>
        <v>0.93643013085997961</v>
      </c>
      <c r="Q301" s="206">
        <v>3150.4641998611846</v>
      </c>
      <c r="R301" s="91">
        <f t="shared" si="68"/>
        <v>-2.4841366275145133E-2</v>
      </c>
      <c r="S301" s="91">
        <f t="shared" si="68"/>
        <v>-3.5694327161613131E-2</v>
      </c>
      <c r="T301" s="93">
        <v>2426</v>
      </c>
      <c r="U301" s="200">
        <v>7407</v>
      </c>
      <c r="V301" s="200">
        <v>3087.536473530638</v>
      </c>
      <c r="W301" s="208"/>
      <c r="X301" s="90">
        <v>0</v>
      </c>
      <c r="Y301" s="90">
        <f t="shared" si="69"/>
        <v>0</v>
      </c>
    </row>
    <row r="302" spans="2:25" x14ac:dyDescent="0.25">
      <c r="B302" s="87">
        <v>5035</v>
      </c>
      <c r="C302" s="87" t="s">
        <v>318</v>
      </c>
      <c r="D302" s="1">
        <v>93858</v>
      </c>
      <c r="E302" s="87">
        <f t="shared" si="63"/>
        <v>3824.5385273623733</v>
      </c>
      <c r="F302" s="88">
        <f t="shared" si="56"/>
        <v>0.8375705583606271</v>
      </c>
      <c r="G302" s="197">
        <f t="shared" si="57"/>
        <v>445.40453270671242</v>
      </c>
      <c r="H302" s="197">
        <f t="shared" si="58"/>
        <v>10930.672637155429</v>
      </c>
      <c r="I302" s="197">
        <f t="shared" si="59"/>
        <v>99.978531213340915</v>
      </c>
      <c r="J302" s="89">
        <f t="shared" si="60"/>
        <v>2453.5731345065997</v>
      </c>
      <c r="K302" s="197">
        <f t="shared" si="64"/>
        <v>48.371341094656387</v>
      </c>
      <c r="L302" s="89">
        <f t="shared" si="61"/>
        <v>1187.0810818039624</v>
      </c>
      <c r="M302" s="90">
        <f t="shared" si="65"/>
        <v>12117.753718959391</v>
      </c>
      <c r="N302" s="90">
        <f t="shared" si="66"/>
        <v>105975.75371895939</v>
      </c>
      <c r="O302" s="90">
        <f t="shared" si="67"/>
        <v>4318.3144011637414</v>
      </c>
      <c r="P302" s="91">
        <f t="shared" si="62"/>
        <v>0.94570703845252568</v>
      </c>
      <c r="Q302" s="206">
        <v>12117.753577408621</v>
      </c>
      <c r="R302" s="91">
        <f t="shared" si="68"/>
        <v>1.4352102020966174E-2</v>
      </c>
      <c r="S302" s="91">
        <f t="shared" si="68"/>
        <v>3.8535308986270508E-3</v>
      </c>
      <c r="T302" s="93">
        <v>24541</v>
      </c>
      <c r="U302" s="200">
        <v>92530</v>
      </c>
      <c r="V302" s="200">
        <v>3809.8571252110182</v>
      </c>
      <c r="W302" s="208"/>
      <c r="X302" s="90">
        <v>0</v>
      </c>
      <c r="Y302" s="90">
        <f t="shared" si="69"/>
        <v>0</v>
      </c>
    </row>
    <row r="303" spans="2:25" x14ac:dyDescent="0.25">
      <c r="B303" s="87">
        <v>5036</v>
      </c>
      <c r="C303" s="87" t="s">
        <v>319</v>
      </c>
      <c r="D303" s="1">
        <v>9987</v>
      </c>
      <c r="E303" s="87">
        <f t="shared" si="63"/>
        <v>3775.8034026465029</v>
      </c>
      <c r="F303" s="88">
        <f t="shared" si="56"/>
        <v>0.82689760910727039</v>
      </c>
      <c r="G303" s="197">
        <f t="shared" si="57"/>
        <v>474.64560753623459</v>
      </c>
      <c r="H303" s="197">
        <f t="shared" si="58"/>
        <v>1255.4376319333405</v>
      </c>
      <c r="I303" s="197">
        <f t="shared" si="59"/>
        <v>117.03582486389554</v>
      </c>
      <c r="J303" s="89">
        <f t="shared" si="60"/>
        <v>309.55975676500373</v>
      </c>
      <c r="K303" s="197">
        <f t="shared" si="64"/>
        <v>65.428634745211014</v>
      </c>
      <c r="L303" s="89">
        <f t="shared" si="61"/>
        <v>173.05873890108313</v>
      </c>
      <c r="M303" s="90">
        <f t="shared" si="65"/>
        <v>1428.4963708344237</v>
      </c>
      <c r="N303" s="90">
        <f t="shared" si="66"/>
        <v>11415.496370834424</v>
      </c>
      <c r="O303" s="90">
        <f t="shared" si="67"/>
        <v>4315.8776449279485</v>
      </c>
      <c r="P303" s="91">
        <f t="shared" si="62"/>
        <v>0.94517339098985798</v>
      </c>
      <c r="Q303" s="206">
        <v>1428.4963555782488</v>
      </c>
      <c r="R303" s="91">
        <f t="shared" si="68"/>
        <v>0.14437951185974562</v>
      </c>
      <c r="S303" s="91">
        <f t="shared" si="68"/>
        <v>0.12837117842352241</v>
      </c>
      <c r="T303" s="93">
        <v>2645</v>
      </c>
      <c r="U303" s="200">
        <v>8727</v>
      </c>
      <c r="V303" s="200">
        <v>3346.2423312883434</v>
      </c>
      <c r="W303" s="208"/>
      <c r="X303" s="90">
        <v>0</v>
      </c>
      <c r="Y303" s="90">
        <f t="shared" si="69"/>
        <v>0</v>
      </c>
    </row>
    <row r="304" spans="2:25" x14ac:dyDescent="0.25">
      <c r="B304" s="87">
        <v>5037</v>
      </c>
      <c r="C304" s="87" t="s">
        <v>320</v>
      </c>
      <c r="D304" s="1">
        <v>72110</v>
      </c>
      <c r="E304" s="87">
        <f t="shared" si="63"/>
        <v>3544.5340149429808</v>
      </c>
      <c r="F304" s="88">
        <f t="shared" si="56"/>
        <v>0.77624981753589106</v>
      </c>
      <c r="G304" s="197">
        <f t="shared" si="57"/>
        <v>613.40724015834792</v>
      </c>
      <c r="H304" s="197">
        <f t="shared" si="58"/>
        <v>12479.15689378143</v>
      </c>
      <c r="I304" s="197">
        <f t="shared" si="59"/>
        <v>197.98011056012831</v>
      </c>
      <c r="J304" s="89">
        <f t="shared" si="60"/>
        <v>4027.7073692352501</v>
      </c>
      <c r="K304" s="197">
        <f t="shared" si="64"/>
        <v>146.3729204414438</v>
      </c>
      <c r="L304" s="89">
        <f t="shared" si="61"/>
        <v>2977.8106934607326</v>
      </c>
      <c r="M304" s="90">
        <f t="shared" si="65"/>
        <v>15456.967587242163</v>
      </c>
      <c r="N304" s="90">
        <f t="shared" si="66"/>
        <v>87566.967587242165</v>
      </c>
      <c r="O304" s="90">
        <f t="shared" si="67"/>
        <v>4304.3141755427732</v>
      </c>
      <c r="P304" s="91">
        <f t="shared" si="62"/>
        <v>0.94264100141128926</v>
      </c>
      <c r="Q304" s="206">
        <v>15456.967469899391</v>
      </c>
      <c r="R304" s="91">
        <f t="shared" si="68"/>
        <v>-5.4208255184082475E-2</v>
      </c>
      <c r="S304" s="91">
        <f t="shared" si="68"/>
        <v>-6.2251018251972462E-2</v>
      </c>
      <c r="T304" s="93">
        <v>20344</v>
      </c>
      <c r="U304" s="200">
        <v>76243</v>
      </c>
      <c r="V304" s="200">
        <v>3779.8324327004116</v>
      </c>
      <c r="W304" s="208"/>
      <c r="X304" s="90">
        <v>0</v>
      </c>
      <c r="Y304" s="90">
        <f t="shared" si="69"/>
        <v>0</v>
      </c>
    </row>
    <row r="305" spans="2:27" x14ac:dyDescent="0.25">
      <c r="B305" s="87">
        <v>5038</v>
      </c>
      <c r="C305" s="87" t="s">
        <v>321</v>
      </c>
      <c r="D305" s="1">
        <v>51173</v>
      </c>
      <c r="E305" s="87">
        <f t="shared" si="63"/>
        <v>3411.0785228636182</v>
      </c>
      <c r="F305" s="88">
        <f t="shared" si="56"/>
        <v>0.74702318268373991</v>
      </c>
      <c r="G305" s="197">
        <f t="shared" si="57"/>
        <v>693.4805354059655</v>
      </c>
      <c r="H305" s="197">
        <f t="shared" si="58"/>
        <v>10403.594992160295</v>
      </c>
      <c r="I305" s="197">
        <f t="shared" si="59"/>
        <v>244.68953278790519</v>
      </c>
      <c r="J305" s="89">
        <f t="shared" si="60"/>
        <v>3670.8323708841535</v>
      </c>
      <c r="K305" s="197">
        <f t="shared" si="64"/>
        <v>193.08234266922068</v>
      </c>
      <c r="L305" s="89">
        <f t="shared" si="61"/>
        <v>2896.6213047236488</v>
      </c>
      <c r="M305" s="90">
        <f t="shared" si="65"/>
        <v>13300.216296883944</v>
      </c>
      <c r="N305" s="90">
        <f t="shared" si="66"/>
        <v>64473.21629688394</v>
      </c>
      <c r="O305" s="90">
        <f t="shared" si="67"/>
        <v>4297.6414009388045</v>
      </c>
      <c r="P305" s="91">
        <f t="shared" si="62"/>
        <v>0.94117966966868161</v>
      </c>
      <c r="Q305" s="206">
        <v>13300.216210353454</v>
      </c>
      <c r="R305" s="91">
        <f t="shared" si="68"/>
        <v>-3.0906164188997255E-2</v>
      </c>
      <c r="S305" s="91">
        <f t="shared" si="68"/>
        <v>-3.3942253395977444E-2</v>
      </c>
      <c r="T305" s="93">
        <v>15002</v>
      </c>
      <c r="U305" s="200">
        <v>52805</v>
      </c>
      <c r="V305" s="200">
        <v>3530.9261116683383</v>
      </c>
      <c r="W305" s="208"/>
      <c r="X305" s="90">
        <v>0</v>
      </c>
      <c r="Y305" s="90">
        <f t="shared" si="69"/>
        <v>0</v>
      </c>
    </row>
    <row r="306" spans="2:27" x14ac:dyDescent="0.25">
      <c r="B306" s="87">
        <v>5041</v>
      </c>
      <c r="C306" s="87" t="s">
        <v>322</v>
      </c>
      <c r="D306" s="1">
        <v>6239</v>
      </c>
      <c r="E306" s="87">
        <f t="shared" si="63"/>
        <v>3087.0856011875308</v>
      </c>
      <c r="F306" s="88">
        <f t="shared" si="56"/>
        <v>0.67606901909729489</v>
      </c>
      <c r="G306" s="197">
        <f t="shared" si="57"/>
        <v>887.87628841161791</v>
      </c>
      <c r="H306" s="197">
        <f t="shared" si="58"/>
        <v>1794.3979788798797</v>
      </c>
      <c r="I306" s="197">
        <f t="shared" si="59"/>
        <v>358.08705537453579</v>
      </c>
      <c r="J306" s="89">
        <f t="shared" si="60"/>
        <v>723.69393891193681</v>
      </c>
      <c r="K306" s="197">
        <f t="shared" si="64"/>
        <v>306.47986525585128</v>
      </c>
      <c r="L306" s="89">
        <f t="shared" si="61"/>
        <v>619.39580768207543</v>
      </c>
      <c r="M306" s="90">
        <f t="shared" si="65"/>
        <v>2413.7937865619551</v>
      </c>
      <c r="N306" s="90">
        <f t="shared" si="66"/>
        <v>8652.7937865619551</v>
      </c>
      <c r="O306" s="90">
        <f t="shared" si="67"/>
        <v>4281.441754855</v>
      </c>
      <c r="P306" s="91">
        <f t="shared" si="62"/>
        <v>0.93763196148935923</v>
      </c>
      <c r="Q306" s="206">
        <v>2413.7937749049688</v>
      </c>
      <c r="R306" s="91">
        <f t="shared" si="68"/>
        <v>-4.4856093080220455E-2</v>
      </c>
      <c r="S306" s="91">
        <f t="shared" si="68"/>
        <v>-3.9184778442399044E-2</v>
      </c>
      <c r="T306" s="93">
        <v>2021</v>
      </c>
      <c r="U306" s="200">
        <v>6532</v>
      </c>
      <c r="V306" s="200">
        <v>3212.9857353664538</v>
      </c>
      <c r="W306" s="208"/>
      <c r="X306" s="90">
        <v>0</v>
      </c>
      <c r="Y306" s="90">
        <f t="shared" si="69"/>
        <v>0</v>
      </c>
    </row>
    <row r="307" spans="2:27" x14ac:dyDescent="0.25">
      <c r="B307" s="87">
        <v>5042</v>
      </c>
      <c r="C307" s="87" t="s">
        <v>323</v>
      </c>
      <c r="D307" s="1">
        <v>4360</v>
      </c>
      <c r="E307" s="87">
        <f t="shared" si="63"/>
        <v>3366.7953667953666</v>
      </c>
      <c r="F307" s="88">
        <f t="shared" si="56"/>
        <v>0.73732521063072054</v>
      </c>
      <c r="G307" s="197">
        <f t="shared" si="57"/>
        <v>720.05042904691641</v>
      </c>
      <c r="H307" s="197">
        <f t="shared" si="58"/>
        <v>932.46530561575673</v>
      </c>
      <c r="I307" s="197">
        <f t="shared" si="59"/>
        <v>260.18863741179325</v>
      </c>
      <c r="J307" s="89">
        <f t="shared" si="60"/>
        <v>336.94428544827224</v>
      </c>
      <c r="K307" s="197">
        <f t="shared" si="64"/>
        <v>208.58144729310874</v>
      </c>
      <c r="L307" s="89">
        <f t="shared" si="61"/>
        <v>270.11297424457581</v>
      </c>
      <c r="M307" s="90">
        <f t="shared" si="65"/>
        <v>1202.5782798603325</v>
      </c>
      <c r="N307" s="90">
        <f t="shared" si="66"/>
        <v>5562.5782798603323</v>
      </c>
      <c r="O307" s="90">
        <f t="shared" si="67"/>
        <v>4295.427243135392</v>
      </c>
      <c r="P307" s="91">
        <f t="shared" si="62"/>
        <v>0.94069477106603061</v>
      </c>
      <c r="Q307" s="206">
        <v>1202.5782723908633</v>
      </c>
      <c r="R307" s="91">
        <f t="shared" si="68"/>
        <v>-3.5611590356115906E-2</v>
      </c>
      <c r="S307" s="91">
        <f t="shared" si="68"/>
        <v>-2.518576971131729E-2</v>
      </c>
      <c r="T307" s="93">
        <v>1295</v>
      </c>
      <c r="U307" s="200">
        <v>4521</v>
      </c>
      <c r="V307" s="200">
        <v>3453.7815126050423</v>
      </c>
      <c r="W307" s="208"/>
      <c r="X307" s="90">
        <v>0</v>
      </c>
      <c r="Y307" s="90">
        <f t="shared" si="69"/>
        <v>0</v>
      </c>
    </row>
    <row r="308" spans="2:27" x14ac:dyDescent="0.25">
      <c r="B308" s="87">
        <v>5043</v>
      </c>
      <c r="C308" s="87" t="s">
        <v>324</v>
      </c>
      <c r="D308" s="1">
        <v>1322</v>
      </c>
      <c r="E308" s="87">
        <f t="shared" si="63"/>
        <v>3081.5850815850813</v>
      </c>
      <c r="F308" s="88">
        <f t="shared" si="56"/>
        <v>0.674864410164286</v>
      </c>
      <c r="G308" s="197">
        <f t="shared" si="57"/>
        <v>891.17660017308765</v>
      </c>
      <c r="H308" s="197">
        <f t="shared" si="58"/>
        <v>382.31476147425462</v>
      </c>
      <c r="I308" s="197">
        <f t="shared" si="59"/>
        <v>360.01223723539312</v>
      </c>
      <c r="J308" s="89">
        <f t="shared" si="60"/>
        <v>154.44524977398365</v>
      </c>
      <c r="K308" s="197">
        <f t="shared" si="64"/>
        <v>308.4050471167086</v>
      </c>
      <c r="L308" s="89">
        <f t="shared" si="61"/>
        <v>132.30576521306799</v>
      </c>
      <c r="M308" s="90">
        <f t="shared" si="65"/>
        <v>514.62052668732258</v>
      </c>
      <c r="N308" s="90">
        <f t="shared" si="66"/>
        <v>1836.6205266873226</v>
      </c>
      <c r="O308" s="90">
        <f t="shared" si="67"/>
        <v>4281.1667288748777</v>
      </c>
      <c r="P308" s="91">
        <f t="shared" si="62"/>
        <v>0.93757173104270886</v>
      </c>
      <c r="Q308" s="206">
        <v>514.62052421288058</v>
      </c>
      <c r="R308" s="91">
        <f t="shared" si="68"/>
        <v>-3.9244186046511628E-2</v>
      </c>
      <c r="S308" s="91">
        <f t="shared" si="68"/>
        <v>-1.2369897544316373E-2</v>
      </c>
      <c r="T308" s="93">
        <v>429</v>
      </c>
      <c r="U308" s="200">
        <v>1376</v>
      </c>
      <c r="V308" s="200">
        <v>3120.181405895692</v>
      </c>
      <c r="W308" s="208"/>
      <c r="X308" s="90">
        <v>0</v>
      </c>
      <c r="Y308" s="90">
        <f t="shared" si="69"/>
        <v>0</v>
      </c>
    </row>
    <row r="309" spans="2:27" x14ac:dyDescent="0.25">
      <c r="B309" s="87">
        <v>5044</v>
      </c>
      <c r="C309" s="87" t="s">
        <v>325</v>
      </c>
      <c r="D309" s="1">
        <v>3085</v>
      </c>
      <c r="E309" s="87">
        <f t="shared" si="63"/>
        <v>3789.9262899262899</v>
      </c>
      <c r="F309" s="88">
        <f t="shared" si="56"/>
        <v>0.82999050894341175</v>
      </c>
      <c r="G309" s="197">
        <f t="shared" si="57"/>
        <v>466.17187516836248</v>
      </c>
      <c r="H309" s="197">
        <f t="shared" si="58"/>
        <v>379.46390638704702</v>
      </c>
      <c r="I309" s="197">
        <f t="shared" si="59"/>
        <v>112.09281431597012</v>
      </c>
      <c r="J309" s="89">
        <f t="shared" si="60"/>
        <v>91.243550853199679</v>
      </c>
      <c r="K309" s="197">
        <f t="shared" si="64"/>
        <v>60.485624197285588</v>
      </c>
      <c r="L309" s="89">
        <f t="shared" si="61"/>
        <v>49.235298096590469</v>
      </c>
      <c r="M309" s="90">
        <f t="shared" si="65"/>
        <v>428.69920448363746</v>
      </c>
      <c r="N309" s="90">
        <f t="shared" si="66"/>
        <v>3513.6992044836375</v>
      </c>
      <c r="O309" s="90">
        <f t="shared" si="67"/>
        <v>4316.583789291938</v>
      </c>
      <c r="P309" s="91">
        <f t="shared" si="62"/>
        <v>0.94532803598166515</v>
      </c>
      <c r="Q309" s="206">
        <v>428.69919978854239</v>
      </c>
      <c r="R309" s="91">
        <f t="shared" si="68"/>
        <v>-1.751592356687898E-2</v>
      </c>
      <c r="S309" s="91">
        <f t="shared" si="68"/>
        <v>-1.2687991987355041E-2</v>
      </c>
      <c r="T309" s="93">
        <v>814</v>
      </c>
      <c r="U309" s="200">
        <v>3140</v>
      </c>
      <c r="V309" s="200">
        <v>3838.6308068459657</v>
      </c>
      <c r="W309" s="208"/>
      <c r="X309" s="90">
        <v>0</v>
      </c>
      <c r="Y309" s="90">
        <f t="shared" si="69"/>
        <v>0</v>
      </c>
    </row>
    <row r="310" spans="2:27" x14ac:dyDescent="0.25">
      <c r="B310" s="87">
        <v>5045</v>
      </c>
      <c r="C310" s="87" t="s">
        <v>326</v>
      </c>
      <c r="D310" s="1">
        <v>7523</v>
      </c>
      <c r="E310" s="87">
        <f t="shared" si="63"/>
        <v>3276.5679442508713</v>
      </c>
      <c r="F310" s="88">
        <f t="shared" si="56"/>
        <v>0.71756548481298843</v>
      </c>
      <c r="G310" s="197">
        <f t="shared" si="57"/>
        <v>774.18688257361362</v>
      </c>
      <c r="H310" s="197">
        <f t="shared" si="58"/>
        <v>1777.533082389017</v>
      </c>
      <c r="I310" s="197">
        <f t="shared" si="59"/>
        <v>291.76823530236663</v>
      </c>
      <c r="J310" s="89">
        <f t="shared" si="60"/>
        <v>669.89986825423375</v>
      </c>
      <c r="K310" s="197">
        <f t="shared" si="64"/>
        <v>240.16104518368212</v>
      </c>
      <c r="L310" s="89">
        <f t="shared" si="61"/>
        <v>551.40975974173409</v>
      </c>
      <c r="M310" s="90">
        <f t="shared" si="65"/>
        <v>2328.9428421307512</v>
      </c>
      <c r="N310" s="90">
        <f t="shared" si="66"/>
        <v>9851.9428421307512</v>
      </c>
      <c r="O310" s="90">
        <f t="shared" si="67"/>
        <v>4290.9158720081668</v>
      </c>
      <c r="P310" s="91">
        <f t="shared" si="62"/>
        <v>0.93970678477514391</v>
      </c>
      <c r="Q310" s="206">
        <v>2328.9428288875833</v>
      </c>
      <c r="R310" s="91">
        <f t="shared" si="68"/>
        <v>-0.11222563134293131</v>
      </c>
      <c r="S310" s="91">
        <f t="shared" si="68"/>
        <v>-0.1157055831364476</v>
      </c>
      <c r="T310" s="93">
        <v>2296</v>
      </c>
      <c r="U310" s="200">
        <v>8474</v>
      </c>
      <c r="V310" s="200">
        <v>3705.2907739396587</v>
      </c>
      <c r="W310" s="208"/>
      <c r="X310" s="90">
        <v>0</v>
      </c>
      <c r="Y310" s="90">
        <f t="shared" si="69"/>
        <v>0</v>
      </c>
    </row>
    <row r="311" spans="2:27" x14ac:dyDescent="0.25">
      <c r="B311" s="87">
        <v>5046</v>
      </c>
      <c r="C311" s="87" t="s">
        <v>327</v>
      </c>
      <c r="D311" s="1">
        <v>3707</v>
      </c>
      <c r="E311" s="87">
        <f t="shared" si="63"/>
        <v>3048.5197368421054</v>
      </c>
      <c r="F311" s="88">
        <f t="shared" si="56"/>
        <v>0.66762312888011999</v>
      </c>
      <c r="G311" s="197">
        <f t="shared" si="57"/>
        <v>911.01580701887315</v>
      </c>
      <c r="H311" s="197">
        <f t="shared" si="58"/>
        <v>1107.7952213349499</v>
      </c>
      <c r="I311" s="197">
        <f t="shared" si="59"/>
        <v>371.58510789543465</v>
      </c>
      <c r="J311" s="89">
        <f t="shared" si="60"/>
        <v>451.84749120084854</v>
      </c>
      <c r="K311" s="197">
        <f t="shared" si="64"/>
        <v>319.97791777675013</v>
      </c>
      <c r="L311" s="89">
        <f t="shared" si="61"/>
        <v>389.09314801652818</v>
      </c>
      <c r="M311" s="90">
        <f t="shared" si="65"/>
        <v>1496.8883693514781</v>
      </c>
      <c r="N311" s="90">
        <f t="shared" si="66"/>
        <v>5203.8883693514781</v>
      </c>
      <c r="O311" s="90">
        <f t="shared" si="67"/>
        <v>4279.5134616377291</v>
      </c>
      <c r="P311" s="91">
        <f t="shared" si="62"/>
        <v>0.93720966697850061</v>
      </c>
      <c r="Q311" s="206">
        <v>1496.8883623376751</v>
      </c>
      <c r="R311" s="91">
        <f t="shared" si="68"/>
        <v>-3.8142189932537623E-2</v>
      </c>
      <c r="S311" s="91">
        <f t="shared" si="68"/>
        <v>-5.633522416901094E-2</v>
      </c>
      <c r="T311" s="93">
        <v>1216</v>
      </c>
      <c r="U311" s="200">
        <v>3854</v>
      </c>
      <c r="V311" s="200">
        <v>3230.5113160100586</v>
      </c>
      <c r="W311" s="208"/>
      <c r="X311" s="90">
        <v>0</v>
      </c>
      <c r="Y311" s="90">
        <f t="shared" si="69"/>
        <v>0</v>
      </c>
    </row>
    <row r="312" spans="2:27" x14ac:dyDescent="0.25">
      <c r="B312" s="87">
        <v>5047</v>
      </c>
      <c r="C312" s="87" t="s">
        <v>328</v>
      </c>
      <c r="D312" s="1">
        <v>13630</v>
      </c>
      <c r="E312" s="87">
        <f t="shared" si="63"/>
        <v>3519.2357345726828</v>
      </c>
      <c r="F312" s="88">
        <f t="shared" si="56"/>
        <v>0.77070951648683161</v>
      </c>
      <c r="G312" s="197">
        <f t="shared" si="57"/>
        <v>628.58620838052673</v>
      </c>
      <c r="H312" s="197">
        <f t="shared" si="58"/>
        <v>2434.5143850577801</v>
      </c>
      <c r="I312" s="197">
        <f t="shared" si="59"/>
        <v>206.83450868973262</v>
      </c>
      <c r="J312" s="89">
        <f t="shared" si="60"/>
        <v>801.07005215533434</v>
      </c>
      <c r="K312" s="197">
        <f t="shared" si="64"/>
        <v>155.2273185710481</v>
      </c>
      <c r="L312" s="89">
        <f t="shared" si="61"/>
        <v>601.19540482566924</v>
      </c>
      <c r="M312" s="90">
        <f t="shared" si="65"/>
        <v>3035.7097898834495</v>
      </c>
      <c r="N312" s="90">
        <f t="shared" si="66"/>
        <v>16665.709789883451</v>
      </c>
      <c r="O312" s="90">
        <f t="shared" si="67"/>
        <v>4303.0492615242583</v>
      </c>
      <c r="P312" s="91">
        <f t="shared" si="62"/>
        <v>0.94236398635883623</v>
      </c>
      <c r="Q312" s="206">
        <v>3035.7097675442556</v>
      </c>
      <c r="R312" s="91">
        <f t="shared" si="68"/>
        <v>-4.8383718494728757E-2</v>
      </c>
      <c r="S312" s="91">
        <f t="shared" si="68"/>
        <v>-6.2143210300640295E-2</v>
      </c>
      <c r="T312" s="93">
        <v>3873</v>
      </c>
      <c r="U312" s="200">
        <v>14323</v>
      </c>
      <c r="V312" s="200">
        <v>3752.4233691380668</v>
      </c>
      <c r="W312" s="208"/>
      <c r="X312" s="90">
        <v>0</v>
      </c>
      <c r="Y312" s="90">
        <f t="shared" si="69"/>
        <v>0</v>
      </c>
    </row>
    <row r="313" spans="2:27" x14ac:dyDescent="0.25">
      <c r="B313" s="87">
        <v>5049</v>
      </c>
      <c r="C313" s="87" t="s">
        <v>329</v>
      </c>
      <c r="D313" s="1">
        <v>4686</v>
      </c>
      <c r="E313" s="87">
        <f t="shared" si="63"/>
        <v>4229.2418772563178</v>
      </c>
      <c r="F313" s="88">
        <f t="shared" si="56"/>
        <v>0.92620023441591304</v>
      </c>
      <c r="G313" s="197">
        <f t="shared" si="57"/>
        <v>202.58252277034572</v>
      </c>
      <c r="H313" s="197">
        <f t="shared" si="58"/>
        <v>224.46143522954304</v>
      </c>
      <c r="I313" s="197">
        <f t="shared" si="59"/>
        <v>0</v>
      </c>
      <c r="J313" s="89">
        <f t="shared" si="60"/>
        <v>0</v>
      </c>
      <c r="K313" s="197">
        <f t="shared" si="64"/>
        <v>-51.607190118684528</v>
      </c>
      <c r="L313" s="89">
        <f t="shared" si="61"/>
        <v>-57.180766651502452</v>
      </c>
      <c r="M313" s="90">
        <f t="shared" si="65"/>
        <v>167.2806685780406</v>
      </c>
      <c r="N313" s="90">
        <f t="shared" si="66"/>
        <v>4853.2806685780406</v>
      </c>
      <c r="O313" s="90">
        <f t="shared" si="67"/>
        <v>4380.2172099079789</v>
      </c>
      <c r="P313" s="91">
        <f t="shared" si="62"/>
        <v>0.95926369887392293</v>
      </c>
      <c r="Q313" s="206">
        <v>167.28066473059565</v>
      </c>
      <c r="R313" s="91">
        <f t="shared" si="68"/>
        <v>-0.20279006464783941</v>
      </c>
      <c r="S313" s="91">
        <f t="shared" si="68"/>
        <v>-0.20782658951017252</v>
      </c>
      <c r="T313" s="93">
        <v>1108</v>
      </c>
      <c r="U313" s="200">
        <v>5878</v>
      </c>
      <c r="V313" s="200">
        <v>5338.7829246139872</v>
      </c>
      <c r="W313" s="208"/>
      <c r="X313" s="90">
        <v>0</v>
      </c>
      <c r="Y313" s="90">
        <f t="shared" si="69"/>
        <v>0</v>
      </c>
    </row>
    <row r="314" spans="2:27" x14ac:dyDescent="0.25">
      <c r="B314" s="87">
        <v>5052</v>
      </c>
      <c r="C314" s="87" t="s">
        <v>330</v>
      </c>
      <c r="D314" s="1">
        <v>1772</v>
      </c>
      <c r="E314" s="87">
        <f t="shared" si="63"/>
        <v>3044.6735395189003</v>
      </c>
      <c r="F314" s="88">
        <f t="shared" si="56"/>
        <v>0.66678081506460629</v>
      </c>
      <c r="G314" s="197">
        <f t="shared" si="57"/>
        <v>913.32352541279624</v>
      </c>
      <c r="H314" s="197">
        <f t="shared" si="58"/>
        <v>531.55429179024748</v>
      </c>
      <c r="I314" s="197">
        <f t="shared" si="59"/>
        <v>372.93127695855645</v>
      </c>
      <c r="J314" s="89">
        <f t="shared" si="60"/>
        <v>217.04600318987985</v>
      </c>
      <c r="K314" s="197">
        <f t="shared" si="64"/>
        <v>321.32408683987194</v>
      </c>
      <c r="L314" s="89">
        <f t="shared" si="61"/>
        <v>187.01061854080547</v>
      </c>
      <c r="M314" s="90">
        <f t="shared" si="65"/>
        <v>718.56491033105294</v>
      </c>
      <c r="N314" s="90">
        <f t="shared" si="66"/>
        <v>2490.5649103310529</v>
      </c>
      <c r="O314" s="90">
        <f t="shared" si="67"/>
        <v>4279.321151771569</v>
      </c>
      <c r="P314" s="91">
        <f t="shared" si="62"/>
        <v>0.937167551287725</v>
      </c>
      <c r="Q314" s="206">
        <v>718.56490697411743</v>
      </c>
      <c r="R314" s="91">
        <f t="shared" si="68"/>
        <v>-0.11311311311311312</v>
      </c>
      <c r="S314" s="91">
        <f t="shared" si="68"/>
        <v>-0.13139944067779116</v>
      </c>
      <c r="T314" s="93">
        <v>582</v>
      </c>
      <c r="U314" s="200">
        <v>1998</v>
      </c>
      <c r="V314" s="200">
        <v>3505.2631578947367</v>
      </c>
      <c r="W314" s="208"/>
      <c r="X314" s="90">
        <v>0</v>
      </c>
      <c r="Y314" s="90">
        <f t="shared" si="69"/>
        <v>0</v>
      </c>
    </row>
    <row r="315" spans="2:27" x14ac:dyDescent="0.25">
      <c r="B315" s="87">
        <v>5053</v>
      </c>
      <c r="C315" s="87" t="s">
        <v>331</v>
      </c>
      <c r="D315" s="1">
        <v>25312</v>
      </c>
      <c r="E315" s="87">
        <f t="shared" si="63"/>
        <v>3700.0438532378307</v>
      </c>
      <c r="F315" s="88">
        <f t="shared" si="56"/>
        <v>0.8103063347233429</v>
      </c>
      <c r="G315" s="197">
        <f t="shared" si="57"/>
        <v>520.101337181438</v>
      </c>
      <c r="H315" s="197">
        <f t="shared" si="58"/>
        <v>3558.0132476582176</v>
      </c>
      <c r="I315" s="197">
        <f t="shared" si="59"/>
        <v>143.55166715693082</v>
      </c>
      <c r="J315" s="89">
        <f t="shared" si="60"/>
        <v>982.03695502056371</v>
      </c>
      <c r="K315" s="197">
        <f t="shared" si="64"/>
        <v>91.944477038246291</v>
      </c>
      <c r="L315" s="89">
        <f t="shared" si="61"/>
        <v>628.99216741864291</v>
      </c>
      <c r="M315" s="90">
        <f t="shared" si="65"/>
        <v>4187.0054150768601</v>
      </c>
      <c r="N315" s="90">
        <f t="shared" si="66"/>
        <v>29499.005415076859</v>
      </c>
      <c r="O315" s="90">
        <f t="shared" si="67"/>
        <v>4312.0896674575142</v>
      </c>
      <c r="P315" s="91">
        <f t="shared" si="62"/>
        <v>0.94434382727066146</v>
      </c>
      <c r="Q315" s="206">
        <v>4187.0053756184498</v>
      </c>
      <c r="R315" s="91">
        <f t="shared" si="68"/>
        <v>1.8755534089994367E-2</v>
      </c>
      <c r="S315" s="91">
        <f t="shared" si="68"/>
        <v>1.1756336589302942E-2</v>
      </c>
      <c r="T315" s="93">
        <v>6841</v>
      </c>
      <c r="U315" s="200">
        <v>24846</v>
      </c>
      <c r="V315" s="200">
        <v>3657.0503385340007</v>
      </c>
      <c r="W315" s="208"/>
      <c r="X315" s="90">
        <v>0</v>
      </c>
      <c r="Y315" s="90">
        <f t="shared" si="69"/>
        <v>0</v>
      </c>
    </row>
    <row r="316" spans="2:27" x14ac:dyDescent="0.25">
      <c r="B316" s="87">
        <v>5054</v>
      </c>
      <c r="C316" s="87" t="s">
        <v>332</v>
      </c>
      <c r="D316" s="1">
        <v>32781</v>
      </c>
      <c r="E316" s="87">
        <f t="shared" si="63"/>
        <v>3285.6570111255887</v>
      </c>
      <c r="F316" s="88">
        <f t="shared" si="56"/>
        <v>0.7195559824279999</v>
      </c>
      <c r="G316" s="197">
        <f t="shared" si="57"/>
        <v>768.73344244878319</v>
      </c>
      <c r="H316" s="197">
        <f t="shared" si="58"/>
        <v>7669.65355531151</v>
      </c>
      <c r="I316" s="197">
        <f t="shared" si="59"/>
        <v>288.58706189621552</v>
      </c>
      <c r="J316" s="89">
        <f t="shared" si="60"/>
        <v>2879.2331165385422</v>
      </c>
      <c r="K316" s="197">
        <f t="shared" si="64"/>
        <v>236.979871777531</v>
      </c>
      <c r="L316" s="89">
        <f t="shared" si="61"/>
        <v>2364.3481807244266</v>
      </c>
      <c r="M316" s="90">
        <f t="shared" si="65"/>
        <v>10034.001736035936</v>
      </c>
      <c r="N316" s="90">
        <f t="shared" si="66"/>
        <v>42815.001736035934</v>
      </c>
      <c r="O316" s="90">
        <f t="shared" si="67"/>
        <v>4291.3703253519025</v>
      </c>
      <c r="P316" s="91">
        <f t="shared" si="62"/>
        <v>0.9398063096558944</v>
      </c>
      <c r="Q316" s="206">
        <v>10034.001678489298</v>
      </c>
      <c r="R316" s="94">
        <f t="shared" si="68"/>
        <v>-4.2806669197301951E-2</v>
      </c>
      <c r="S316" s="94">
        <f t="shared" si="68"/>
        <v>-5.0289988812678404E-2</v>
      </c>
      <c r="T316" s="93">
        <v>9977</v>
      </c>
      <c r="U316" s="200">
        <v>34247</v>
      </c>
      <c r="V316" s="200">
        <v>3459.6423881200121</v>
      </c>
      <c r="W316" s="208"/>
      <c r="X316" s="90">
        <v>0</v>
      </c>
      <c r="Y316" s="90">
        <f t="shared" si="69"/>
        <v>0</v>
      </c>
      <c r="Z316" s="1"/>
    </row>
    <row r="317" spans="2:27" x14ac:dyDescent="0.25">
      <c r="B317" s="87">
        <v>5055</v>
      </c>
      <c r="C317" s="87" t="s">
        <v>333</v>
      </c>
      <c r="D317" s="1">
        <v>22863</v>
      </c>
      <c r="E317" s="87">
        <f t="shared" si="63"/>
        <v>3888.2653061224487</v>
      </c>
      <c r="F317" s="88">
        <f t="shared" si="56"/>
        <v>0.85152666660394283</v>
      </c>
      <c r="G317" s="197">
        <f t="shared" si="57"/>
        <v>407.16846545066716</v>
      </c>
      <c r="H317" s="197">
        <f t="shared" si="58"/>
        <v>2394.1505768499228</v>
      </c>
      <c r="I317" s="197">
        <f t="shared" si="59"/>
        <v>77.674158647314528</v>
      </c>
      <c r="J317" s="89">
        <f t="shared" si="60"/>
        <v>456.72405284620942</v>
      </c>
      <c r="K317" s="197">
        <f t="shared" si="64"/>
        <v>26.066968528629999</v>
      </c>
      <c r="L317" s="89">
        <f t="shared" si="61"/>
        <v>153.2737749483444</v>
      </c>
      <c r="M317" s="90">
        <f t="shared" si="65"/>
        <v>2547.4243517982673</v>
      </c>
      <c r="N317" s="90">
        <f t="shared" si="66"/>
        <v>25410.424351798269</v>
      </c>
      <c r="O317" s="90">
        <f t="shared" si="67"/>
        <v>4321.5007401017465</v>
      </c>
      <c r="P317" s="91">
        <f t="shared" si="62"/>
        <v>0.94640484386469181</v>
      </c>
      <c r="Q317" s="206">
        <v>2547.4243178828387</v>
      </c>
      <c r="R317" s="94">
        <f t="shared" si="68"/>
        <v>-5.6106471816283927E-3</v>
      </c>
      <c r="S317" s="94">
        <f t="shared" si="68"/>
        <v>-4.9341918395751456E-3</v>
      </c>
      <c r="T317" s="93">
        <v>5880</v>
      </c>
      <c r="U317" s="200">
        <v>22992</v>
      </c>
      <c r="V317" s="200">
        <v>3907.5458871515975</v>
      </c>
      <c r="W317" s="208"/>
      <c r="X317" s="90">
        <v>0</v>
      </c>
      <c r="Y317" s="90">
        <f t="shared" si="69"/>
        <v>0</v>
      </c>
      <c r="Z317" s="1"/>
      <c r="AA317" s="1"/>
    </row>
    <row r="318" spans="2:27" x14ac:dyDescent="0.25">
      <c r="B318" s="87">
        <v>5056</v>
      </c>
      <c r="C318" s="87" t="s">
        <v>334</v>
      </c>
      <c r="D318" s="1">
        <v>21503</v>
      </c>
      <c r="E318" s="87">
        <f t="shared" si="63"/>
        <v>4071.7667108502178</v>
      </c>
      <c r="F318" s="88">
        <f t="shared" si="56"/>
        <v>0.89171331210854288</v>
      </c>
      <c r="G318" s="197">
        <f t="shared" si="57"/>
        <v>297.0676226140057</v>
      </c>
      <c r="H318" s="197">
        <f t="shared" si="58"/>
        <v>1568.814115024564</v>
      </c>
      <c r="I318" s="197">
        <f t="shared" si="59"/>
        <v>13.448666992595349</v>
      </c>
      <c r="J318" s="89">
        <f t="shared" si="60"/>
        <v>71.022410387896045</v>
      </c>
      <c r="K318" s="197">
        <f t="shared" si="64"/>
        <v>-38.158523126089179</v>
      </c>
      <c r="L318" s="89">
        <f t="shared" si="61"/>
        <v>-201.51516062887694</v>
      </c>
      <c r="M318" s="90">
        <f t="shared" si="65"/>
        <v>1367.2989543956871</v>
      </c>
      <c r="N318" s="90">
        <f t="shared" si="66"/>
        <v>22870.298954395686</v>
      </c>
      <c r="O318" s="90">
        <f t="shared" si="67"/>
        <v>4330.6758103381335</v>
      </c>
      <c r="P318" s="91">
        <f t="shared" si="62"/>
        <v>0.94841417613992152</v>
      </c>
      <c r="Q318" s="206">
        <v>1367.2989239352487</v>
      </c>
      <c r="R318" s="94">
        <f t="shared" si="68"/>
        <v>-4.1883883616272335E-2</v>
      </c>
      <c r="S318" s="94">
        <f t="shared" si="68"/>
        <v>-6.4562261678754035E-2</v>
      </c>
      <c r="T318" s="93">
        <v>5281</v>
      </c>
      <c r="U318" s="200">
        <v>22443</v>
      </c>
      <c r="V318" s="200">
        <v>4352.7928626842513</v>
      </c>
      <c r="W318" s="208"/>
      <c r="X318" s="90">
        <v>0</v>
      </c>
      <c r="Y318" s="90">
        <f t="shared" si="69"/>
        <v>0</v>
      </c>
      <c r="Z318" s="1"/>
      <c r="AA318" s="1"/>
    </row>
    <row r="319" spans="2:27" x14ac:dyDescent="0.25">
      <c r="B319" s="87">
        <v>5057</v>
      </c>
      <c r="C319" s="87" t="s">
        <v>335</v>
      </c>
      <c r="D319" s="1">
        <v>40308</v>
      </c>
      <c r="E319" s="87">
        <f t="shared" si="63"/>
        <v>3849.1214667685254</v>
      </c>
      <c r="F319" s="88">
        <f t="shared" si="56"/>
        <v>0.84295420037057078</v>
      </c>
      <c r="G319" s="197">
        <f t="shared" si="57"/>
        <v>430.65476906302121</v>
      </c>
      <c r="H319" s="197">
        <f t="shared" si="58"/>
        <v>4509.8167416279575</v>
      </c>
      <c r="I319" s="197">
        <f t="shared" si="59"/>
        <v>91.374502421187699</v>
      </c>
      <c r="J319" s="89">
        <f t="shared" si="60"/>
        <v>956.87378935467757</v>
      </c>
      <c r="K319" s="197">
        <f t="shared" si="64"/>
        <v>39.767312302503171</v>
      </c>
      <c r="L319" s="89">
        <f t="shared" si="61"/>
        <v>416.44329443181323</v>
      </c>
      <c r="M319" s="90">
        <f t="shared" si="65"/>
        <v>4926.2600360597708</v>
      </c>
      <c r="N319" s="90">
        <f t="shared" si="66"/>
        <v>45234.260036059772</v>
      </c>
      <c r="O319" s="90">
        <f t="shared" si="67"/>
        <v>4319.5435481340501</v>
      </c>
      <c r="P319" s="91">
        <f t="shared" si="62"/>
        <v>0.94597622055302311</v>
      </c>
      <c r="Q319" s="206">
        <v>4926.2599756580075</v>
      </c>
      <c r="R319" s="94">
        <f t="shared" si="68"/>
        <v>-6.2865172694327341E-3</v>
      </c>
      <c r="S319" s="94">
        <f t="shared" si="68"/>
        <v>-1.587065227285021E-2</v>
      </c>
      <c r="T319" s="93">
        <v>10472</v>
      </c>
      <c r="U319" s="200">
        <v>40563</v>
      </c>
      <c r="V319" s="200">
        <v>3911.1946774660109</v>
      </c>
      <c r="W319" s="208"/>
      <c r="X319" s="90">
        <v>0</v>
      </c>
      <c r="Y319" s="90">
        <f t="shared" si="69"/>
        <v>0</v>
      </c>
      <c r="Z319" s="1"/>
      <c r="AA319" s="1"/>
    </row>
    <row r="320" spans="2:27" x14ac:dyDescent="0.25">
      <c r="B320" s="87">
        <v>5058</v>
      </c>
      <c r="C320" s="87" t="s">
        <v>336</v>
      </c>
      <c r="D320" s="1">
        <v>17092</v>
      </c>
      <c r="E320" s="87">
        <f t="shared" si="63"/>
        <v>4019.7554092191908</v>
      </c>
      <c r="F320" s="88">
        <f t="shared" si="56"/>
        <v>0.88032288300539929</v>
      </c>
      <c r="G320" s="197">
        <f t="shared" si="57"/>
        <v>328.27440359262192</v>
      </c>
      <c r="H320" s="197">
        <f t="shared" si="58"/>
        <v>1395.8227640758284</v>
      </c>
      <c r="I320" s="197">
        <f t="shared" si="59"/>
        <v>31.652622563454791</v>
      </c>
      <c r="J320" s="89">
        <f t="shared" si="60"/>
        <v>134.58695113980977</v>
      </c>
      <c r="K320" s="197">
        <f t="shared" si="64"/>
        <v>-19.954567555229737</v>
      </c>
      <c r="L320" s="89">
        <f t="shared" si="61"/>
        <v>-84.846821244836846</v>
      </c>
      <c r="M320" s="90">
        <f t="shared" si="65"/>
        <v>1310.9759428309917</v>
      </c>
      <c r="N320" s="90">
        <f t="shared" si="66"/>
        <v>18402.975942830992</v>
      </c>
      <c r="O320" s="90">
        <f t="shared" si="67"/>
        <v>4328.075245256583</v>
      </c>
      <c r="P320" s="91">
        <f t="shared" si="62"/>
        <v>0.94784465468476453</v>
      </c>
      <c r="Q320" s="206">
        <v>1310.9759183057527</v>
      </c>
      <c r="R320" s="94">
        <f t="shared" si="68"/>
        <v>-4.481949256734101E-2</v>
      </c>
      <c r="S320" s="94">
        <f t="shared" si="68"/>
        <v>-4.4819492567341142E-2</v>
      </c>
      <c r="T320" s="93">
        <v>4252</v>
      </c>
      <c r="U320" s="200">
        <v>17894</v>
      </c>
      <c r="V320" s="200">
        <v>4208.3725305738481</v>
      </c>
      <c r="W320" s="208"/>
      <c r="X320" s="90">
        <v>0</v>
      </c>
      <c r="Y320" s="90">
        <f t="shared" si="69"/>
        <v>0</v>
      </c>
      <c r="Z320" s="1"/>
      <c r="AA320" s="1"/>
    </row>
    <row r="321" spans="2:27" x14ac:dyDescent="0.25">
      <c r="B321" s="87">
        <v>5059</v>
      </c>
      <c r="C321" s="87" t="s">
        <v>337</v>
      </c>
      <c r="D321" s="1">
        <v>66865</v>
      </c>
      <c r="E321" s="87">
        <f t="shared" si="63"/>
        <v>3577.5815944355268</v>
      </c>
      <c r="F321" s="88">
        <f t="shared" si="56"/>
        <v>0.78348720824590923</v>
      </c>
      <c r="G321" s="197">
        <f t="shared" si="57"/>
        <v>593.5786924628203</v>
      </c>
      <c r="H321" s="197">
        <f t="shared" si="58"/>
        <v>11093.985762130111</v>
      </c>
      <c r="I321" s="197">
        <f t="shared" si="59"/>
        <v>186.41345773773719</v>
      </c>
      <c r="J321" s="89">
        <f t="shared" si="60"/>
        <v>3484.0675251183084</v>
      </c>
      <c r="K321" s="197">
        <f t="shared" si="64"/>
        <v>134.80626761905268</v>
      </c>
      <c r="L321" s="89">
        <f t="shared" si="61"/>
        <v>2519.5291418000943</v>
      </c>
      <c r="M321" s="90">
        <f t="shared" si="65"/>
        <v>13613.514903930205</v>
      </c>
      <c r="N321" s="90">
        <f t="shared" si="66"/>
        <v>80478.514903930205</v>
      </c>
      <c r="O321" s="90">
        <f t="shared" si="67"/>
        <v>4305.9665545173993</v>
      </c>
      <c r="P321" s="91">
        <f t="shared" si="62"/>
        <v>0.94300287094678992</v>
      </c>
      <c r="Q321" s="206">
        <v>13613.514796127596</v>
      </c>
      <c r="R321" s="94">
        <f t="shared" si="68"/>
        <v>-7.3043633178437282E-3</v>
      </c>
      <c r="S321" s="94">
        <f t="shared" si="68"/>
        <v>-1.7289744789017958E-2</v>
      </c>
      <c r="T321" s="93">
        <v>18690</v>
      </c>
      <c r="U321" s="200">
        <v>67357</v>
      </c>
      <c r="V321" s="200">
        <v>3640.5253486109609</v>
      </c>
      <c r="W321" s="208"/>
      <c r="X321" s="90">
        <v>0</v>
      </c>
      <c r="Y321" s="90">
        <f t="shared" si="69"/>
        <v>0</v>
      </c>
      <c r="Z321" s="1"/>
      <c r="AA321" s="1"/>
    </row>
    <row r="322" spans="2:27" x14ac:dyDescent="0.25">
      <c r="B322" s="87">
        <v>5060</v>
      </c>
      <c r="C322" s="87" t="s">
        <v>338</v>
      </c>
      <c r="D322" s="1">
        <v>42722</v>
      </c>
      <c r="E322" s="87">
        <f t="shared" si="63"/>
        <v>4319.7168857431752</v>
      </c>
      <c r="F322" s="88">
        <f t="shared" si="56"/>
        <v>0.94601418133627035</v>
      </c>
      <c r="G322" s="197">
        <f t="shared" si="57"/>
        <v>148.29751767823126</v>
      </c>
      <c r="H322" s="197">
        <f t="shared" si="58"/>
        <v>1466.6624498377073</v>
      </c>
      <c r="I322" s="197">
        <f t="shared" si="59"/>
        <v>0</v>
      </c>
      <c r="J322" s="89">
        <f t="shared" si="60"/>
        <v>0</v>
      </c>
      <c r="K322" s="197">
        <f t="shared" si="64"/>
        <v>-51.607190118684528</v>
      </c>
      <c r="L322" s="89">
        <f t="shared" si="61"/>
        <v>-510.39511027378995</v>
      </c>
      <c r="M322" s="90">
        <f t="shared" si="65"/>
        <v>956.2673395639174</v>
      </c>
      <c r="N322" s="90">
        <f t="shared" si="66"/>
        <v>43678.267339563914</v>
      </c>
      <c r="O322" s="90">
        <f t="shared" si="67"/>
        <v>4416.4072133027221</v>
      </c>
      <c r="P322" s="91">
        <f t="shared" si="62"/>
        <v>0.96718927764206586</v>
      </c>
      <c r="Q322" s="206">
        <v>956.26730522165155</v>
      </c>
      <c r="R322" s="94">
        <f t="shared" si="68"/>
        <v>2.7613412228796843E-2</v>
      </c>
      <c r="S322" s="94">
        <f t="shared" si="68"/>
        <v>1.1196534662350892E-2</v>
      </c>
      <c r="T322" s="93">
        <v>9890</v>
      </c>
      <c r="U322" s="200">
        <v>41574</v>
      </c>
      <c r="V322" s="200">
        <v>4271.8865598027132</v>
      </c>
      <c r="W322" s="208"/>
      <c r="X322" s="90">
        <v>0</v>
      </c>
      <c r="Y322" s="90">
        <f t="shared" si="69"/>
        <v>0</v>
      </c>
      <c r="Z322" s="1"/>
      <c r="AA322" s="1"/>
    </row>
    <row r="323" spans="2:27" x14ac:dyDescent="0.25">
      <c r="B323" s="87">
        <v>5061</v>
      </c>
      <c r="C323" s="87" t="s">
        <v>339</v>
      </c>
      <c r="D323" s="1">
        <v>6227</v>
      </c>
      <c r="E323" s="87">
        <f t="shared" si="63"/>
        <v>3181.9110884006132</v>
      </c>
      <c r="F323" s="88">
        <f t="shared" si="56"/>
        <v>0.69683571701487468</v>
      </c>
      <c r="G323" s="197">
        <f t="shared" si="57"/>
        <v>830.98099608376845</v>
      </c>
      <c r="H323" s="197">
        <f t="shared" si="58"/>
        <v>1626.229809335935</v>
      </c>
      <c r="I323" s="197">
        <f t="shared" si="59"/>
        <v>324.89813484995693</v>
      </c>
      <c r="J323" s="89">
        <f t="shared" si="60"/>
        <v>635.82564990136575</v>
      </c>
      <c r="K323" s="197">
        <f t="shared" si="64"/>
        <v>273.29094473127242</v>
      </c>
      <c r="L323" s="89">
        <f t="shared" si="61"/>
        <v>534.83037883910015</v>
      </c>
      <c r="M323" s="90">
        <f t="shared" si="65"/>
        <v>2161.0601881750354</v>
      </c>
      <c r="N323" s="90">
        <f t="shared" si="66"/>
        <v>8388.0601881750354</v>
      </c>
      <c r="O323" s="90">
        <f t="shared" si="67"/>
        <v>4286.1830292156546</v>
      </c>
      <c r="P323" s="91">
        <f t="shared" si="62"/>
        <v>0.93867029638523836</v>
      </c>
      <c r="Q323" s="206">
        <v>2161.0601768871961</v>
      </c>
      <c r="R323" s="91">
        <f t="shared" si="68"/>
        <v>9.959385484725411E-2</v>
      </c>
      <c r="S323" s="91">
        <f t="shared" si="68"/>
        <v>0.1125170324974773</v>
      </c>
      <c r="T323" s="93">
        <v>1957</v>
      </c>
      <c r="U323" s="200">
        <v>5663</v>
      </c>
      <c r="V323" s="200">
        <v>2860.1010101010102</v>
      </c>
      <c r="W323" s="208"/>
      <c r="X323" s="90">
        <v>0</v>
      </c>
      <c r="Y323" s="90">
        <f t="shared" si="69"/>
        <v>0</v>
      </c>
    </row>
    <row r="324" spans="2:27" ht="28.5" customHeight="1" x14ac:dyDescent="0.25">
      <c r="B324" s="87">
        <v>5401</v>
      </c>
      <c r="C324" s="87" t="s">
        <v>340</v>
      </c>
      <c r="D324" s="1">
        <v>365110</v>
      </c>
      <c r="E324" s="87">
        <f t="shared" si="63"/>
        <v>4681.3775771874043</v>
      </c>
      <c r="F324" s="88">
        <f t="shared" si="56"/>
        <v>1.0252175532209673</v>
      </c>
      <c r="G324" s="197">
        <f t="shared" si="57"/>
        <v>-68.698897188306177</v>
      </c>
      <c r="H324" s="197">
        <f t="shared" si="58"/>
        <v>-5357.9643895103754</v>
      </c>
      <c r="I324" s="197">
        <f t="shared" si="59"/>
        <v>0</v>
      </c>
      <c r="J324" s="89">
        <f t="shared" si="60"/>
        <v>0</v>
      </c>
      <c r="K324" s="197">
        <f t="shared" si="64"/>
        <v>-51.607190118684528</v>
      </c>
      <c r="L324" s="89">
        <f t="shared" si="61"/>
        <v>-4024.9479717364438</v>
      </c>
      <c r="M324" s="90">
        <f t="shared" si="65"/>
        <v>-9382.9123612468193</v>
      </c>
      <c r="N324" s="90">
        <f t="shared" si="66"/>
        <v>355727.08763875318</v>
      </c>
      <c r="O324" s="90">
        <f t="shared" si="67"/>
        <v>4561.0714898804126</v>
      </c>
      <c r="P324" s="91">
        <f t="shared" si="62"/>
        <v>0.99887062639594448</v>
      </c>
      <c r="Q324" s="206">
        <v>-9382.9126320680516</v>
      </c>
      <c r="R324" s="91">
        <f t="shared" si="68"/>
        <v>-3.6816807627167832E-2</v>
      </c>
      <c r="S324" s="91">
        <f t="shared" si="68"/>
        <v>-4.2349504188136003E-2</v>
      </c>
      <c r="T324" s="93">
        <v>77992</v>
      </c>
      <c r="U324" s="200">
        <v>379066</v>
      </c>
      <c r="V324" s="200">
        <v>4888.3988445269788</v>
      </c>
      <c r="W324" s="208"/>
      <c r="X324" s="90">
        <v>0</v>
      </c>
      <c r="Y324" s="90">
        <f t="shared" si="69"/>
        <v>0</v>
      </c>
    </row>
    <row r="325" spans="2:27" x14ac:dyDescent="0.25">
      <c r="B325" s="87">
        <v>5402</v>
      </c>
      <c r="C325" s="87" t="s">
        <v>341</v>
      </c>
      <c r="D325" s="1">
        <v>104306</v>
      </c>
      <c r="E325" s="87">
        <f t="shared" si="63"/>
        <v>4188.4913464241254</v>
      </c>
      <c r="F325" s="88">
        <f t="shared" si="56"/>
        <v>0.91727590416837579</v>
      </c>
      <c r="G325" s="197">
        <f t="shared" si="57"/>
        <v>227.03284126966119</v>
      </c>
      <c r="H325" s="197">
        <f t="shared" si="58"/>
        <v>5653.7988461383729</v>
      </c>
      <c r="I325" s="197">
        <f t="shared" si="59"/>
        <v>0</v>
      </c>
      <c r="J325" s="89">
        <f t="shared" si="60"/>
        <v>0</v>
      </c>
      <c r="K325" s="197">
        <f t="shared" si="64"/>
        <v>-51.607190118684528</v>
      </c>
      <c r="L325" s="89">
        <f t="shared" si="61"/>
        <v>-1285.1738555256006</v>
      </c>
      <c r="M325" s="90">
        <f t="shared" si="65"/>
        <v>4368.6249906127723</v>
      </c>
      <c r="N325" s="90">
        <f t="shared" si="66"/>
        <v>108674.62499061278</v>
      </c>
      <c r="O325" s="90">
        <f t="shared" si="67"/>
        <v>4363.916997575102</v>
      </c>
      <c r="P325" s="91">
        <f t="shared" si="62"/>
        <v>0.95569396677490803</v>
      </c>
      <c r="Q325" s="206">
        <v>4368.6249041390147</v>
      </c>
      <c r="R325" s="91">
        <f t="shared" si="68"/>
        <v>-2.2670097471853686E-3</v>
      </c>
      <c r="S325" s="91">
        <f t="shared" si="68"/>
        <v>-6.2334220683928337E-3</v>
      </c>
      <c r="T325" s="93">
        <v>24903</v>
      </c>
      <c r="U325" s="200">
        <v>104543</v>
      </c>
      <c r="V325" s="200">
        <v>4214.7637477826156</v>
      </c>
      <c r="W325" s="208"/>
      <c r="X325" s="90">
        <v>0</v>
      </c>
      <c r="Y325" s="90">
        <f t="shared" si="69"/>
        <v>0</v>
      </c>
    </row>
    <row r="326" spans="2:27" x14ac:dyDescent="0.25">
      <c r="B326" s="87">
        <v>5403</v>
      </c>
      <c r="C326" s="87" t="s">
        <v>342</v>
      </c>
      <c r="D326" s="1">
        <v>90871</v>
      </c>
      <c r="E326" s="87">
        <f t="shared" si="63"/>
        <v>4262.8418633015899</v>
      </c>
      <c r="F326" s="88">
        <f t="shared" si="56"/>
        <v>0.93355860167290505</v>
      </c>
      <c r="G326" s="197">
        <f t="shared" si="57"/>
        <v>182.42253114318245</v>
      </c>
      <c r="H326" s="197">
        <f t="shared" si="58"/>
        <v>3888.7010963792204</v>
      </c>
      <c r="I326" s="197">
        <f t="shared" si="59"/>
        <v>0</v>
      </c>
      <c r="J326" s="89">
        <f t="shared" si="60"/>
        <v>0</v>
      </c>
      <c r="K326" s="197">
        <f t="shared" si="64"/>
        <v>-51.607190118684528</v>
      </c>
      <c r="L326" s="89">
        <f t="shared" si="61"/>
        <v>-1100.1104717599981</v>
      </c>
      <c r="M326" s="90">
        <f t="shared" si="65"/>
        <v>2788.5906246192226</v>
      </c>
      <c r="N326" s="90">
        <f t="shared" si="66"/>
        <v>93659.590624619217</v>
      </c>
      <c r="O326" s="90">
        <f t="shared" si="67"/>
        <v>4393.6572043260876</v>
      </c>
      <c r="P326" s="91">
        <f t="shared" si="62"/>
        <v>0.96220704577671967</v>
      </c>
      <c r="Q326" s="206">
        <v>2788.5905505975766</v>
      </c>
      <c r="R326" s="91">
        <f t="shared" si="68"/>
        <v>-3.5418996863828761E-3</v>
      </c>
      <c r="S326" s="91">
        <f t="shared" si="68"/>
        <v>-1.1628743583472578E-2</v>
      </c>
      <c r="T326" s="93">
        <v>21317</v>
      </c>
      <c r="U326" s="200">
        <v>91194</v>
      </c>
      <c r="V326" s="200">
        <v>4312.9965947786613</v>
      </c>
      <c r="W326" s="208"/>
      <c r="X326" s="90">
        <v>0</v>
      </c>
      <c r="Y326" s="90">
        <f t="shared" si="69"/>
        <v>0</v>
      </c>
    </row>
    <row r="327" spans="2:27" x14ac:dyDescent="0.25">
      <c r="B327" s="87">
        <v>5404</v>
      </c>
      <c r="C327" s="87" t="s">
        <v>343</v>
      </c>
      <c r="D327" s="1">
        <v>7393</v>
      </c>
      <c r="E327" s="87">
        <f t="shared" si="63"/>
        <v>3824.624935333678</v>
      </c>
      <c r="F327" s="88">
        <f t="shared" ref="F327:F362" si="70">E327/E$364</f>
        <v>0.83758948162999791</v>
      </c>
      <c r="G327" s="197">
        <f t="shared" ref="G327:G362" si="71">($E$364+$Y$364-E327-Y327)*0.6</f>
        <v>445.35268792392964</v>
      </c>
      <c r="H327" s="197">
        <f t="shared" ref="H327:H362" si="72">G327*T327/1000</f>
        <v>860.86674575695588</v>
      </c>
      <c r="I327" s="197">
        <f t="shared" ref="I327:I362" si="73">IF(E327+Y327&lt;(E$364+Y$364)*0.9,((E$364+Y$364)*0.9-E327-Y327)*0.35,0)</f>
        <v>99.948288423384284</v>
      </c>
      <c r="J327" s="89">
        <f t="shared" ref="J327:J362" si="74">I327*T327/1000</f>
        <v>193.20004152240182</v>
      </c>
      <c r="K327" s="197">
        <f t="shared" si="64"/>
        <v>48.341098304699756</v>
      </c>
      <c r="L327" s="89">
        <f t="shared" ref="L327:L362" si="75">K327*T327/1000</f>
        <v>93.443343022984621</v>
      </c>
      <c r="M327" s="90">
        <f t="shared" si="65"/>
        <v>954.31008877994054</v>
      </c>
      <c r="N327" s="90">
        <f t="shared" si="66"/>
        <v>8347.310088779941</v>
      </c>
      <c r="O327" s="90">
        <f t="shared" si="67"/>
        <v>4318.3187215623084</v>
      </c>
      <c r="P327" s="91">
        <f t="shared" ref="P327:P362" si="76">O327/O$364</f>
        <v>0.9457079846159947</v>
      </c>
      <c r="Q327" s="206">
        <v>954.31007763053174</v>
      </c>
      <c r="R327" s="91">
        <f t="shared" si="68"/>
        <v>8.4335582282194191E-2</v>
      </c>
      <c r="S327" s="91">
        <f t="shared" si="68"/>
        <v>6.4141024102080779E-2</v>
      </c>
      <c r="T327" s="93">
        <v>1933</v>
      </c>
      <c r="U327" s="200">
        <v>6818</v>
      </c>
      <c r="V327" s="200">
        <v>3594.0959409594097</v>
      </c>
      <c r="W327" s="208"/>
      <c r="X327" s="90">
        <v>0</v>
      </c>
      <c r="Y327" s="90">
        <f t="shared" si="69"/>
        <v>0</v>
      </c>
    </row>
    <row r="328" spans="2:27" x14ac:dyDescent="0.25">
      <c r="B328" s="87">
        <v>5405</v>
      </c>
      <c r="C328" s="87" t="s">
        <v>344</v>
      </c>
      <c r="D328" s="1">
        <v>23447</v>
      </c>
      <c r="E328" s="87">
        <f t="shared" ref="E328:E362" si="77">D328/T328*1000</f>
        <v>4192.2045413910246</v>
      </c>
      <c r="F328" s="88">
        <f t="shared" si="70"/>
        <v>0.91808909058537147</v>
      </c>
      <c r="G328" s="197">
        <f t="shared" si="71"/>
        <v>224.80492428952167</v>
      </c>
      <c r="H328" s="197">
        <f t="shared" si="72"/>
        <v>1257.3339415512946</v>
      </c>
      <c r="I328" s="197">
        <f t="shared" si="73"/>
        <v>0</v>
      </c>
      <c r="J328" s="89">
        <f t="shared" si="74"/>
        <v>0</v>
      </c>
      <c r="K328" s="197">
        <f t="shared" ref="K328:K362" si="78">I328+J$366</f>
        <v>-51.607190118684528</v>
      </c>
      <c r="L328" s="89">
        <f t="shared" si="75"/>
        <v>-288.63901433380255</v>
      </c>
      <c r="M328" s="90">
        <f t="shared" ref="M328:M362" si="79">+H328+L328</f>
        <v>968.69492721749202</v>
      </c>
      <c r="N328" s="90">
        <f t="shared" ref="N328:N362" si="80">D328+M328</f>
        <v>24415.694927217493</v>
      </c>
      <c r="O328" s="90">
        <f t="shared" ref="O328:O362" si="81">N328/T328*1000</f>
        <v>4365.4022755618616</v>
      </c>
      <c r="P328" s="91">
        <f t="shared" si="76"/>
        <v>0.95601924134170635</v>
      </c>
      <c r="Q328" s="206">
        <v>968.6949077962289</v>
      </c>
      <c r="R328" s="91">
        <f t="shared" ref="R328:S362" si="82">(D328-U328)/U328</f>
        <v>-4.2158584909514275E-2</v>
      </c>
      <c r="S328" s="91">
        <f t="shared" si="82"/>
        <v>-4.6440014442369955E-2</v>
      </c>
      <c r="T328" s="93">
        <v>5593</v>
      </c>
      <c r="U328" s="200">
        <v>24479</v>
      </c>
      <c r="V328" s="200">
        <v>4396.3721264367814</v>
      </c>
      <c r="W328" s="208"/>
      <c r="X328" s="90">
        <v>0</v>
      </c>
      <c r="Y328" s="90">
        <f t="shared" ref="Y328:Y362" si="83">X328*1000/T328</f>
        <v>0</v>
      </c>
    </row>
    <row r="329" spans="2:27" x14ac:dyDescent="0.25">
      <c r="B329" s="87">
        <v>5406</v>
      </c>
      <c r="C329" s="87" t="s">
        <v>345</v>
      </c>
      <c r="D329" s="1">
        <v>54471</v>
      </c>
      <c r="E329" s="87">
        <f t="shared" si="77"/>
        <v>4816.1803713527852</v>
      </c>
      <c r="F329" s="88">
        <f t="shared" si="70"/>
        <v>1.0547392460395615</v>
      </c>
      <c r="G329" s="197">
        <f t="shared" si="71"/>
        <v>-149.5805736875347</v>
      </c>
      <c r="H329" s="197">
        <f t="shared" si="72"/>
        <v>-1691.7562884060176</v>
      </c>
      <c r="I329" s="197">
        <f t="shared" si="73"/>
        <v>0</v>
      </c>
      <c r="J329" s="89">
        <f t="shared" si="74"/>
        <v>0</v>
      </c>
      <c r="K329" s="197">
        <f t="shared" si="78"/>
        <v>-51.607190118684528</v>
      </c>
      <c r="L329" s="89">
        <f t="shared" si="75"/>
        <v>-583.67732024232203</v>
      </c>
      <c r="M329" s="90">
        <f t="shared" si="79"/>
        <v>-2275.4336086483395</v>
      </c>
      <c r="N329" s="90">
        <f t="shared" si="80"/>
        <v>52195.566391351662</v>
      </c>
      <c r="O329" s="90">
        <f t="shared" si="81"/>
        <v>4614.9926075465655</v>
      </c>
      <c r="P329" s="91">
        <f t="shared" si="76"/>
        <v>1.0106793035233823</v>
      </c>
      <c r="Q329" s="206">
        <v>-2275.4336479214462</v>
      </c>
      <c r="R329" s="91">
        <f>(D329-U329)/U329</f>
        <v>-5.277574872169467E-3</v>
      </c>
      <c r="S329" s="91">
        <f t="shared" si="82"/>
        <v>-8.443800098040511E-3</v>
      </c>
      <c r="T329" s="93">
        <v>11310</v>
      </c>
      <c r="U329" s="200">
        <v>54760</v>
      </c>
      <c r="V329" s="200">
        <v>4857.1935426645377</v>
      </c>
      <c r="W329" s="208"/>
      <c r="X329" s="90">
        <v>0</v>
      </c>
      <c r="Y329" s="90">
        <f t="shared" si="83"/>
        <v>0</v>
      </c>
    </row>
    <row r="330" spans="2:27" x14ac:dyDescent="0.25">
      <c r="B330" s="87">
        <v>5411</v>
      </c>
      <c r="C330" s="87" t="s">
        <v>346</v>
      </c>
      <c r="D330" s="1">
        <v>9679</v>
      </c>
      <c r="E330" s="87">
        <f t="shared" si="77"/>
        <v>3377.1807397069088</v>
      </c>
      <c r="F330" s="88">
        <f t="shared" si="70"/>
        <v>0.73959959812245868</v>
      </c>
      <c r="G330" s="197">
        <f t="shared" si="71"/>
        <v>713.81920529999115</v>
      </c>
      <c r="H330" s="197">
        <f t="shared" si="72"/>
        <v>2045.8058423897749</v>
      </c>
      <c r="I330" s="197">
        <f t="shared" si="73"/>
        <v>256.55375689275348</v>
      </c>
      <c r="J330" s="89">
        <f t="shared" si="74"/>
        <v>735.28306725463142</v>
      </c>
      <c r="K330" s="197">
        <f t="shared" si="78"/>
        <v>204.94656677406897</v>
      </c>
      <c r="L330" s="89">
        <f t="shared" si="75"/>
        <v>587.37686037448168</v>
      </c>
      <c r="M330" s="90">
        <f t="shared" si="79"/>
        <v>2633.1827027642566</v>
      </c>
      <c r="N330" s="90">
        <f t="shared" si="80"/>
        <v>12312.182702764258</v>
      </c>
      <c r="O330" s="90">
        <f t="shared" si="81"/>
        <v>4295.9465117809696</v>
      </c>
      <c r="P330" s="91">
        <f t="shared" si="76"/>
        <v>0.94080849044061765</v>
      </c>
      <c r="Q330" s="206">
        <v>2633.1826862333687</v>
      </c>
      <c r="R330" s="91">
        <f t="shared" si="82"/>
        <v>-2.9479594906246867E-2</v>
      </c>
      <c r="S330" s="91">
        <f t="shared" si="82"/>
        <v>-5.5554288274083256E-2</v>
      </c>
      <c r="T330" s="93">
        <v>2866</v>
      </c>
      <c r="U330" s="200">
        <v>9973</v>
      </c>
      <c r="V330" s="200">
        <v>3575.8336321262104</v>
      </c>
      <c r="W330" s="208"/>
      <c r="X330" s="90">
        <v>0</v>
      </c>
      <c r="Y330" s="90">
        <f t="shared" si="83"/>
        <v>0</v>
      </c>
    </row>
    <row r="331" spans="2:27" x14ac:dyDescent="0.25">
      <c r="B331" s="87">
        <v>5412</v>
      </c>
      <c r="C331" s="87" t="s">
        <v>347</v>
      </c>
      <c r="D331" s="1">
        <v>15168</v>
      </c>
      <c r="E331" s="87">
        <f t="shared" si="77"/>
        <v>3606.2767475035666</v>
      </c>
      <c r="F331" s="88">
        <f t="shared" si="70"/>
        <v>0.78977142141450218</v>
      </c>
      <c r="G331" s="197">
        <f t="shared" si="71"/>
        <v>576.36160062199644</v>
      </c>
      <c r="H331" s="197">
        <f t="shared" si="72"/>
        <v>2424.1768922161173</v>
      </c>
      <c r="I331" s="197">
        <f t="shared" si="73"/>
        <v>176.37015416392325</v>
      </c>
      <c r="J331" s="89">
        <f t="shared" si="74"/>
        <v>741.81286841346116</v>
      </c>
      <c r="K331" s="197">
        <f t="shared" si="78"/>
        <v>124.76296404523872</v>
      </c>
      <c r="L331" s="89">
        <f t="shared" si="75"/>
        <v>524.75302677427408</v>
      </c>
      <c r="M331" s="90">
        <f t="shared" si="79"/>
        <v>2948.9299189903913</v>
      </c>
      <c r="N331" s="90">
        <f t="shared" si="80"/>
        <v>18116.92991899039</v>
      </c>
      <c r="O331" s="90">
        <f t="shared" si="81"/>
        <v>4307.4013121708012</v>
      </c>
      <c r="P331" s="91">
        <f t="shared" si="76"/>
        <v>0.94331708160521954</v>
      </c>
      <c r="Q331" s="206">
        <v>2948.9298947304769</v>
      </c>
      <c r="R331" s="91">
        <f t="shared" si="82"/>
        <v>-1.1470281543274244E-2</v>
      </c>
      <c r="S331" s="91">
        <f t="shared" si="82"/>
        <v>-1.264542386193398E-2</v>
      </c>
      <c r="T331" s="93">
        <v>4206</v>
      </c>
      <c r="U331" s="200">
        <v>15344</v>
      </c>
      <c r="V331" s="200">
        <v>3652.4636991192569</v>
      </c>
      <c r="W331" s="208"/>
      <c r="X331" s="90">
        <v>0</v>
      </c>
      <c r="Y331" s="90">
        <f t="shared" si="83"/>
        <v>0</v>
      </c>
    </row>
    <row r="332" spans="2:27" x14ac:dyDescent="0.25">
      <c r="B332" s="87">
        <v>5413</v>
      </c>
      <c r="C332" s="87" t="s">
        <v>348</v>
      </c>
      <c r="D332" s="1">
        <v>4597</v>
      </c>
      <c r="E332" s="87">
        <f t="shared" si="77"/>
        <v>3594.2142298670838</v>
      </c>
      <c r="F332" s="88">
        <f t="shared" si="70"/>
        <v>0.787129740709826</v>
      </c>
      <c r="G332" s="197">
        <f t="shared" si="71"/>
        <v>583.59911120388608</v>
      </c>
      <c r="H332" s="197">
        <f t="shared" si="72"/>
        <v>746.42326322977033</v>
      </c>
      <c r="I332" s="197">
        <f t="shared" si="73"/>
        <v>180.59203533669225</v>
      </c>
      <c r="J332" s="89">
        <f t="shared" si="74"/>
        <v>230.97721319562939</v>
      </c>
      <c r="K332" s="197">
        <f t="shared" si="78"/>
        <v>128.98484521800771</v>
      </c>
      <c r="L332" s="89">
        <f t="shared" si="75"/>
        <v>164.97161703383188</v>
      </c>
      <c r="M332" s="90">
        <f t="shared" si="79"/>
        <v>911.3948802636022</v>
      </c>
      <c r="N332" s="90">
        <f t="shared" si="80"/>
        <v>5508.3948802636023</v>
      </c>
      <c r="O332" s="90">
        <f t="shared" si="81"/>
        <v>4306.7981862889774</v>
      </c>
      <c r="P332" s="91">
        <f t="shared" si="76"/>
        <v>0.94318499756998575</v>
      </c>
      <c r="Q332" s="206">
        <v>911.39487288641976</v>
      </c>
      <c r="R332" s="91">
        <f t="shared" si="82"/>
        <v>-0.11748896141293914</v>
      </c>
      <c r="S332" s="91">
        <f t="shared" si="82"/>
        <v>-0.11058895329263373</v>
      </c>
      <c r="T332" s="93">
        <v>1279</v>
      </c>
      <c r="U332" s="200">
        <v>5209</v>
      </c>
      <c r="V332" s="200">
        <v>4041.1171450737006</v>
      </c>
      <c r="W332" s="208"/>
      <c r="X332" s="90">
        <v>0</v>
      </c>
      <c r="Y332" s="90">
        <f t="shared" si="83"/>
        <v>0</v>
      </c>
    </row>
    <row r="333" spans="2:27" x14ac:dyDescent="0.25">
      <c r="B333" s="87">
        <v>5414</v>
      </c>
      <c r="C333" s="87" t="s">
        <v>349</v>
      </c>
      <c r="D333" s="1">
        <v>4802</v>
      </c>
      <c r="E333" s="87">
        <f t="shared" si="77"/>
        <v>4450.4170528266914</v>
      </c>
      <c r="F333" s="88">
        <f t="shared" si="70"/>
        <v>0.97463740244877017</v>
      </c>
      <c r="G333" s="197">
        <f t="shared" si="71"/>
        <v>69.877417428121589</v>
      </c>
      <c r="H333" s="197">
        <f t="shared" si="72"/>
        <v>75.397733404943196</v>
      </c>
      <c r="I333" s="197">
        <f t="shared" si="73"/>
        <v>0</v>
      </c>
      <c r="J333" s="89">
        <f t="shared" si="74"/>
        <v>0</v>
      </c>
      <c r="K333" s="197">
        <f t="shared" si="78"/>
        <v>-51.607190118684528</v>
      </c>
      <c r="L333" s="89">
        <f t="shared" si="75"/>
        <v>-55.68415813806061</v>
      </c>
      <c r="M333" s="90">
        <f t="shared" si="79"/>
        <v>19.713575266882586</v>
      </c>
      <c r="N333" s="90">
        <f t="shared" si="80"/>
        <v>4821.7135752668828</v>
      </c>
      <c r="O333" s="90">
        <f t="shared" si="81"/>
        <v>4468.6872801361287</v>
      </c>
      <c r="P333" s="91">
        <f t="shared" si="76"/>
        <v>0.9786385660870659</v>
      </c>
      <c r="Q333" s="206">
        <v>19.713571520137926</v>
      </c>
      <c r="R333" s="91">
        <f t="shared" si="82"/>
        <v>3.9618965143970557E-2</v>
      </c>
      <c r="S333" s="91">
        <f t="shared" si="82"/>
        <v>3.0947444582065487E-2</v>
      </c>
      <c r="T333" s="93">
        <v>1079</v>
      </c>
      <c r="U333" s="200">
        <v>4619</v>
      </c>
      <c r="V333" s="200">
        <v>4316.8224299065414</v>
      </c>
      <c r="W333" s="208"/>
      <c r="X333" s="90">
        <v>0</v>
      </c>
      <c r="Y333" s="90">
        <f t="shared" si="83"/>
        <v>0</v>
      </c>
    </row>
    <row r="334" spans="2:27" x14ac:dyDescent="0.25">
      <c r="B334" s="87">
        <v>5415</v>
      </c>
      <c r="C334" s="87" t="s">
        <v>350</v>
      </c>
      <c r="D334" s="1">
        <v>3030</v>
      </c>
      <c r="E334" s="87">
        <f t="shared" si="77"/>
        <v>3082.4008138351987</v>
      </c>
      <c r="F334" s="88">
        <f t="shared" si="70"/>
        <v>0.67504305480632987</v>
      </c>
      <c r="G334" s="197">
        <f t="shared" si="71"/>
        <v>890.68716082301717</v>
      </c>
      <c r="H334" s="197">
        <f t="shared" si="72"/>
        <v>875.54547908902589</v>
      </c>
      <c r="I334" s="197">
        <f t="shared" si="73"/>
        <v>359.72673094785199</v>
      </c>
      <c r="J334" s="89">
        <f t="shared" si="74"/>
        <v>353.61137652173846</v>
      </c>
      <c r="K334" s="197">
        <f t="shared" si="78"/>
        <v>308.11954082916748</v>
      </c>
      <c r="L334" s="89">
        <f t="shared" si="75"/>
        <v>302.88150863507161</v>
      </c>
      <c r="M334" s="90">
        <f t="shared" si="79"/>
        <v>1178.4269877240974</v>
      </c>
      <c r="N334" s="90">
        <f t="shared" si="80"/>
        <v>4208.4269877240977</v>
      </c>
      <c r="O334" s="90">
        <f t="shared" si="81"/>
        <v>4281.2075154873828</v>
      </c>
      <c r="P334" s="91">
        <f t="shared" si="76"/>
        <v>0.93758066327481093</v>
      </c>
      <c r="Q334" s="206">
        <v>1178.4269820542222</v>
      </c>
      <c r="R334" s="91">
        <f t="shared" si="82"/>
        <v>-0.16689579323618367</v>
      </c>
      <c r="S334" s="91">
        <f t="shared" si="82"/>
        <v>-0.17791344805605094</v>
      </c>
      <c r="T334" s="93">
        <v>983</v>
      </c>
      <c r="U334" s="200">
        <v>3637</v>
      </c>
      <c r="V334" s="200">
        <v>3749.4845360824743</v>
      </c>
      <c r="W334" s="208"/>
      <c r="X334" s="90">
        <v>0</v>
      </c>
      <c r="Y334" s="90">
        <f t="shared" si="83"/>
        <v>0</v>
      </c>
    </row>
    <row r="335" spans="2:27" x14ac:dyDescent="0.25">
      <c r="B335" s="87">
        <v>5416</v>
      </c>
      <c r="C335" s="87" t="s">
        <v>351</v>
      </c>
      <c r="D335" s="1">
        <v>18574</v>
      </c>
      <c r="E335" s="87">
        <f t="shared" si="77"/>
        <v>4703.4692327171433</v>
      </c>
      <c r="F335" s="88">
        <f t="shared" si="70"/>
        <v>1.0300556062631248</v>
      </c>
      <c r="G335" s="197">
        <f t="shared" si="71"/>
        <v>-81.953890506149577</v>
      </c>
      <c r="H335" s="197">
        <f t="shared" si="72"/>
        <v>-323.63591360878468</v>
      </c>
      <c r="I335" s="197">
        <f t="shared" si="73"/>
        <v>0</v>
      </c>
      <c r="J335" s="89">
        <f t="shared" si="74"/>
        <v>0</v>
      </c>
      <c r="K335" s="197">
        <f t="shared" si="78"/>
        <v>-51.607190118684528</v>
      </c>
      <c r="L335" s="89">
        <f t="shared" si="75"/>
        <v>-203.79679377868521</v>
      </c>
      <c r="M335" s="90">
        <f t="shared" si="79"/>
        <v>-527.43270738746992</v>
      </c>
      <c r="N335" s="90">
        <f t="shared" si="80"/>
        <v>18046.56729261253</v>
      </c>
      <c r="O335" s="90">
        <f t="shared" si="81"/>
        <v>4569.9081520923091</v>
      </c>
      <c r="P335" s="91">
        <f t="shared" si="76"/>
        <v>1.0008058476128077</v>
      </c>
      <c r="Q335" s="206">
        <v>-527.43272110006922</v>
      </c>
      <c r="R335" s="91">
        <f t="shared" si="82"/>
        <v>-1.3438147341583896E-2</v>
      </c>
      <c r="S335" s="91">
        <f t="shared" si="82"/>
        <v>-2.4458147214343052E-3</v>
      </c>
      <c r="T335" s="93">
        <v>3949</v>
      </c>
      <c r="U335" s="200">
        <v>18827</v>
      </c>
      <c r="V335" s="200">
        <v>4715.0012521913341</v>
      </c>
      <c r="W335" s="208"/>
      <c r="X335" s="90">
        <v>0</v>
      </c>
      <c r="Y335" s="90">
        <f t="shared" si="83"/>
        <v>0</v>
      </c>
    </row>
    <row r="336" spans="2:27" x14ac:dyDescent="0.25">
      <c r="B336" s="87">
        <v>5417</v>
      </c>
      <c r="C336" s="87" t="s">
        <v>352</v>
      </c>
      <c r="D336" s="1">
        <v>7584</v>
      </c>
      <c r="E336" s="87">
        <f t="shared" si="77"/>
        <v>3703.125</v>
      </c>
      <c r="F336" s="88">
        <f t="shared" si="70"/>
        <v>0.81098110314194238</v>
      </c>
      <c r="G336" s="197">
        <f t="shared" si="71"/>
        <v>518.25264912413638</v>
      </c>
      <c r="H336" s="197">
        <f t="shared" si="72"/>
        <v>1061.3814254062313</v>
      </c>
      <c r="I336" s="197">
        <f t="shared" si="73"/>
        <v>142.47326579017158</v>
      </c>
      <c r="J336" s="89">
        <f t="shared" si="74"/>
        <v>291.7852483382714</v>
      </c>
      <c r="K336" s="197">
        <f t="shared" si="78"/>
        <v>90.866075671487053</v>
      </c>
      <c r="L336" s="89">
        <f t="shared" si="75"/>
        <v>186.09372297520548</v>
      </c>
      <c r="M336" s="90">
        <f t="shared" si="79"/>
        <v>1247.4751483814368</v>
      </c>
      <c r="N336" s="90">
        <f t="shared" si="80"/>
        <v>8831.4751483814362</v>
      </c>
      <c r="O336" s="90">
        <f t="shared" si="81"/>
        <v>4312.2437247956232</v>
      </c>
      <c r="P336" s="91">
        <f t="shared" si="76"/>
        <v>0.94437756569159159</v>
      </c>
      <c r="Q336" s="206">
        <v>1247.4751365687157</v>
      </c>
      <c r="R336" s="91">
        <f t="shared" si="82"/>
        <v>-4.9743139957398826E-2</v>
      </c>
      <c r="S336" s="91">
        <f t="shared" si="82"/>
        <v>-3.1647428267134382E-2</v>
      </c>
      <c r="T336" s="93">
        <v>2048</v>
      </c>
      <c r="U336" s="200">
        <v>7981</v>
      </c>
      <c r="V336" s="200">
        <v>3824.1494968854813</v>
      </c>
      <c r="W336" s="208"/>
      <c r="X336" s="90">
        <v>0</v>
      </c>
      <c r="Y336" s="90">
        <f t="shared" si="83"/>
        <v>0</v>
      </c>
    </row>
    <row r="337" spans="2:25" x14ac:dyDescent="0.25">
      <c r="B337" s="87">
        <v>5418</v>
      </c>
      <c r="C337" s="87" t="s">
        <v>353</v>
      </c>
      <c r="D337" s="1">
        <v>30725</v>
      </c>
      <c r="E337" s="87">
        <f t="shared" si="77"/>
        <v>4530.3745207903276</v>
      </c>
      <c r="F337" s="88">
        <f t="shared" si="70"/>
        <v>0.99214801728720703</v>
      </c>
      <c r="G337" s="197">
        <f t="shared" si="71"/>
        <v>21.902936649939875</v>
      </c>
      <c r="H337" s="197">
        <f t="shared" si="72"/>
        <v>148.54571635989223</v>
      </c>
      <c r="I337" s="197">
        <f t="shared" si="73"/>
        <v>0</v>
      </c>
      <c r="J337" s="89">
        <f t="shared" si="74"/>
        <v>0</v>
      </c>
      <c r="K337" s="197">
        <f t="shared" si="78"/>
        <v>-51.607190118684528</v>
      </c>
      <c r="L337" s="89">
        <f t="shared" si="75"/>
        <v>-349.99996338491849</v>
      </c>
      <c r="M337" s="90">
        <f t="shared" si="79"/>
        <v>-201.45424702502626</v>
      </c>
      <c r="N337" s="90">
        <f t="shared" si="80"/>
        <v>30523.545752974973</v>
      </c>
      <c r="O337" s="90">
        <f t="shared" si="81"/>
        <v>4500.6702673215823</v>
      </c>
      <c r="P337" s="91">
        <f t="shared" si="76"/>
        <v>0.98564281202244042</v>
      </c>
      <c r="Q337" s="206">
        <v>-201.45427057500058</v>
      </c>
      <c r="R337" s="91">
        <f t="shared" si="82"/>
        <v>8.633707570087322E-3</v>
      </c>
      <c r="S337" s="91">
        <f t="shared" si="82"/>
        <v>-1.8582448207755019E-2</v>
      </c>
      <c r="T337" s="93">
        <v>6782</v>
      </c>
      <c r="U337" s="200">
        <v>30462</v>
      </c>
      <c r="V337" s="200">
        <v>4616.1539627216252</v>
      </c>
      <c r="W337" s="208"/>
      <c r="X337" s="90">
        <v>0</v>
      </c>
      <c r="Y337" s="90">
        <f t="shared" si="83"/>
        <v>0</v>
      </c>
    </row>
    <row r="338" spans="2:25" x14ac:dyDescent="0.25">
      <c r="B338" s="87">
        <v>5419</v>
      </c>
      <c r="C338" s="87" t="s">
        <v>354</v>
      </c>
      <c r="D338" s="1">
        <v>13818</v>
      </c>
      <c r="E338" s="87">
        <f t="shared" si="77"/>
        <v>4030.9218203033838</v>
      </c>
      <c r="F338" s="88">
        <f t="shared" si="70"/>
        <v>0.88276831716686976</v>
      </c>
      <c r="G338" s="197">
        <f t="shared" si="71"/>
        <v>321.57455694210608</v>
      </c>
      <c r="H338" s="197">
        <f t="shared" si="72"/>
        <v>1102.3575811975395</v>
      </c>
      <c r="I338" s="197">
        <f t="shared" si="73"/>
        <v>27.744378683987247</v>
      </c>
      <c r="J338" s="89">
        <f t="shared" si="74"/>
        <v>95.107730128708283</v>
      </c>
      <c r="K338" s="197">
        <f t="shared" si="78"/>
        <v>-23.862811434697281</v>
      </c>
      <c r="L338" s="89">
        <f t="shared" si="75"/>
        <v>-81.801717598142275</v>
      </c>
      <c r="M338" s="90">
        <f t="shared" si="79"/>
        <v>1020.5558635993972</v>
      </c>
      <c r="N338" s="90">
        <f t="shared" si="80"/>
        <v>14838.555863599397</v>
      </c>
      <c r="O338" s="90">
        <f t="shared" si="81"/>
        <v>4328.6335658107928</v>
      </c>
      <c r="P338" s="91">
        <f t="shared" si="76"/>
        <v>0.94796692639283808</v>
      </c>
      <c r="Q338" s="206">
        <v>1020.5558438269333</v>
      </c>
      <c r="R338" s="91">
        <f t="shared" si="82"/>
        <v>-5.9103908484270731E-2</v>
      </c>
      <c r="S338" s="91">
        <f t="shared" si="82"/>
        <v>-6.2946541296761971E-2</v>
      </c>
      <c r="T338" s="93">
        <v>3428</v>
      </c>
      <c r="U338" s="200">
        <v>14686</v>
      </c>
      <c r="V338" s="200">
        <v>4301.6988869361448</v>
      </c>
      <c r="W338" s="208"/>
      <c r="X338" s="90">
        <v>0</v>
      </c>
      <c r="Y338" s="90">
        <f t="shared" si="83"/>
        <v>0</v>
      </c>
    </row>
    <row r="339" spans="2:25" x14ac:dyDescent="0.25">
      <c r="B339" s="87">
        <v>5420</v>
      </c>
      <c r="C339" s="87" t="s">
        <v>355</v>
      </c>
      <c r="D339" s="1">
        <v>4217</v>
      </c>
      <c r="E339" s="87">
        <f t="shared" si="77"/>
        <v>3993.371212121212</v>
      </c>
      <c r="F339" s="88">
        <f t="shared" si="70"/>
        <v>0.87454476715242835</v>
      </c>
      <c r="G339" s="197">
        <f t="shared" si="71"/>
        <v>344.10492185140919</v>
      </c>
      <c r="H339" s="197">
        <f t="shared" si="72"/>
        <v>363.37479747508809</v>
      </c>
      <c r="I339" s="197">
        <f t="shared" si="73"/>
        <v>40.887091547747374</v>
      </c>
      <c r="J339" s="89">
        <f t="shared" si="74"/>
        <v>43.176768674421226</v>
      </c>
      <c r="K339" s="197">
        <f t="shared" si="78"/>
        <v>-10.720098570937154</v>
      </c>
      <c r="L339" s="89">
        <f t="shared" si="75"/>
        <v>-11.320424090909633</v>
      </c>
      <c r="M339" s="90">
        <f t="shared" si="79"/>
        <v>352.05437338417846</v>
      </c>
      <c r="N339" s="90">
        <f t="shared" si="80"/>
        <v>4569.0543733841787</v>
      </c>
      <c r="O339" s="90">
        <f t="shared" si="81"/>
        <v>4326.756035401685</v>
      </c>
      <c r="P339" s="91">
        <f t="shared" si="76"/>
        <v>0.94755574889211613</v>
      </c>
      <c r="Q339" s="206">
        <v>352.05436729324435</v>
      </c>
      <c r="R339" s="91">
        <f t="shared" si="82"/>
        <v>4.692154915590864E-2</v>
      </c>
      <c r="S339" s="91">
        <f t="shared" si="82"/>
        <v>5.8818384941771135E-2</v>
      </c>
      <c r="T339" s="93">
        <v>1056</v>
      </c>
      <c r="U339" s="200">
        <v>4028</v>
      </c>
      <c r="V339" s="200">
        <v>3771.5355805243448</v>
      </c>
      <c r="W339" s="208"/>
      <c r="X339" s="90">
        <v>0</v>
      </c>
      <c r="Y339" s="90">
        <f t="shared" si="83"/>
        <v>0</v>
      </c>
    </row>
    <row r="340" spans="2:25" x14ac:dyDescent="0.25">
      <c r="B340" s="87">
        <v>5421</v>
      </c>
      <c r="C340" s="87" t="s">
        <v>356</v>
      </c>
      <c r="D340" s="1">
        <v>66495</v>
      </c>
      <c r="E340" s="87">
        <f t="shared" si="77"/>
        <v>4477.4762642246314</v>
      </c>
      <c r="F340" s="88">
        <f t="shared" si="70"/>
        <v>0.98056334583703075</v>
      </c>
      <c r="G340" s="197">
        <f t="shared" si="71"/>
        <v>53.641890589357537</v>
      </c>
      <c r="H340" s="197">
        <f t="shared" si="72"/>
        <v>796.63571714254874</v>
      </c>
      <c r="I340" s="197">
        <f t="shared" si="73"/>
        <v>0</v>
      </c>
      <c r="J340" s="89">
        <f t="shared" si="74"/>
        <v>0</v>
      </c>
      <c r="K340" s="197">
        <f t="shared" si="78"/>
        <v>-51.607190118684528</v>
      </c>
      <c r="L340" s="89">
        <f t="shared" si="75"/>
        <v>-766.41838045258385</v>
      </c>
      <c r="M340" s="90">
        <f t="shared" si="79"/>
        <v>30.217336689964895</v>
      </c>
      <c r="N340" s="90">
        <f t="shared" si="80"/>
        <v>66525.217336689966</v>
      </c>
      <c r="O340" s="90">
        <f t="shared" si="81"/>
        <v>4479.5109646953042</v>
      </c>
      <c r="P340" s="91">
        <f t="shared" si="76"/>
        <v>0.98100894344237</v>
      </c>
      <c r="Q340" s="206">
        <v>30.217285121007421</v>
      </c>
      <c r="R340" s="91">
        <f t="shared" si="82"/>
        <v>3.9146741678387248E-2</v>
      </c>
      <c r="S340" s="91">
        <f t="shared" si="82"/>
        <v>3.123996221507459E-2</v>
      </c>
      <c r="T340" s="93">
        <v>14851</v>
      </c>
      <c r="U340" s="200">
        <v>63990</v>
      </c>
      <c r="V340" s="200">
        <v>4341.8374270593022</v>
      </c>
      <c r="W340" s="208"/>
      <c r="X340" s="90">
        <v>0</v>
      </c>
      <c r="Y340" s="90">
        <f t="shared" si="83"/>
        <v>0</v>
      </c>
    </row>
    <row r="341" spans="2:25" x14ac:dyDescent="0.25">
      <c r="B341" s="87">
        <v>5422</v>
      </c>
      <c r="C341" s="87" t="s">
        <v>357</v>
      </c>
      <c r="D341" s="1">
        <v>20128</v>
      </c>
      <c r="E341" s="87">
        <f t="shared" si="77"/>
        <v>3648.3596157331881</v>
      </c>
      <c r="F341" s="88">
        <f t="shared" si="70"/>
        <v>0.79898753237490328</v>
      </c>
      <c r="G341" s="197">
        <f t="shared" si="71"/>
        <v>551.11187968422348</v>
      </c>
      <c r="H341" s="197">
        <f t="shared" si="72"/>
        <v>3040.4842402178606</v>
      </c>
      <c r="I341" s="197">
        <f t="shared" si="73"/>
        <v>161.64115028355573</v>
      </c>
      <c r="J341" s="89">
        <f t="shared" si="74"/>
        <v>891.77422611437692</v>
      </c>
      <c r="K341" s="197">
        <f t="shared" si="78"/>
        <v>110.0339601648712</v>
      </c>
      <c r="L341" s="89">
        <f t="shared" si="75"/>
        <v>607.05735822959446</v>
      </c>
      <c r="M341" s="90">
        <f t="shared" si="79"/>
        <v>3647.5415984474548</v>
      </c>
      <c r="N341" s="90">
        <f t="shared" si="80"/>
        <v>23775.541598447453</v>
      </c>
      <c r="O341" s="90">
        <f t="shared" si="81"/>
        <v>4309.5054555822826</v>
      </c>
      <c r="P341" s="91">
        <f t="shared" si="76"/>
        <v>0.94377788715323963</v>
      </c>
      <c r="Q341" s="206">
        <v>3647.5415666257854</v>
      </c>
      <c r="R341" s="91">
        <f t="shared" si="82"/>
        <v>4.1606292693024217E-2</v>
      </c>
      <c r="S341" s="91">
        <f t="shared" si="82"/>
        <v>5.2745457323962804E-2</v>
      </c>
      <c r="T341" s="93">
        <v>5517</v>
      </c>
      <c r="U341" s="200">
        <v>19324</v>
      </c>
      <c r="V341" s="200">
        <v>3465.5667144906743</v>
      </c>
      <c r="W341" s="208"/>
      <c r="X341" s="90">
        <v>0</v>
      </c>
      <c r="Y341" s="90">
        <f t="shared" si="83"/>
        <v>0</v>
      </c>
    </row>
    <row r="342" spans="2:25" x14ac:dyDescent="0.25">
      <c r="B342" s="87">
        <v>5423</v>
      </c>
      <c r="C342" s="87" t="s">
        <v>358</v>
      </c>
      <c r="D342" s="1">
        <v>8371</v>
      </c>
      <c r="E342" s="87">
        <f t="shared" si="77"/>
        <v>3855.8268079226164</v>
      </c>
      <c r="F342" s="88">
        <f t="shared" si="70"/>
        <v>0.84442266415888145</v>
      </c>
      <c r="G342" s="197">
        <f t="shared" si="71"/>
        <v>426.63156437056659</v>
      </c>
      <c r="H342" s="197">
        <f t="shared" si="72"/>
        <v>926.21712624850011</v>
      </c>
      <c r="I342" s="197">
        <f t="shared" si="73"/>
        <v>89.027633017255852</v>
      </c>
      <c r="J342" s="89">
        <f t="shared" si="74"/>
        <v>193.27899128046244</v>
      </c>
      <c r="K342" s="197">
        <f t="shared" si="78"/>
        <v>37.420442898571324</v>
      </c>
      <c r="L342" s="89">
        <f t="shared" si="75"/>
        <v>81.239781532798347</v>
      </c>
      <c r="M342" s="90">
        <f t="shared" si="79"/>
        <v>1007.4569077812985</v>
      </c>
      <c r="N342" s="90">
        <f t="shared" si="80"/>
        <v>9378.4569077812994</v>
      </c>
      <c r="O342" s="90">
        <f t="shared" si="81"/>
        <v>4319.8788151917552</v>
      </c>
      <c r="P342" s="91">
        <f t="shared" si="76"/>
        <v>0.94604964374243883</v>
      </c>
      <c r="Q342" s="206">
        <v>1007.4568952591223</v>
      </c>
      <c r="R342" s="91">
        <f t="shared" si="82"/>
        <v>1.6885325558794947E-2</v>
      </c>
      <c r="S342" s="91">
        <f t="shared" si="82"/>
        <v>2.063248475016782E-2</v>
      </c>
      <c r="T342" s="93">
        <v>2171</v>
      </c>
      <c r="U342" s="200">
        <v>8232</v>
      </c>
      <c r="V342" s="200">
        <v>3777.8797613584211</v>
      </c>
      <c r="W342" s="208"/>
      <c r="X342" s="90">
        <v>0</v>
      </c>
      <c r="Y342" s="90">
        <f t="shared" si="83"/>
        <v>0</v>
      </c>
    </row>
    <row r="343" spans="2:25" x14ac:dyDescent="0.25">
      <c r="B343" s="87">
        <v>5424</v>
      </c>
      <c r="C343" s="87" t="s">
        <v>359</v>
      </c>
      <c r="D343" s="1">
        <v>8013</v>
      </c>
      <c r="E343" s="87">
        <f t="shared" si="77"/>
        <v>2952.4686809137806</v>
      </c>
      <c r="F343" s="88">
        <f t="shared" si="70"/>
        <v>0.64658803249674079</v>
      </c>
      <c r="G343" s="197">
        <f t="shared" si="71"/>
        <v>968.64644057586793</v>
      </c>
      <c r="H343" s="197">
        <f t="shared" si="72"/>
        <v>2628.9064397229054</v>
      </c>
      <c r="I343" s="197">
        <f t="shared" si="73"/>
        <v>405.20297747034834</v>
      </c>
      <c r="J343" s="89">
        <f t="shared" si="74"/>
        <v>1099.7208808545254</v>
      </c>
      <c r="K343" s="197">
        <f t="shared" si="78"/>
        <v>353.59578735166383</v>
      </c>
      <c r="L343" s="89">
        <f t="shared" si="75"/>
        <v>959.65896687241559</v>
      </c>
      <c r="M343" s="90">
        <f t="shared" si="79"/>
        <v>3588.5654065953208</v>
      </c>
      <c r="N343" s="90">
        <f t="shared" si="80"/>
        <v>11601.56540659532</v>
      </c>
      <c r="O343" s="90">
        <f t="shared" si="81"/>
        <v>4274.7109088413126</v>
      </c>
      <c r="P343" s="91">
        <f t="shared" si="76"/>
        <v>0.93615791215933164</v>
      </c>
      <c r="Q343" s="206">
        <v>3588.5653909411585</v>
      </c>
      <c r="R343" s="91">
        <f t="shared" si="82"/>
        <v>-0.18000409332787556</v>
      </c>
      <c r="S343" s="91">
        <f t="shared" si="82"/>
        <v>-0.17547205994538398</v>
      </c>
      <c r="T343" s="93">
        <v>2714</v>
      </c>
      <c r="U343" s="200">
        <v>9772</v>
      </c>
      <c r="V343" s="200">
        <v>3580.7988274093073</v>
      </c>
      <c r="W343" s="208"/>
      <c r="X343" s="90">
        <v>0</v>
      </c>
      <c r="Y343" s="90">
        <f t="shared" si="83"/>
        <v>0</v>
      </c>
    </row>
    <row r="344" spans="2:25" x14ac:dyDescent="0.25">
      <c r="B344" s="87">
        <v>5425</v>
      </c>
      <c r="C344" s="87" t="s">
        <v>360</v>
      </c>
      <c r="D344" s="1">
        <v>6406</v>
      </c>
      <c r="E344" s="87">
        <f t="shared" si="77"/>
        <v>3489.1067538126363</v>
      </c>
      <c r="F344" s="88">
        <f t="shared" si="70"/>
        <v>0.76411129632053287</v>
      </c>
      <c r="G344" s="197">
        <f t="shared" si="71"/>
        <v>646.66359683655458</v>
      </c>
      <c r="H344" s="197">
        <f t="shared" si="72"/>
        <v>1187.2743637919141</v>
      </c>
      <c r="I344" s="197">
        <f t="shared" si="73"/>
        <v>217.37965195574887</v>
      </c>
      <c r="J344" s="89">
        <f t="shared" si="74"/>
        <v>399.10904099075492</v>
      </c>
      <c r="K344" s="197">
        <f t="shared" si="78"/>
        <v>165.77246183706433</v>
      </c>
      <c r="L344" s="89">
        <f t="shared" si="75"/>
        <v>304.3582399328501</v>
      </c>
      <c r="M344" s="90">
        <f t="shared" si="79"/>
        <v>1491.6326037247641</v>
      </c>
      <c r="N344" s="90">
        <f t="shared" si="80"/>
        <v>7897.6326037247636</v>
      </c>
      <c r="O344" s="90">
        <f t="shared" si="81"/>
        <v>4301.5428124862547</v>
      </c>
      <c r="P344" s="91">
        <f t="shared" si="76"/>
        <v>0.94203407535052108</v>
      </c>
      <c r="Q344" s="206">
        <v>1491.6325931348449</v>
      </c>
      <c r="R344" s="91">
        <f t="shared" si="82"/>
        <v>-5.474398701490335E-2</v>
      </c>
      <c r="S344" s="91">
        <f t="shared" si="82"/>
        <v>-5.4743987014903399E-2</v>
      </c>
      <c r="T344" s="93">
        <v>1836</v>
      </c>
      <c r="U344" s="200">
        <v>6777</v>
      </c>
      <c r="V344" s="200">
        <v>3691.1764705882356</v>
      </c>
      <c r="W344" s="208"/>
      <c r="X344" s="90">
        <v>0</v>
      </c>
      <c r="Y344" s="90">
        <f t="shared" si="83"/>
        <v>0</v>
      </c>
    </row>
    <row r="345" spans="2:25" x14ac:dyDescent="0.25">
      <c r="B345" s="87">
        <v>5426</v>
      </c>
      <c r="C345" s="87" t="s">
        <v>361</v>
      </c>
      <c r="D345" s="1">
        <v>6630</v>
      </c>
      <c r="E345" s="87">
        <f t="shared" si="77"/>
        <v>3315</v>
      </c>
      <c r="F345" s="88">
        <f t="shared" si="70"/>
        <v>0.72598207106579959</v>
      </c>
      <c r="G345" s="197">
        <f t="shared" si="71"/>
        <v>751.12764912413638</v>
      </c>
      <c r="H345" s="197">
        <f t="shared" si="72"/>
        <v>1502.2552982482728</v>
      </c>
      <c r="I345" s="197">
        <f t="shared" si="73"/>
        <v>278.31701579017158</v>
      </c>
      <c r="J345" s="89">
        <f t="shared" si="74"/>
        <v>556.63403158034316</v>
      </c>
      <c r="K345" s="197">
        <f t="shared" si="78"/>
        <v>226.70982567148707</v>
      </c>
      <c r="L345" s="89">
        <f t="shared" si="75"/>
        <v>453.41965134297413</v>
      </c>
      <c r="M345" s="90">
        <f t="shared" si="79"/>
        <v>1955.6749495912468</v>
      </c>
      <c r="N345" s="90">
        <f t="shared" si="80"/>
        <v>8585.6749495912463</v>
      </c>
      <c r="O345" s="90">
        <f t="shared" si="81"/>
        <v>4292.8374747956232</v>
      </c>
      <c r="P345" s="91">
        <f t="shared" si="76"/>
        <v>0.94012761408778445</v>
      </c>
      <c r="Q345" s="206">
        <v>1955.6749380553865</v>
      </c>
      <c r="R345" s="91">
        <f t="shared" si="82"/>
        <v>-3.857308584686775E-2</v>
      </c>
      <c r="S345" s="91">
        <f t="shared" si="82"/>
        <v>-3.2804524361948889E-2</v>
      </c>
      <c r="T345" s="93">
        <v>2000</v>
      </c>
      <c r="U345" s="200">
        <v>6896</v>
      </c>
      <c r="V345" s="200">
        <v>3427.435387673956</v>
      </c>
      <c r="W345" s="208"/>
      <c r="X345" s="90">
        <v>0</v>
      </c>
      <c r="Y345" s="90">
        <f t="shared" si="83"/>
        <v>0</v>
      </c>
    </row>
    <row r="346" spans="2:25" x14ac:dyDescent="0.25">
      <c r="B346" s="87">
        <v>5427</v>
      </c>
      <c r="C346" s="87" t="s">
        <v>362</v>
      </c>
      <c r="D346" s="1">
        <v>11393</v>
      </c>
      <c r="E346" s="87">
        <f t="shared" si="77"/>
        <v>4083.5125448028675</v>
      </c>
      <c r="F346" s="88">
        <f t="shared" si="70"/>
        <v>0.89428563936626226</v>
      </c>
      <c r="G346" s="197">
        <f t="shared" si="71"/>
        <v>290.02012224241588</v>
      </c>
      <c r="H346" s="197">
        <f t="shared" si="72"/>
        <v>809.15614105634029</v>
      </c>
      <c r="I346" s="197">
        <f t="shared" si="73"/>
        <v>9.3376251091679467</v>
      </c>
      <c r="J346" s="89">
        <f t="shared" si="74"/>
        <v>26.051974054578572</v>
      </c>
      <c r="K346" s="197">
        <f t="shared" si="78"/>
        <v>-42.269565009516583</v>
      </c>
      <c r="L346" s="89">
        <f t="shared" si="75"/>
        <v>-117.93208637655127</v>
      </c>
      <c r="M346" s="90">
        <f t="shared" si="79"/>
        <v>691.22405467978899</v>
      </c>
      <c r="N346" s="90">
        <f t="shared" si="80"/>
        <v>12084.224054679789</v>
      </c>
      <c r="O346" s="90">
        <f t="shared" si="81"/>
        <v>4331.2631020357667</v>
      </c>
      <c r="P346" s="91">
        <f t="shared" si="76"/>
        <v>0.9485427925028076</v>
      </c>
      <c r="Q346" s="206">
        <v>691.2240385872642</v>
      </c>
      <c r="R346" s="91">
        <f t="shared" si="82"/>
        <v>-4.3007139857202857E-2</v>
      </c>
      <c r="S346" s="91">
        <f t="shared" si="82"/>
        <v>-3.8205025146808909E-2</v>
      </c>
      <c r="T346" s="93">
        <v>2790</v>
      </c>
      <c r="U346" s="200">
        <v>11905</v>
      </c>
      <c r="V346" s="200">
        <v>4245.7203994293868</v>
      </c>
      <c r="W346" s="208"/>
      <c r="X346" s="90">
        <v>0</v>
      </c>
      <c r="Y346" s="90">
        <f t="shared" si="83"/>
        <v>0</v>
      </c>
    </row>
    <row r="347" spans="2:25" x14ac:dyDescent="0.25">
      <c r="B347" s="87">
        <v>5428</v>
      </c>
      <c r="C347" s="87" t="s">
        <v>363</v>
      </c>
      <c r="D347" s="1">
        <v>19479</v>
      </c>
      <c r="E347" s="87">
        <f t="shared" si="77"/>
        <v>4081.9362950544846</v>
      </c>
      <c r="F347" s="88">
        <f t="shared" si="70"/>
        <v>0.89394044206404566</v>
      </c>
      <c r="G347" s="197">
        <f t="shared" si="71"/>
        <v>290.96587209144565</v>
      </c>
      <c r="H347" s="197">
        <f t="shared" si="72"/>
        <v>1388.4891416203786</v>
      </c>
      <c r="I347" s="197">
        <f t="shared" si="73"/>
        <v>9.8893125211019637</v>
      </c>
      <c r="J347" s="89">
        <f t="shared" si="74"/>
        <v>47.191799350698574</v>
      </c>
      <c r="K347" s="197">
        <f t="shared" si="78"/>
        <v>-41.717877597582564</v>
      </c>
      <c r="L347" s="89">
        <f t="shared" si="75"/>
        <v>-199.07771189566398</v>
      </c>
      <c r="M347" s="90">
        <f t="shared" si="79"/>
        <v>1189.4114297247147</v>
      </c>
      <c r="N347" s="90">
        <f t="shared" si="80"/>
        <v>20668.411429724714</v>
      </c>
      <c r="O347" s="90">
        <f t="shared" si="81"/>
        <v>4331.1842895483478</v>
      </c>
      <c r="P347" s="91">
        <f t="shared" si="76"/>
        <v>0.9485255326376969</v>
      </c>
      <c r="Q347" s="206">
        <v>1189.4114022001525</v>
      </c>
      <c r="R347" s="91">
        <f t="shared" si="82"/>
        <v>2.1822378429418244E-2</v>
      </c>
      <c r="S347" s="91">
        <f t="shared" si="82"/>
        <v>1.6255031019702285E-2</v>
      </c>
      <c r="T347" s="93">
        <v>4772</v>
      </c>
      <c r="U347" s="200">
        <v>19063</v>
      </c>
      <c r="V347" s="200">
        <v>4016.6455962916139</v>
      </c>
      <c r="W347" s="208"/>
      <c r="X347" s="90">
        <v>0</v>
      </c>
      <c r="Y347" s="90">
        <f t="shared" si="83"/>
        <v>0</v>
      </c>
    </row>
    <row r="348" spans="2:25" x14ac:dyDescent="0.25">
      <c r="B348" s="87">
        <v>5429</v>
      </c>
      <c r="C348" s="87" t="s">
        <v>364</v>
      </c>
      <c r="D348" s="1">
        <v>3846</v>
      </c>
      <c r="E348" s="87">
        <f t="shared" si="77"/>
        <v>3440.071556350626</v>
      </c>
      <c r="F348" s="88">
        <f t="shared" si="70"/>
        <v>0.75337263140089772</v>
      </c>
      <c r="G348" s="197">
        <f t="shared" si="71"/>
        <v>676.08471531376074</v>
      </c>
      <c r="H348" s="197">
        <f t="shared" si="72"/>
        <v>755.86271172078455</v>
      </c>
      <c r="I348" s="197">
        <f t="shared" si="73"/>
        <v>234.54197106745247</v>
      </c>
      <c r="J348" s="89">
        <f t="shared" si="74"/>
        <v>262.21792365341184</v>
      </c>
      <c r="K348" s="197">
        <f t="shared" si="78"/>
        <v>182.93478094876792</v>
      </c>
      <c r="L348" s="89">
        <f t="shared" si="75"/>
        <v>204.52108510072253</v>
      </c>
      <c r="M348" s="90">
        <f t="shared" si="79"/>
        <v>960.38379682150708</v>
      </c>
      <c r="N348" s="90">
        <f t="shared" si="80"/>
        <v>4806.3837968215066</v>
      </c>
      <c r="O348" s="90">
        <f t="shared" si="81"/>
        <v>4299.0910526131547</v>
      </c>
      <c r="P348" s="91">
        <f t="shared" si="76"/>
        <v>0.94149714210453939</v>
      </c>
      <c r="Q348" s="206">
        <v>960.38379037296136</v>
      </c>
      <c r="R348" s="91">
        <f t="shared" si="82"/>
        <v>-3.5364936042136946E-2</v>
      </c>
      <c r="S348" s="91">
        <f t="shared" si="82"/>
        <v>1.0768450056573731E-5</v>
      </c>
      <c r="T348" s="93">
        <v>1118</v>
      </c>
      <c r="U348" s="200">
        <v>3987</v>
      </c>
      <c r="V348" s="200">
        <v>3440.0345125107851</v>
      </c>
      <c r="W348" s="208"/>
      <c r="X348" s="90">
        <v>0</v>
      </c>
      <c r="Y348" s="90">
        <f t="shared" si="83"/>
        <v>0</v>
      </c>
    </row>
    <row r="349" spans="2:25" x14ac:dyDescent="0.25">
      <c r="B349" s="87">
        <v>5430</v>
      </c>
      <c r="C349" s="87" t="s">
        <v>365</v>
      </c>
      <c r="D349" s="1">
        <v>8672</v>
      </c>
      <c r="E349" s="87">
        <f t="shared" si="77"/>
        <v>3046.0133473832107</v>
      </c>
      <c r="F349" s="88">
        <f t="shared" si="70"/>
        <v>0.66707423180311676</v>
      </c>
      <c r="G349" s="197">
        <f t="shared" si="71"/>
        <v>912.51964069421001</v>
      </c>
      <c r="H349" s="197">
        <f t="shared" si="72"/>
        <v>2597.9434170564159</v>
      </c>
      <c r="I349" s="197">
        <f t="shared" si="73"/>
        <v>372.46234420604782</v>
      </c>
      <c r="J349" s="89">
        <f t="shared" si="74"/>
        <v>1060.4002939546181</v>
      </c>
      <c r="K349" s="197">
        <f t="shared" si="78"/>
        <v>320.8551540873633</v>
      </c>
      <c r="L349" s="89">
        <f t="shared" si="75"/>
        <v>913.47462368672325</v>
      </c>
      <c r="M349" s="90">
        <f t="shared" si="79"/>
        <v>3511.418040743139</v>
      </c>
      <c r="N349" s="90">
        <f t="shared" si="80"/>
        <v>12183.418040743139</v>
      </c>
      <c r="O349" s="90">
        <f t="shared" si="81"/>
        <v>4279.3881421647839</v>
      </c>
      <c r="P349" s="91">
        <f t="shared" si="76"/>
        <v>0.9371822221246503</v>
      </c>
      <c r="Q349" s="206">
        <v>3511.418024321842</v>
      </c>
      <c r="R349" s="91">
        <f t="shared" si="82"/>
        <v>-2.5179856115107913E-2</v>
      </c>
      <c r="S349" s="91">
        <f t="shared" si="82"/>
        <v>-1.4907778729598021E-2</v>
      </c>
      <c r="T349" s="93">
        <v>2847</v>
      </c>
      <c r="U349" s="200">
        <v>8896</v>
      </c>
      <c r="V349" s="200">
        <v>3092.1098366353845</v>
      </c>
      <c r="W349" s="208"/>
      <c r="X349" s="90">
        <v>0</v>
      </c>
      <c r="Y349" s="90">
        <f t="shared" si="83"/>
        <v>0</v>
      </c>
    </row>
    <row r="350" spans="2:25" x14ac:dyDescent="0.25">
      <c r="B350" s="87">
        <v>5432</v>
      </c>
      <c r="C350" s="87" t="s">
        <v>366</v>
      </c>
      <c r="D350" s="1">
        <v>3172</v>
      </c>
      <c r="E350" s="87">
        <f t="shared" si="77"/>
        <v>3679.8143851508121</v>
      </c>
      <c r="F350" s="88">
        <f t="shared" si="70"/>
        <v>0.80587609908582458</v>
      </c>
      <c r="G350" s="197">
        <f t="shared" si="71"/>
        <v>532.23901803364913</v>
      </c>
      <c r="H350" s="197">
        <f t="shared" si="72"/>
        <v>458.79003354500554</v>
      </c>
      <c r="I350" s="197">
        <f t="shared" si="73"/>
        <v>150.63198098738735</v>
      </c>
      <c r="J350" s="89">
        <f t="shared" si="74"/>
        <v>129.84476761112791</v>
      </c>
      <c r="K350" s="197">
        <f t="shared" si="78"/>
        <v>99.024790868702823</v>
      </c>
      <c r="L350" s="89">
        <f t="shared" si="75"/>
        <v>85.359369728821832</v>
      </c>
      <c r="M350" s="90">
        <f t="shared" si="79"/>
        <v>544.14940327382737</v>
      </c>
      <c r="N350" s="90">
        <f t="shared" si="80"/>
        <v>3716.1494032738274</v>
      </c>
      <c r="O350" s="90">
        <f t="shared" si="81"/>
        <v>4311.0781940531642</v>
      </c>
      <c r="P350" s="91">
        <f t="shared" si="76"/>
        <v>0.94412231548878578</v>
      </c>
      <c r="Q350" s="206">
        <v>544.14939830187154</v>
      </c>
      <c r="R350" s="91">
        <f t="shared" si="82"/>
        <v>-1.3681592039800995E-2</v>
      </c>
      <c r="S350" s="91">
        <f t="shared" si="82"/>
        <v>-1.7114254712516343E-2</v>
      </c>
      <c r="T350" s="93">
        <v>862</v>
      </c>
      <c r="U350" s="200">
        <v>3216</v>
      </c>
      <c r="V350" s="200">
        <v>3743.8882421420258</v>
      </c>
      <c r="W350" s="208"/>
      <c r="X350" s="90">
        <v>0</v>
      </c>
      <c r="Y350" s="90">
        <f t="shared" si="83"/>
        <v>0</v>
      </c>
    </row>
    <row r="351" spans="2:25" x14ac:dyDescent="0.25">
      <c r="B351" s="87">
        <v>5433</v>
      </c>
      <c r="C351" s="87" t="s">
        <v>367</v>
      </c>
      <c r="D351" s="1">
        <v>3806</v>
      </c>
      <c r="E351" s="87">
        <f t="shared" si="77"/>
        <v>3923.7113402061855</v>
      </c>
      <c r="F351" s="88">
        <f t="shared" si="70"/>
        <v>0.85928931675030185</v>
      </c>
      <c r="G351" s="197">
        <f t="shared" si="71"/>
        <v>385.90084500042514</v>
      </c>
      <c r="H351" s="197">
        <f t="shared" si="72"/>
        <v>374.32381965041236</v>
      </c>
      <c r="I351" s="197">
        <f t="shared" si="73"/>
        <v>65.268046718006659</v>
      </c>
      <c r="J351" s="89">
        <f t="shared" si="74"/>
        <v>63.310005316466459</v>
      </c>
      <c r="K351" s="197">
        <f t="shared" si="78"/>
        <v>13.66085659932213</v>
      </c>
      <c r="L351" s="89">
        <f t="shared" si="75"/>
        <v>13.251030901342467</v>
      </c>
      <c r="M351" s="90">
        <f t="shared" si="79"/>
        <v>387.57485055175482</v>
      </c>
      <c r="N351" s="90">
        <f t="shared" si="80"/>
        <v>4193.5748505517549</v>
      </c>
      <c r="O351" s="90">
        <f t="shared" si="81"/>
        <v>4323.2730418059336</v>
      </c>
      <c r="P351" s="91">
        <f t="shared" si="76"/>
        <v>0.94679297637200988</v>
      </c>
      <c r="Q351" s="206">
        <v>387.57484495686271</v>
      </c>
      <c r="R351" s="91">
        <f t="shared" si="82"/>
        <v>7.4230877787185998E-2</v>
      </c>
      <c r="S351" s="91">
        <f t="shared" si="82"/>
        <v>6.7586150708089987E-2</v>
      </c>
      <c r="T351" s="93">
        <v>970</v>
      </c>
      <c r="U351" s="200">
        <v>3543</v>
      </c>
      <c r="V351" s="200">
        <v>3675.3112033195021</v>
      </c>
      <c r="W351" s="208"/>
      <c r="X351" s="90">
        <v>0</v>
      </c>
      <c r="Y351" s="90">
        <f t="shared" si="83"/>
        <v>0</v>
      </c>
    </row>
    <row r="352" spans="2:25" x14ac:dyDescent="0.25">
      <c r="B352" s="87">
        <v>5434</v>
      </c>
      <c r="C352" s="87" t="s">
        <v>368</v>
      </c>
      <c r="D352" s="1">
        <v>5211</v>
      </c>
      <c r="E352" s="87">
        <f t="shared" si="77"/>
        <v>4656.8364611260049</v>
      </c>
      <c r="F352" s="88">
        <f t="shared" si="70"/>
        <v>1.019843070486572</v>
      </c>
      <c r="G352" s="197">
        <f t="shared" si="71"/>
        <v>-53.974227551466534</v>
      </c>
      <c r="H352" s="197">
        <f t="shared" si="72"/>
        <v>-60.397160630091051</v>
      </c>
      <c r="I352" s="197">
        <f t="shared" si="73"/>
        <v>0</v>
      </c>
      <c r="J352" s="89">
        <f t="shared" si="74"/>
        <v>0</v>
      </c>
      <c r="K352" s="197">
        <f t="shared" si="78"/>
        <v>-51.607190118684528</v>
      </c>
      <c r="L352" s="89">
        <f t="shared" si="75"/>
        <v>-57.748445742807981</v>
      </c>
      <c r="M352" s="90">
        <f t="shared" si="79"/>
        <v>-118.14560637289904</v>
      </c>
      <c r="N352" s="90">
        <f t="shared" si="80"/>
        <v>5092.8543936271008</v>
      </c>
      <c r="O352" s="90">
        <f t="shared" si="81"/>
        <v>4551.2550434558543</v>
      </c>
      <c r="P352" s="91">
        <f t="shared" si="76"/>
        <v>0.99672083330218664</v>
      </c>
      <c r="Q352" s="206">
        <v>-118.14561025854063</v>
      </c>
      <c r="R352" s="91">
        <f t="shared" si="82"/>
        <v>-2.707244212098581E-2</v>
      </c>
      <c r="S352" s="91">
        <f t="shared" si="82"/>
        <v>1.0314407734954718E-2</v>
      </c>
      <c r="T352" s="93">
        <v>1119</v>
      </c>
      <c r="U352" s="200">
        <v>5356</v>
      </c>
      <c r="V352" s="200">
        <v>4609.2943201376938</v>
      </c>
      <c r="W352" s="208"/>
      <c r="X352" s="90">
        <v>0</v>
      </c>
      <c r="Y352" s="90">
        <f t="shared" si="83"/>
        <v>0</v>
      </c>
    </row>
    <row r="353" spans="2:28" x14ac:dyDescent="0.25">
      <c r="B353" s="87">
        <v>5435</v>
      </c>
      <c r="C353" s="87" t="s">
        <v>369</v>
      </c>
      <c r="D353" s="1">
        <v>13292</v>
      </c>
      <c r="E353" s="87">
        <f t="shared" si="77"/>
        <v>4533.4242837653483</v>
      </c>
      <c r="F353" s="88">
        <f t="shared" si="70"/>
        <v>0.99281591268414981</v>
      </c>
      <c r="G353" s="197">
        <f t="shared" si="71"/>
        <v>20.073078864927446</v>
      </c>
      <c r="H353" s="197">
        <f t="shared" si="72"/>
        <v>58.85426723196727</v>
      </c>
      <c r="I353" s="197">
        <f t="shared" si="73"/>
        <v>0</v>
      </c>
      <c r="J353" s="89">
        <f t="shared" si="74"/>
        <v>0</v>
      </c>
      <c r="K353" s="197">
        <f t="shared" si="78"/>
        <v>-51.607190118684528</v>
      </c>
      <c r="L353" s="89">
        <f t="shared" si="75"/>
        <v>-151.31228142798304</v>
      </c>
      <c r="M353" s="90">
        <f t="shared" si="79"/>
        <v>-92.458014196015768</v>
      </c>
      <c r="N353" s="90">
        <f t="shared" si="80"/>
        <v>13199.541985803984</v>
      </c>
      <c r="O353" s="90">
        <f t="shared" si="81"/>
        <v>4501.8901725115911</v>
      </c>
      <c r="P353" s="91">
        <f t="shared" si="76"/>
        <v>0.98590997018121762</v>
      </c>
      <c r="Q353" s="206">
        <v>-92.458024377160655</v>
      </c>
      <c r="R353" s="91">
        <f t="shared" si="82"/>
        <v>6.2000639181847235E-2</v>
      </c>
      <c r="S353" s="91">
        <f t="shared" si="82"/>
        <v>6.7433793884346491E-2</v>
      </c>
      <c r="T353" s="93">
        <v>2932</v>
      </c>
      <c r="U353" s="200">
        <v>12516</v>
      </c>
      <c r="V353" s="200">
        <v>4247.0308788598577</v>
      </c>
      <c r="W353" s="208"/>
      <c r="X353" s="90">
        <v>0</v>
      </c>
      <c r="Y353" s="90">
        <f t="shared" si="83"/>
        <v>0</v>
      </c>
    </row>
    <row r="354" spans="2:28" x14ac:dyDescent="0.25">
      <c r="B354" s="87">
        <v>5436</v>
      </c>
      <c r="C354" s="87" t="s">
        <v>370</v>
      </c>
      <c r="D354" s="1">
        <v>15421</v>
      </c>
      <c r="E354" s="87">
        <f t="shared" si="77"/>
        <v>3991.9751488480456</v>
      </c>
      <c r="F354" s="88">
        <f t="shared" si="70"/>
        <v>0.87423903052908225</v>
      </c>
      <c r="G354" s="197">
        <f t="shared" si="71"/>
        <v>344.94255981530904</v>
      </c>
      <c r="H354" s="197">
        <f t="shared" si="72"/>
        <v>1332.5131085665389</v>
      </c>
      <c r="I354" s="197">
        <f t="shared" si="73"/>
        <v>41.375713693355621</v>
      </c>
      <c r="J354" s="89">
        <f t="shared" si="74"/>
        <v>159.83438199743276</v>
      </c>
      <c r="K354" s="197">
        <f t="shared" si="78"/>
        <v>-10.231476425328907</v>
      </c>
      <c r="L354" s="89">
        <f t="shared" si="75"/>
        <v>-39.524193431045568</v>
      </c>
      <c r="M354" s="90">
        <f t="shared" si="79"/>
        <v>1292.9889151354932</v>
      </c>
      <c r="N354" s="90">
        <f t="shared" si="80"/>
        <v>16713.988915135495</v>
      </c>
      <c r="O354" s="90">
        <f t="shared" si="81"/>
        <v>4326.6862322380257</v>
      </c>
      <c r="P354" s="91">
        <f t="shared" si="76"/>
        <v>0.94754046206094866</v>
      </c>
      <c r="Q354" s="206">
        <v>1292.9888928539792</v>
      </c>
      <c r="R354" s="91">
        <f t="shared" si="82"/>
        <v>-6.9735175242806299E-2</v>
      </c>
      <c r="S354" s="91">
        <f t="shared" si="82"/>
        <v>-5.9861797604948537E-2</v>
      </c>
      <c r="T354" s="93">
        <v>3863</v>
      </c>
      <c r="U354" s="200">
        <v>16577</v>
      </c>
      <c r="V354" s="200">
        <v>4246.1577868852464</v>
      </c>
      <c r="W354" s="208"/>
      <c r="X354" s="90">
        <v>0</v>
      </c>
      <c r="Y354" s="90">
        <f t="shared" si="83"/>
        <v>0</v>
      </c>
    </row>
    <row r="355" spans="2:28" x14ac:dyDescent="0.25">
      <c r="B355" s="87">
        <v>5437</v>
      </c>
      <c r="C355" s="87" t="s">
        <v>371</v>
      </c>
      <c r="D355" s="1">
        <v>9220</v>
      </c>
      <c r="E355" s="87">
        <f t="shared" si="77"/>
        <v>3625.6390090444361</v>
      </c>
      <c r="F355" s="88">
        <f t="shared" si="70"/>
        <v>0.79401173958462534</v>
      </c>
      <c r="G355" s="197">
        <f t="shared" si="71"/>
        <v>564.74424369747476</v>
      </c>
      <c r="H355" s="197">
        <f t="shared" si="72"/>
        <v>1436.1446117226785</v>
      </c>
      <c r="I355" s="197">
        <f t="shared" si="73"/>
        <v>169.59336262461895</v>
      </c>
      <c r="J355" s="89">
        <f t="shared" si="74"/>
        <v>431.27592115440598</v>
      </c>
      <c r="K355" s="197">
        <f t="shared" si="78"/>
        <v>117.98617250593442</v>
      </c>
      <c r="L355" s="89">
        <f t="shared" si="75"/>
        <v>300.03883668259124</v>
      </c>
      <c r="M355" s="90">
        <f t="shared" si="79"/>
        <v>1736.1834484052697</v>
      </c>
      <c r="N355" s="90">
        <f t="shared" si="80"/>
        <v>10956.183448405271</v>
      </c>
      <c r="O355" s="90">
        <f t="shared" si="81"/>
        <v>4308.3694252478454</v>
      </c>
      <c r="P355" s="91">
        <f t="shared" si="76"/>
        <v>0.94352909751372582</v>
      </c>
      <c r="Q355" s="206">
        <v>1736.1834337374232</v>
      </c>
      <c r="R355" s="91">
        <f t="shared" si="82"/>
        <v>-4.909240924092409E-2</v>
      </c>
      <c r="S355" s="91">
        <f t="shared" si="82"/>
        <v>-3.3761221187002532E-2</v>
      </c>
      <c r="T355" s="93">
        <v>2543</v>
      </c>
      <c r="U355" s="200">
        <v>9696</v>
      </c>
      <c r="V355" s="200">
        <v>3752.3219814241484</v>
      </c>
      <c r="W355" s="208"/>
      <c r="X355" s="90">
        <v>0</v>
      </c>
      <c r="Y355" s="90">
        <f t="shared" si="83"/>
        <v>0</v>
      </c>
    </row>
    <row r="356" spans="2:28" x14ac:dyDescent="0.25">
      <c r="B356" s="87">
        <v>5438</v>
      </c>
      <c r="C356" s="87" t="s">
        <v>372</v>
      </c>
      <c r="D356" s="1">
        <v>4923</v>
      </c>
      <c r="E356" s="87">
        <f t="shared" si="77"/>
        <v>4015.497553017944</v>
      </c>
      <c r="F356" s="88">
        <f t="shared" si="70"/>
        <v>0.87939041625931136</v>
      </c>
      <c r="G356" s="197">
        <f t="shared" si="71"/>
        <v>330.82911731336998</v>
      </c>
      <c r="H356" s="197">
        <f t="shared" si="72"/>
        <v>405.59649782619158</v>
      </c>
      <c r="I356" s="197">
        <f t="shared" si="73"/>
        <v>33.142872233891168</v>
      </c>
      <c r="J356" s="89">
        <f t="shared" si="74"/>
        <v>40.63316135875057</v>
      </c>
      <c r="K356" s="197">
        <f t="shared" si="78"/>
        <v>-18.46431788479336</v>
      </c>
      <c r="L356" s="89">
        <f t="shared" si="75"/>
        <v>-22.637253726756658</v>
      </c>
      <c r="M356" s="90">
        <f t="shared" si="79"/>
        <v>382.9592440994349</v>
      </c>
      <c r="N356" s="90">
        <f t="shared" si="80"/>
        <v>5305.9592440994347</v>
      </c>
      <c r="O356" s="90">
        <f t="shared" si="81"/>
        <v>4327.8623524465211</v>
      </c>
      <c r="P356" s="91">
        <f t="shared" si="76"/>
        <v>0.94779803134746021</v>
      </c>
      <c r="Q356" s="206">
        <v>382.95923702795272</v>
      </c>
      <c r="R356" s="91">
        <f t="shared" si="82"/>
        <v>-5.0530376084860176E-2</v>
      </c>
      <c r="S356" s="91">
        <f t="shared" si="82"/>
        <v>-5.4402601304742643E-2</v>
      </c>
      <c r="T356" s="93">
        <v>1226</v>
      </c>
      <c r="U356" s="200">
        <v>5185</v>
      </c>
      <c r="V356" s="200">
        <v>4246.5192465192467</v>
      </c>
      <c r="W356" s="208"/>
      <c r="X356" s="90">
        <v>0</v>
      </c>
      <c r="Y356" s="90">
        <f t="shared" si="83"/>
        <v>0</v>
      </c>
    </row>
    <row r="357" spans="2:28" x14ac:dyDescent="0.25">
      <c r="B357" s="87">
        <v>5439</v>
      </c>
      <c r="C357" s="87" t="s">
        <v>373</v>
      </c>
      <c r="D357" s="1">
        <v>4121</v>
      </c>
      <c r="E357" s="87">
        <f t="shared" si="77"/>
        <v>3909.8671726755215</v>
      </c>
      <c r="F357" s="88">
        <f t="shared" si="70"/>
        <v>0.85625745629295846</v>
      </c>
      <c r="G357" s="197">
        <f t="shared" si="71"/>
        <v>394.2073455188235</v>
      </c>
      <c r="H357" s="197">
        <f t="shared" si="72"/>
        <v>415.49454217683996</v>
      </c>
      <c r="I357" s="197">
        <f t="shared" si="73"/>
        <v>70.113505353739058</v>
      </c>
      <c r="J357" s="89">
        <f t="shared" si="74"/>
        <v>73.899634642840965</v>
      </c>
      <c r="K357" s="197">
        <f t="shared" si="78"/>
        <v>18.506315235054529</v>
      </c>
      <c r="L357" s="89">
        <f t="shared" si="75"/>
        <v>19.505656257747471</v>
      </c>
      <c r="M357" s="90">
        <f t="shared" si="79"/>
        <v>435.00019843458745</v>
      </c>
      <c r="N357" s="90">
        <f t="shared" si="80"/>
        <v>4556.0001984345872</v>
      </c>
      <c r="O357" s="90">
        <f t="shared" si="81"/>
        <v>4322.5808334293997</v>
      </c>
      <c r="P357" s="91">
        <f t="shared" si="76"/>
        <v>0.9466413833491425</v>
      </c>
      <c r="Q357" s="206">
        <v>435.0001923551892</v>
      </c>
      <c r="R357" s="91">
        <f t="shared" si="82"/>
        <v>-0.12094709897610921</v>
      </c>
      <c r="S357" s="91">
        <f t="shared" si="82"/>
        <v>-0.11844505087072826</v>
      </c>
      <c r="T357" s="93">
        <v>1054</v>
      </c>
      <c r="U357" s="200">
        <v>4688</v>
      </c>
      <c r="V357" s="200">
        <v>4435.1939451277203</v>
      </c>
      <c r="W357" s="208"/>
      <c r="X357" s="90">
        <v>0</v>
      </c>
      <c r="Y357" s="90">
        <f t="shared" si="83"/>
        <v>0</v>
      </c>
    </row>
    <row r="358" spans="2:28" x14ac:dyDescent="0.25">
      <c r="B358" s="87">
        <v>5440</v>
      </c>
      <c r="C358" s="87" t="s">
        <v>374</v>
      </c>
      <c r="D358" s="1">
        <v>4075</v>
      </c>
      <c r="E358" s="87">
        <f t="shared" si="77"/>
        <v>4487.8854625550657</v>
      </c>
      <c r="F358" s="88">
        <f t="shared" si="70"/>
        <v>0.98284295107445563</v>
      </c>
      <c r="G358" s="197">
        <f t="shared" si="71"/>
        <v>47.396371591096973</v>
      </c>
      <c r="H358" s="197">
        <f t="shared" si="72"/>
        <v>43.035905404716054</v>
      </c>
      <c r="I358" s="197">
        <f t="shared" si="73"/>
        <v>0</v>
      </c>
      <c r="J358" s="89">
        <f t="shared" si="74"/>
        <v>0</v>
      </c>
      <c r="K358" s="197">
        <f t="shared" si="78"/>
        <v>-51.607190118684528</v>
      </c>
      <c r="L358" s="89">
        <f t="shared" si="75"/>
        <v>-46.859328627765549</v>
      </c>
      <c r="M358" s="90">
        <f t="shared" si="79"/>
        <v>-3.8234232230494953</v>
      </c>
      <c r="N358" s="90">
        <f t="shared" si="80"/>
        <v>4071.1765767769507</v>
      </c>
      <c r="O358" s="90">
        <f t="shared" si="81"/>
        <v>4483.6746440274792</v>
      </c>
      <c r="P358" s="91">
        <f t="shared" si="76"/>
        <v>0.98192078553734019</v>
      </c>
      <c r="Q358" s="206">
        <v>-3.8234263760097775</v>
      </c>
      <c r="R358" s="91">
        <f t="shared" si="82"/>
        <v>-7.175398633257403E-2</v>
      </c>
      <c r="S358" s="91">
        <f t="shared" si="82"/>
        <v>-7.3798581076334954E-2</v>
      </c>
      <c r="T358" s="93">
        <v>908</v>
      </c>
      <c r="U358" s="200">
        <v>4390</v>
      </c>
      <c r="V358" s="200">
        <v>4845.4746136865342</v>
      </c>
      <c r="W358" s="208"/>
      <c r="X358" s="90">
        <v>0</v>
      </c>
      <c r="Y358" s="90">
        <f t="shared" si="83"/>
        <v>0</v>
      </c>
    </row>
    <row r="359" spans="2:28" x14ac:dyDescent="0.25">
      <c r="B359" s="87">
        <v>5441</v>
      </c>
      <c r="C359" s="87" t="s">
        <v>375</v>
      </c>
      <c r="D359" s="1">
        <v>10254</v>
      </c>
      <c r="E359" s="87">
        <f t="shared" si="77"/>
        <v>3656.9186875891583</v>
      </c>
      <c r="F359" s="88">
        <f t="shared" si="70"/>
        <v>0.80086196154908074</v>
      </c>
      <c r="G359" s="197">
        <f t="shared" si="71"/>
        <v>545.97643657064145</v>
      </c>
      <c r="H359" s="197">
        <f t="shared" si="72"/>
        <v>1530.9179281440788</v>
      </c>
      <c r="I359" s="197">
        <f t="shared" si="73"/>
        <v>158.64547513396619</v>
      </c>
      <c r="J359" s="89">
        <f t="shared" si="74"/>
        <v>444.84191227564116</v>
      </c>
      <c r="K359" s="197">
        <f t="shared" si="78"/>
        <v>107.03828501528166</v>
      </c>
      <c r="L359" s="89">
        <f t="shared" si="75"/>
        <v>300.13535118284977</v>
      </c>
      <c r="M359" s="90">
        <f t="shared" si="79"/>
        <v>1831.0532793269285</v>
      </c>
      <c r="N359" s="90">
        <f t="shared" si="80"/>
        <v>12085.053279326929</v>
      </c>
      <c r="O359" s="90">
        <f t="shared" si="81"/>
        <v>4309.9334091750816</v>
      </c>
      <c r="P359" s="91">
        <f t="shared" si="76"/>
        <v>0.94387160861194863</v>
      </c>
      <c r="Q359" s="206">
        <v>1831.0532631536521</v>
      </c>
      <c r="R359" s="91">
        <f t="shared" si="82"/>
        <v>-7.3880057803468208E-2</v>
      </c>
      <c r="S359" s="91">
        <f t="shared" si="82"/>
        <v>-6.8265207939937234E-2</v>
      </c>
      <c r="T359" s="93">
        <v>2804</v>
      </c>
      <c r="U359" s="200">
        <v>11072</v>
      </c>
      <c r="V359" s="200">
        <v>3924.8493442041831</v>
      </c>
      <c r="W359" s="208"/>
      <c r="X359" s="90">
        <v>0</v>
      </c>
      <c r="Y359" s="90">
        <f t="shared" si="83"/>
        <v>0</v>
      </c>
    </row>
    <row r="360" spans="2:28" x14ac:dyDescent="0.25">
      <c r="B360" s="87">
        <v>5442</v>
      </c>
      <c r="C360" s="87" t="s">
        <v>376</v>
      </c>
      <c r="D360" s="1">
        <v>3040</v>
      </c>
      <c r="E360" s="87">
        <f t="shared" si="77"/>
        <v>3518.5185185185187</v>
      </c>
      <c r="F360" s="88">
        <f t="shared" si="70"/>
        <v>0.77055244680465851</v>
      </c>
      <c r="G360" s="197">
        <f t="shared" si="71"/>
        <v>629.01653801302518</v>
      </c>
      <c r="H360" s="197">
        <f t="shared" si="72"/>
        <v>543.4702888432538</v>
      </c>
      <c r="I360" s="197">
        <f t="shared" si="73"/>
        <v>207.08553430869003</v>
      </c>
      <c r="J360" s="89">
        <f t="shared" si="74"/>
        <v>178.92190164270821</v>
      </c>
      <c r="K360" s="197">
        <f t="shared" si="78"/>
        <v>155.47834419000549</v>
      </c>
      <c r="L360" s="89">
        <f t="shared" si="75"/>
        <v>134.33328938016473</v>
      </c>
      <c r="M360" s="90">
        <f t="shared" si="79"/>
        <v>677.80357822341853</v>
      </c>
      <c r="N360" s="90">
        <f t="shared" si="80"/>
        <v>3717.8035782234183</v>
      </c>
      <c r="O360" s="90">
        <f t="shared" si="81"/>
        <v>4303.0134007215493</v>
      </c>
      <c r="P360" s="91">
        <f t="shared" si="76"/>
        <v>0.94235613287472741</v>
      </c>
      <c r="Q360" s="206">
        <v>677.80357323992689</v>
      </c>
      <c r="R360" s="91">
        <f t="shared" si="82"/>
        <v>1.7062562730010038E-2</v>
      </c>
      <c r="S360" s="91">
        <f t="shared" si="82"/>
        <v>5.2910052910053436E-3</v>
      </c>
      <c r="T360" s="93">
        <v>864</v>
      </c>
      <c r="U360" s="200">
        <v>2989</v>
      </c>
      <c r="V360" s="200">
        <v>3500</v>
      </c>
      <c r="W360" s="208"/>
      <c r="X360" s="90">
        <v>0</v>
      </c>
      <c r="Y360" s="90">
        <f t="shared" si="83"/>
        <v>0</v>
      </c>
    </row>
    <row r="361" spans="2:28" x14ac:dyDescent="0.25">
      <c r="B361" s="87">
        <v>5443</v>
      </c>
      <c r="C361" s="87" t="s">
        <v>377</v>
      </c>
      <c r="D361" s="1">
        <v>9826</v>
      </c>
      <c r="E361" s="87">
        <f t="shared" si="77"/>
        <v>4641.4737836561171</v>
      </c>
      <c r="F361" s="88">
        <f t="shared" si="70"/>
        <v>1.0164786576942024</v>
      </c>
      <c r="G361" s="197">
        <f t="shared" si="71"/>
        <v>-44.756621069533864</v>
      </c>
      <c r="H361" s="197">
        <f t="shared" si="72"/>
        <v>-94.74976680420319</v>
      </c>
      <c r="I361" s="197">
        <f t="shared" si="73"/>
        <v>0</v>
      </c>
      <c r="J361" s="89">
        <f t="shared" si="74"/>
        <v>0</v>
      </c>
      <c r="K361" s="197">
        <f t="shared" si="78"/>
        <v>-51.607190118684528</v>
      </c>
      <c r="L361" s="89">
        <f t="shared" si="75"/>
        <v>-109.25242148125515</v>
      </c>
      <c r="M361" s="90">
        <f t="shared" si="79"/>
        <v>-204.00218828545835</v>
      </c>
      <c r="N361" s="90">
        <f t="shared" si="80"/>
        <v>9621.997811714542</v>
      </c>
      <c r="O361" s="90">
        <f t="shared" si="81"/>
        <v>4545.1099724678988</v>
      </c>
      <c r="P361" s="91">
        <f t="shared" si="76"/>
        <v>0.99537506818523869</v>
      </c>
      <c r="Q361" s="206">
        <v>-204.00219563657831</v>
      </c>
      <c r="R361" s="91">
        <f t="shared" si="82"/>
        <v>-0.15387927322827866</v>
      </c>
      <c r="S361" s="91">
        <f t="shared" si="82"/>
        <v>-0.13469467479415359</v>
      </c>
      <c r="T361" s="93">
        <v>2117</v>
      </c>
      <c r="U361" s="200">
        <v>11613</v>
      </c>
      <c r="V361" s="200">
        <v>5363.9722863741335</v>
      </c>
      <c r="W361" s="208"/>
      <c r="X361" s="90">
        <v>0</v>
      </c>
      <c r="Y361" s="90">
        <f t="shared" si="83"/>
        <v>0</v>
      </c>
    </row>
    <row r="362" spans="2:28" x14ac:dyDescent="0.25">
      <c r="B362" s="87">
        <v>5444</v>
      </c>
      <c r="C362" s="87" t="s">
        <v>378</v>
      </c>
      <c r="D362" s="1">
        <v>40717</v>
      </c>
      <c r="E362" s="87">
        <f t="shared" si="77"/>
        <v>4133.7055837563457</v>
      </c>
      <c r="F362" s="88">
        <f t="shared" si="70"/>
        <v>0.90527787054952991</v>
      </c>
      <c r="G362" s="197">
        <f t="shared" si="71"/>
        <v>259.90429887032894</v>
      </c>
      <c r="H362" s="197">
        <f t="shared" si="72"/>
        <v>2560.0573438727401</v>
      </c>
      <c r="I362" s="197">
        <f t="shared" si="73"/>
        <v>0</v>
      </c>
      <c r="J362" s="89">
        <f t="shared" si="74"/>
        <v>0</v>
      </c>
      <c r="K362" s="197">
        <f t="shared" si="78"/>
        <v>-51.607190118684528</v>
      </c>
      <c r="L362" s="89">
        <f t="shared" si="75"/>
        <v>-508.33082266904262</v>
      </c>
      <c r="M362" s="90">
        <f t="shared" si="79"/>
        <v>2051.7265212036973</v>
      </c>
      <c r="N362" s="90">
        <f t="shared" si="80"/>
        <v>42768.726521203695</v>
      </c>
      <c r="O362" s="90">
        <f t="shared" si="81"/>
        <v>4342.0026925079892</v>
      </c>
      <c r="P362" s="91">
        <f t="shared" si="76"/>
        <v>0.9508947533273695</v>
      </c>
      <c r="Q362" s="206">
        <v>2051.7264870003287</v>
      </c>
      <c r="R362" s="91">
        <f t="shared" si="82"/>
        <v>-6.9729717379880735E-2</v>
      </c>
      <c r="S362" s="91">
        <f t="shared" si="82"/>
        <v>-6.2646441116275625E-2</v>
      </c>
      <c r="T362" s="93">
        <v>9850</v>
      </c>
      <c r="U362" s="200">
        <v>43769</v>
      </c>
      <c r="V362" s="200">
        <v>4409.9748110831233</v>
      </c>
      <c r="W362" s="208"/>
      <c r="X362" s="90">
        <v>0</v>
      </c>
      <c r="Y362" s="90">
        <f t="shared" si="83"/>
        <v>0</v>
      </c>
    </row>
    <row r="363" spans="2:28" x14ac:dyDescent="0.25">
      <c r="B363" s="87"/>
      <c r="C363" s="87"/>
      <c r="D363" s="87"/>
      <c r="E363" s="87"/>
      <c r="F363" s="88"/>
      <c r="G363" s="197"/>
      <c r="H363" s="197"/>
      <c r="I363" s="197"/>
      <c r="J363" s="89"/>
      <c r="K363" s="197"/>
      <c r="L363" s="89"/>
      <c r="M363" s="90"/>
      <c r="N363" s="90"/>
      <c r="O363" s="90"/>
      <c r="P363" s="91"/>
      <c r="Q363" s="92"/>
      <c r="R363" s="91"/>
      <c r="S363" s="91"/>
      <c r="T363" s="93"/>
      <c r="U363" s="1"/>
      <c r="V363" s="134"/>
      <c r="X363" s="90"/>
      <c r="Y363" s="90"/>
    </row>
    <row r="364" spans="2:28" ht="23.25" customHeight="1" x14ac:dyDescent="0.25">
      <c r="B364" s="215"/>
      <c r="C364" s="96" t="s">
        <v>380</v>
      </c>
      <c r="D364" s="97">
        <f>SUM(D7:D362)</f>
        <v>25063955</v>
      </c>
      <c r="E364" s="98">
        <f>D364/T364*1000</f>
        <v>4566.2284677820153</v>
      </c>
      <c r="F364" s="99">
        <f>E364/E$364</f>
        <v>1</v>
      </c>
      <c r="G364" s="100">
        <f>($E$364-E364)*0.6</f>
        <v>0</v>
      </c>
      <c r="H364" s="97">
        <f>SUM(H7:H362)</f>
        <v>-6.2209437601268291E-10</v>
      </c>
      <c r="I364" s="101">
        <f>IF(E364&lt;E$364*0.9,(E$364*0.9-E364)*0.35,0)</f>
        <v>0</v>
      </c>
      <c r="J364" s="97">
        <f>SUM(J7:J362)</f>
        <v>283271.04084641748</v>
      </c>
      <c r="K364" s="96"/>
      <c r="L364" s="97">
        <f>SUM(L7:L362)</f>
        <v>2.7807800506707281E-10</v>
      </c>
      <c r="M364" s="97">
        <f>SUM(M7:M362)</f>
        <v>-1.5043042367324233E-9</v>
      </c>
      <c r="N364" s="97">
        <f>SUM(N7:N362)</f>
        <v>25063954.999999985</v>
      </c>
      <c r="O364" s="102">
        <f>N364/T364*1000</f>
        <v>4566.2284677820126</v>
      </c>
      <c r="P364" s="99">
        <f>O364/O$364</f>
        <v>1</v>
      </c>
      <c r="Q364" s="103">
        <f>SUM(Q7:Q362)</f>
        <v>-3.8899088394828141E-9</v>
      </c>
      <c r="R364" s="99">
        <f>(D364-U364)/U364</f>
        <v>6.775266564019582E-4</v>
      </c>
      <c r="S364" s="99">
        <f>(E364-V364)/V364</f>
        <v>-1.0937950439793932E-2</v>
      </c>
      <c r="T364" s="104">
        <f>SUM(T7:T362)</f>
        <v>5488984</v>
      </c>
      <c r="U364" s="176">
        <f>SUM(U7:U362)</f>
        <v>25046985</v>
      </c>
      <c r="V364" s="176">
        <v>4616.7259878310197</v>
      </c>
      <c r="W364" s="216"/>
      <c r="X364" s="97">
        <f>SUM(X7:X362)</f>
        <v>3573.04</v>
      </c>
      <c r="Y364" s="102">
        <f>X364*1000/T364</f>
        <v>0.65094742487862967</v>
      </c>
      <c r="Z364" s="1"/>
      <c r="AA364" s="46"/>
      <c r="AB364" s="1"/>
    </row>
    <row r="366" spans="2:28" ht="19.5" customHeight="1" x14ac:dyDescent="0.25">
      <c r="B366" s="199" t="s">
        <v>421</v>
      </c>
      <c r="C366" s="109" t="s">
        <v>422</v>
      </c>
      <c r="D366" s="105"/>
      <c r="E366" s="105"/>
      <c r="F366" s="105"/>
      <c r="G366" s="105"/>
      <c r="H366" s="105"/>
      <c r="I366" s="105"/>
      <c r="J366" s="106">
        <f>-J364*1000/$T$364</f>
        <v>-51.607190118684528</v>
      </c>
      <c r="S366" s="107"/>
    </row>
    <row r="367" spans="2:28" ht="20.25" customHeight="1" x14ac:dyDescent="0.25">
      <c r="B367" s="108"/>
      <c r="C367" s="109" t="s">
        <v>419</v>
      </c>
      <c r="D367" s="109"/>
      <c r="E367" s="109"/>
      <c r="F367" s="109"/>
      <c r="G367" s="109"/>
      <c r="H367" s="109"/>
      <c r="I367" s="109"/>
      <c r="J367" s="110">
        <f>J364/D364</f>
        <v>1.1301929038989158E-2</v>
      </c>
    </row>
    <row r="368" spans="2:28" ht="21.75" customHeight="1" x14ac:dyDescent="0.25">
      <c r="B368" s="108" t="s">
        <v>420</v>
      </c>
      <c r="C368" s="109" t="s">
        <v>437</v>
      </c>
      <c r="D368" s="175"/>
      <c r="E368" s="111"/>
      <c r="F368" s="111"/>
      <c r="G368" s="111"/>
      <c r="H368" s="111"/>
      <c r="I368" s="111"/>
      <c r="J368" s="111"/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1"/>
  <sheetViews>
    <sheetView topLeftCell="C1" workbookViewId="0">
      <selection activeCell="M8" sqref="M8"/>
    </sheetView>
  </sheetViews>
  <sheetFormatPr baseColWidth="10" defaultRowHeight="15" x14ac:dyDescent="0.25"/>
  <cols>
    <col min="2" max="2" width="18.85546875" customWidth="1"/>
    <col min="11" max="11" width="12.5703125" customWidth="1"/>
  </cols>
  <sheetData>
    <row r="1" spans="1:20" ht="33" customHeight="1" x14ac:dyDescent="0.25">
      <c r="A1" s="49"/>
      <c r="B1" s="2"/>
      <c r="C1" s="227" t="s">
        <v>434</v>
      </c>
      <c r="D1" s="227"/>
      <c r="E1" s="227"/>
      <c r="F1" s="228" t="s">
        <v>384</v>
      </c>
      <c r="G1" s="228"/>
      <c r="H1" s="228" t="s">
        <v>435</v>
      </c>
      <c r="I1" s="228"/>
      <c r="J1" s="228"/>
      <c r="K1" s="4" t="s">
        <v>385</v>
      </c>
      <c r="L1" s="50" t="s">
        <v>5</v>
      </c>
      <c r="M1" s="45"/>
      <c r="N1" s="229" t="s">
        <v>386</v>
      </c>
      <c r="O1" s="230"/>
      <c r="Q1" s="128"/>
    </row>
    <row r="2" spans="1:20" x14ac:dyDescent="0.25">
      <c r="A2" s="116"/>
      <c r="B2" s="117"/>
      <c r="C2" s="231" t="s">
        <v>391</v>
      </c>
      <c r="D2" s="231"/>
      <c r="E2" s="231"/>
      <c r="F2" s="232" t="str">
        <f>C2</f>
        <v>Januar</v>
      </c>
      <c r="G2" s="232"/>
      <c r="H2" s="232" t="str">
        <f>C2</f>
        <v>Januar</v>
      </c>
      <c r="I2" s="233"/>
      <c r="J2" s="233"/>
      <c r="K2" s="113" t="s">
        <v>387</v>
      </c>
      <c r="L2" s="114" t="s">
        <v>11</v>
      </c>
      <c r="M2" s="115"/>
      <c r="N2" s="234" t="str">
        <f>C2</f>
        <v>Januar</v>
      </c>
      <c r="O2" s="235"/>
      <c r="P2" s="27"/>
      <c r="Q2" s="236" t="str">
        <f>C2</f>
        <v>Januar</v>
      </c>
      <c r="R2" s="237"/>
      <c r="S2" s="238"/>
      <c r="T2" s="238"/>
    </row>
    <row r="3" spans="1:20" x14ac:dyDescent="0.25">
      <c r="C3" s="239"/>
      <c r="D3" s="240"/>
      <c r="E3" s="47" t="s">
        <v>13</v>
      </c>
      <c r="F3" s="3"/>
      <c r="G3" s="3"/>
      <c r="H3" s="241"/>
      <c r="I3" s="241"/>
      <c r="J3" s="48" t="s">
        <v>19</v>
      </c>
      <c r="K3" s="112" t="str">
        <f>LEFT(C2,3)</f>
        <v>Jan</v>
      </c>
      <c r="L3" s="203" t="s">
        <v>439</v>
      </c>
      <c r="M3" s="45"/>
      <c r="N3" s="125" t="s">
        <v>388</v>
      </c>
      <c r="O3" s="51" t="s">
        <v>388</v>
      </c>
      <c r="Q3" s="242" t="s">
        <v>423</v>
      </c>
      <c r="R3" s="243"/>
      <c r="S3" s="244"/>
      <c r="T3" s="245"/>
    </row>
    <row r="4" spans="1:20" x14ac:dyDescent="0.25">
      <c r="A4" s="49" t="s">
        <v>382</v>
      </c>
      <c r="B4" s="2" t="s">
        <v>383</v>
      </c>
      <c r="C4" s="118" t="s">
        <v>20</v>
      </c>
      <c r="D4" s="118" t="s">
        <v>21</v>
      </c>
      <c r="E4" s="118" t="s">
        <v>22</v>
      </c>
      <c r="F4" s="118" t="s">
        <v>21</v>
      </c>
      <c r="G4" s="118" t="s">
        <v>20</v>
      </c>
      <c r="H4" s="118" t="s">
        <v>20</v>
      </c>
      <c r="I4" s="118" t="s">
        <v>21</v>
      </c>
      <c r="J4" s="118" t="s">
        <v>24</v>
      </c>
      <c r="K4" s="119" t="s">
        <v>389</v>
      </c>
      <c r="L4" s="120"/>
      <c r="M4" s="121"/>
      <c r="N4" s="126" t="s">
        <v>25</v>
      </c>
      <c r="O4" s="122" t="s">
        <v>418</v>
      </c>
      <c r="P4" s="123"/>
      <c r="Q4" s="131" t="s">
        <v>25</v>
      </c>
      <c r="R4" s="124" t="s">
        <v>390</v>
      </c>
      <c r="S4" s="22"/>
      <c r="T4" s="22"/>
    </row>
    <row r="5" spans="1:20" x14ac:dyDescent="0.25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2"/>
      <c r="M5" s="30"/>
      <c r="N5" s="127"/>
      <c r="O5" s="6"/>
      <c r="Q5" s="132"/>
      <c r="R5" s="8"/>
      <c r="S5" s="23"/>
      <c r="T5" s="23"/>
    </row>
    <row r="6" spans="1:20" x14ac:dyDescent="0.25">
      <c r="A6" s="9"/>
      <c r="B6" s="10"/>
      <c r="C6" s="11"/>
      <c r="D6" s="11"/>
      <c r="E6" s="11"/>
      <c r="F6" s="11"/>
      <c r="G6" s="11"/>
      <c r="H6" s="11"/>
      <c r="I6" s="11"/>
      <c r="J6" s="11"/>
      <c r="K6" s="12"/>
      <c r="L6" s="13"/>
      <c r="N6" s="128"/>
      <c r="Q6" s="133"/>
      <c r="R6" s="24"/>
      <c r="S6" s="24"/>
      <c r="T6" s="24"/>
    </row>
    <row r="7" spans="1:20" x14ac:dyDescent="0.25">
      <c r="A7" s="20">
        <v>3</v>
      </c>
      <c r="B7" t="s">
        <v>26</v>
      </c>
      <c r="C7" s="204">
        <v>805825</v>
      </c>
      <c r="D7" s="53">
        <f t="shared" ref="D7:D17" si="0">C7*1000/L7</f>
        <v>1136.5062754129897</v>
      </c>
      <c r="E7" s="38">
        <f t="shared" ref="E7:E17" si="1">D7/D$19</f>
        <v>1.2492164716642336</v>
      </c>
      <c r="F7" s="54">
        <f t="shared" ref="F7:F17" si="2">($D$19-D7)*0.875</f>
        <v>-198.38961389508637</v>
      </c>
      <c r="G7" s="53">
        <f t="shared" ref="G7:G17" si="3">(F7*L7)/1000</f>
        <v>-140665.57666733034</v>
      </c>
      <c r="H7" s="53">
        <f>G7+C7</f>
        <v>665159.42333266966</v>
      </c>
      <c r="I7" s="55">
        <f t="shared" ref="I7:I17" si="4">H7*1000/L7</f>
        <v>938.11666151790337</v>
      </c>
      <c r="J7" s="38">
        <f t="shared" ref="J7:J17" si="5">I7/I$19</f>
        <v>1.0311520589580292</v>
      </c>
      <c r="K7" s="205">
        <v>-140665.57666733034</v>
      </c>
      <c r="L7" s="64">
        <v>709037</v>
      </c>
      <c r="N7" s="129">
        <f>(C7-Q7)/Q7</f>
        <v>-2.0107957454208066E-2</v>
      </c>
      <c r="O7" s="28">
        <f>(D7-R7)/R7</f>
        <v>-3.28362152346156E-2</v>
      </c>
      <c r="Q7" s="1">
        <v>822361</v>
      </c>
      <c r="R7" s="25">
        <v>1175.0918441271915</v>
      </c>
      <c r="S7" s="25"/>
      <c r="T7" s="1"/>
    </row>
    <row r="8" spans="1:20" x14ac:dyDescent="0.25">
      <c r="A8" s="20">
        <v>11</v>
      </c>
      <c r="B8" t="s">
        <v>392</v>
      </c>
      <c r="C8" s="204">
        <v>469068</v>
      </c>
      <c r="D8" s="53">
        <f t="shared" si="0"/>
        <v>952.71250126942221</v>
      </c>
      <c r="E8" s="38">
        <f t="shared" si="1"/>
        <v>1.0471954049824437</v>
      </c>
      <c r="F8" s="54">
        <f t="shared" si="2"/>
        <v>-37.570061519464829</v>
      </c>
      <c r="G8" s="53">
        <f t="shared" si="3"/>
        <v>-18497.619789108507</v>
      </c>
      <c r="H8" s="53">
        <f t="shared" ref="H8:H17" si="6">G8+C8</f>
        <v>450570.38021089148</v>
      </c>
      <c r="I8" s="55">
        <f t="shared" si="4"/>
        <v>915.14243974995736</v>
      </c>
      <c r="J8" s="38">
        <f t="shared" si="5"/>
        <v>1.0058994256228053</v>
      </c>
      <c r="K8" s="205">
        <v>-18497.619789108507</v>
      </c>
      <c r="L8" s="64">
        <v>492350</v>
      </c>
      <c r="N8" s="129">
        <f>(C8-Q8)/Q8</f>
        <v>-6.0887322815728361E-2</v>
      </c>
      <c r="O8" s="28">
        <f t="shared" ref="O8:O17" si="7">(D8-R8)/R8</f>
        <v>-7.3386572076596754E-2</v>
      </c>
      <c r="Q8" s="1">
        <v>499480</v>
      </c>
      <c r="R8" s="25">
        <v>1028.1660858342066</v>
      </c>
      <c r="S8" s="25"/>
      <c r="T8" s="1"/>
    </row>
    <row r="9" spans="1:20" x14ac:dyDescent="0.25">
      <c r="A9" s="21">
        <v>15</v>
      </c>
      <c r="B9" t="s">
        <v>393</v>
      </c>
      <c r="C9" s="204">
        <v>233569</v>
      </c>
      <c r="D9" s="53">
        <f t="shared" si="0"/>
        <v>870.34076723864882</v>
      </c>
      <c r="E9" s="38">
        <f t="shared" si="1"/>
        <v>0.9566546581542793</v>
      </c>
      <c r="F9" s="54">
        <f t="shared" si="2"/>
        <v>34.50520575746188</v>
      </c>
      <c r="G9" s="53">
        <f t="shared" si="3"/>
        <v>9259.9895431012574</v>
      </c>
      <c r="H9" s="53">
        <f t="shared" si="6"/>
        <v>242828.98954310126</v>
      </c>
      <c r="I9" s="55">
        <f t="shared" si="4"/>
        <v>904.84597299611073</v>
      </c>
      <c r="J9" s="38">
        <f t="shared" si="5"/>
        <v>0.99458183226928487</v>
      </c>
      <c r="K9" s="205">
        <v>9259.9895431012574</v>
      </c>
      <c r="L9" s="64">
        <v>268365</v>
      </c>
      <c r="N9" s="129">
        <f t="shared" ref="N9:N17" si="8">(C9-Q9)/Q9</f>
        <v>-5.6164837473936025E-2</v>
      </c>
      <c r="O9" s="28">
        <f t="shared" si="7"/>
        <v>-6.5017083869994066E-2</v>
      </c>
      <c r="Q9" s="1">
        <v>247468</v>
      </c>
      <c r="R9" s="25">
        <v>930.86274863831966</v>
      </c>
      <c r="S9" s="25"/>
      <c r="T9" s="1"/>
    </row>
    <row r="10" spans="1:20" x14ac:dyDescent="0.25">
      <c r="A10" s="21">
        <v>18</v>
      </c>
      <c r="B10" t="s">
        <v>394</v>
      </c>
      <c r="C10" s="204">
        <v>203059</v>
      </c>
      <c r="D10" s="53">
        <f t="shared" si="0"/>
        <v>842.27489173897891</v>
      </c>
      <c r="E10" s="38">
        <f t="shared" si="1"/>
        <v>0.92580541893373491</v>
      </c>
      <c r="F10" s="54">
        <f t="shared" si="2"/>
        <v>59.062846819673055</v>
      </c>
      <c r="G10" s="53">
        <f t="shared" si="3"/>
        <v>14239.10736267406</v>
      </c>
      <c r="H10" s="53">
        <f t="shared" si="6"/>
        <v>217298.10736267405</v>
      </c>
      <c r="I10" s="55">
        <f t="shared" si="4"/>
        <v>901.33773855865195</v>
      </c>
      <c r="J10" s="38">
        <f t="shared" si="5"/>
        <v>0.99072567736671668</v>
      </c>
      <c r="K10" s="205">
        <v>14239.10736267406</v>
      </c>
      <c r="L10" s="64">
        <v>241084</v>
      </c>
      <c r="N10" s="129">
        <f t="shared" si="8"/>
        <v>-6.1298360291976203E-2</v>
      </c>
      <c r="O10" s="28">
        <f t="shared" si="7"/>
        <v>-6.4779301648096768E-2</v>
      </c>
      <c r="Q10" s="1">
        <v>216319</v>
      </c>
      <c r="R10" s="25">
        <v>900.61617885840371</v>
      </c>
      <c r="S10" s="25"/>
      <c r="T10" s="1"/>
    </row>
    <row r="11" spans="1:20" x14ac:dyDescent="0.25">
      <c r="A11" s="21">
        <v>30</v>
      </c>
      <c r="B11" t="s">
        <v>395</v>
      </c>
      <c r="C11" s="204">
        <v>1183910</v>
      </c>
      <c r="D11" s="53">
        <f t="shared" si="0"/>
        <v>916.16811415208156</v>
      </c>
      <c r="E11" s="38">
        <f t="shared" si="1"/>
        <v>1.0070268187445304</v>
      </c>
      <c r="F11" s="54">
        <f t="shared" si="2"/>
        <v>-5.5937227917917625</v>
      </c>
      <c r="G11" s="53">
        <f t="shared" si="3"/>
        <v>-7228.4379341877793</v>
      </c>
      <c r="H11" s="53">
        <f t="shared" si="6"/>
        <v>1176681.5620658123</v>
      </c>
      <c r="I11" s="55">
        <f t="shared" si="4"/>
        <v>910.57439136028984</v>
      </c>
      <c r="J11" s="38">
        <f t="shared" si="5"/>
        <v>1.0008783523430662</v>
      </c>
      <c r="K11" s="205">
        <v>-7228.4379341877793</v>
      </c>
      <c r="L11" s="64">
        <v>1292241</v>
      </c>
      <c r="N11" s="129">
        <f t="shared" si="8"/>
        <v>-3.3702986362259969E-2</v>
      </c>
      <c r="O11" s="28">
        <f t="shared" si="7"/>
        <v>-5.0909885524891459E-2</v>
      </c>
      <c r="Q11" s="1">
        <v>1225203</v>
      </c>
      <c r="R11" s="25">
        <v>965.31203958305434</v>
      </c>
      <c r="S11" s="25"/>
      <c r="T11" s="1"/>
    </row>
    <row r="12" spans="1:20" x14ac:dyDescent="0.25">
      <c r="A12" s="21">
        <v>34</v>
      </c>
      <c r="B12" t="s">
        <v>396</v>
      </c>
      <c r="C12" s="204">
        <v>277885</v>
      </c>
      <c r="D12" s="53">
        <f t="shared" si="0"/>
        <v>743.74779192137635</v>
      </c>
      <c r="E12" s="38">
        <f t="shared" si="1"/>
        <v>0.81750713791216367</v>
      </c>
      <c r="F12" s="54">
        <f t="shared" si="2"/>
        <v>145.2740591600753</v>
      </c>
      <c r="G12" s="53">
        <f t="shared" si="3"/>
        <v>54278.456175860614</v>
      </c>
      <c r="H12" s="53">
        <f t="shared" si="6"/>
        <v>332163.4561758606</v>
      </c>
      <c r="I12" s="55">
        <f t="shared" si="4"/>
        <v>889.02185108145159</v>
      </c>
      <c r="J12" s="38">
        <f t="shared" si="5"/>
        <v>0.97718839223902032</v>
      </c>
      <c r="K12" s="205">
        <v>54278.456175860614</v>
      </c>
      <c r="L12" s="64">
        <v>373628</v>
      </c>
      <c r="N12" s="129">
        <f t="shared" si="8"/>
        <v>-5.7022827455385172E-2</v>
      </c>
      <c r="O12" s="28">
        <f t="shared" si="7"/>
        <v>-6.3016946699107457E-2</v>
      </c>
      <c r="Q12" s="1">
        <v>294689</v>
      </c>
      <c r="R12" s="25">
        <v>793.76866988280233</v>
      </c>
      <c r="S12" s="25"/>
      <c r="T12" s="1"/>
    </row>
    <row r="13" spans="1:20" x14ac:dyDescent="0.25">
      <c r="A13" s="21">
        <v>38</v>
      </c>
      <c r="B13" t="s">
        <v>397</v>
      </c>
      <c r="C13" s="204">
        <v>341589</v>
      </c>
      <c r="D13" s="53">
        <f t="shared" si="0"/>
        <v>796.05733848208229</v>
      </c>
      <c r="E13" s="38">
        <f t="shared" si="1"/>
        <v>0.87500435425192846</v>
      </c>
      <c r="F13" s="54">
        <f t="shared" si="2"/>
        <v>99.503205919457599</v>
      </c>
      <c r="G13" s="53">
        <f t="shared" si="3"/>
        <v>42696.925163245178</v>
      </c>
      <c r="H13" s="53">
        <f t="shared" si="6"/>
        <v>384285.92516324518</v>
      </c>
      <c r="I13" s="55">
        <f t="shared" si="4"/>
        <v>895.56054440153991</v>
      </c>
      <c r="J13" s="38">
        <f t="shared" si="5"/>
        <v>0.98437554428149099</v>
      </c>
      <c r="K13" s="205">
        <v>42696.925163245178</v>
      </c>
      <c r="L13" s="64">
        <v>429101</v>
      </c>
      <c r="N13" s="129">
        <f t="shared" si="8"/>
        <v>-5.9677703513659336E-2</v>
      </c>
      <c r="O13" s="28">
        <f t="shared" si="7"/>
        <v>-6.9032694258729113E-2</v>
      </c>
      <c r="Q13" s="1">
        <v>363268</v>
      </c>
      <c r="R13" s="25">
        <v>855.08624585718587</v>
      </c>
      <c r="S13" s="25"/>
      <c r="T13" s="1"/>
    </row>
    <row r="14" spans="1:20" x14ac:dyDescent="0.25">
      <c r="A14" s="21">
        <v>42</v>
      </c>
      <c r="B14" t="s">
        <v>398</v>
      </c>
      <c r="C14" s="204">
        <v>240510</v>
      </c>
      <c r="D14" s="53">
        <f t="shared" si="0"/>
        <v>760.9847777732075</v>
      </c>
      <c r="E14" s="38">
        <f t="shared" si="1"/>
        <v>0.83645355916278641</v>
      </c>
      <c r="F14" s="54">
        <f t="shared" si="2"/>
        <v>130.19169653972304</v>
      </c>
      <c r="G14" s="53">
        <f t="shared" si="3"/>
        <v>41147.215883076002</v>
      </c>
      <c r="H14" s="53">
        <f t="shared" si="6"/>
        <v>281657.21588307602</v>
      </c>
      <c r="I14" s="55">
        <f t="shared" si="4"/>
        <v>891.17647431293051</v>
      </c>
      <c r="J14" s="38">
        <f t="shared" si="5"/>
        <v>0.97955669489534813</v>
      </c>
      <c r="K14" s="205">
        <v>41147.215883076002</v>
      </c>
      <c r="L14" s="64">
        <v>316051</v>
      </c>
      <c r="N14" s="129">
        <f t="shared" si="8"/>
        <v>-5.5501231135354205E-2</v>
      </c>
      <c r="O14" s="28">
        <f t="shared" si="7"/>
        <v>-7.0195380011666711E-2</v>
      </c>
      <c r="Q14" s="1">
        <v>254643</v>
      </c>
      <c r="R14" s="25">
        <v>818.43514370014202</v>
      </c>
      <c r="S14" s="25"/>
      <c r="T14" s="1"/>
    </row>
    <row r="15" spans="1:20" x14ac:dyDescent="0.25">
      <c r="A15" s="21">
        <v>46</v>
      </c>
      <c r="B15" t="s">
        <v>399</v>
      </c>
      <c r="C15" s="204">
        <v>591937</v>
      </c>
      <c r="D15" s="53">
        <f t="shared" si="0"/>
        <v>916.0204579042254</v>
      </c>
      <c r="E15" s="38">
        <f t="shared" si="1"/>
        <v>1.006864519053841</v>
      </c>
      <c r="F15" s="54">
        <f t="shared" si="2"/>
        <v>-5.4645235749176209</v>
      </c>
      <c r="G15" s="53">
        <f t="shared" si="3"/>
        <v>-3531.2024567296412</v>
      </c>
      <c r="H15" s="53">
        <f t="shared" si="6"/>
        <v>588405.7975432704</v>
      </c>
      <c r="I15" s="55">
        <f t="shared" si="4"/>
        <v>910.55593432930777</v>
      </c>
      <c r="J15" s="38">
        <f t="shared" si="5"/>
        <v>1.00085806488173</v>
      </c>
      <c r="K15" s="205">
        <v>-3531.2024567296412</v>
      </c>
      <c r="L15" s="64">
        <v>646205</v>
      </c>
      <c r="N15" s="129">
        <f t="shared" si="8"/>
        <v>-4.6976807837518009E-2</v>
      </c>
      <c r="O15" s="28">
        <f t="shared" si="7"/>
        <v>-5.4222500679718677E-2</v>
      </c>
      <c r="Q15" s="1">
        <v>621115</v>
      </c>
      <c r="R15" s="25">
        <v>968.53695352507123</v>
      </c>
      <c r="S15" s="25"/>
      <c r="T15" s="1"/>
    </row>
    <row r="16" spans="1:20" x14ac:dyDescent="0.25">
      <c r="A16" s="21">
        <v>50</v>
      </c>
      <c r="B16" t="s">
        <v>400</v>
      </c>
      <c r="C16" s="204">
        <v>431235</v>
      </c>
      <c r="D16" s="53">
        <f t="shared" si="0"/>
        <v>901.27907705812277</v>
      </c>
      <c r="E16" s="38">
        <f t="shared" si="1"/>
        <v>0.99066119825709908</v>
      </c>
      <c r="F16" s="54">
        <f t="shared" si="2"/>
        <v>7.4341846654221797</v>
      </c>
      <c r="G16" s="53">
        <f t="shared" si="3"/>
        <v>3557.0343368645499</v>
      </c>
      <c r="H16" s="53">
        <f t="shared" si="6"/>
        <v>434792.03433686454</v>
      </c>
      <c r="I16" s="55">
        <f t="shared" si="4"/>
        <v>908.71326172354486</v>
      </c>
      <c r="J16" s="38">
        <f t="shared" si="5"/>
        <v>0.99883264978213715</v>
      </c>
      <c r="K16" s="205">
        <v>3557.0343368645499</v>
      </c>
      <c r="L16" s="64">
        <v>478470</v>
      </c>
      <c r="N16" s="129">
        <f t="shared" si="8"/>
        <v>4.8733450714501116E-2</v>
      </c>
      <c r="O16" s="28">
        <f t="shared" si="7"/>
        <v>3.9223022803346302E-2</v>
      </c>
      <c r="Q16" s="1">
        <v>411196</v>
      </c>
      <c r="R16" s="25">
        <v>867.2624232543327</v>
      </c>
      <c r="S16" s="25"/>
      <c r="T16" s="1"/>
    </row>
    <row r="17" spans="1:20" x14ac:dyDescent="0.25">
      <c r="A17" s="21">
        <v>54</v>
      </c>
      <c r="B17" t="s">
        <v>401</v>
      </c>
      <c r="C17" s="204">
        <v>215155</v>
      </c>
      <c r="D17" s="53">
        <f t="shared" si="0"/>
        <v>887.4127662382657</v>
      </c>
      <c r="E17" s="38">
        <f t="shared" si="1"/>
        <v>0.97541973039007224</v>
      </c>
      <c r="F17" s="54">
        <f t="shared" si="2"/>
        <v>19.567206632797109</v>
      </c>
      <c r="G17" s="53">
        <f t="shared" si="3"/>
        <v>4744.1083825349251</v>
      </c>
      <c r="H17" s="53">
        <f t="shared" si="6"/>
        <v>219899.10838253493</v>
      </c>
      <c r="I17" s="55">
        <f t="shared" si="4"/>
        <v>906.97997287106284</v>
      </c>
      <c r="J17" s="38">
        <f t="shared" si="5"/>
        <v>0.99692746629875895</v>
      </c>
      <c r="K17" s="205">
        <v>4744.1083825349251</v>
      </c>
      <c r="L17" s="64">
        <v>242452</v>
      </c>
      <c r="N17" s="129">
        <f t="shared" si="8"/>
        <v>-5.6887868041887849E-2</v>
      </c>
      <c r="O17" s="28">
        <f t="shared" si="7"/>
        <v>-5.967303082248774E-2</v>
      </c>
      <c r="Q17" s="1">
        <v>228133</v>
      </c>
      <c r="R17" s="25">
        <v>943.72786841843993</v>
      </c>
      <c r="S17" s="25"/>
      <c r="T17" s="1"/>
    </row>
    <row r="18" spans="1:20" x14ac:dyDescent="0.25">
      <c r="A18" s="14"/>
      <c r="B18" s="9"/>
      <c r="C18" s="56"/>
      <c r="D18" s="53"/>
      <c r="E18" s="38"/>
      <c r="F18" s="57"/>
      <c r="G18" s="53"/>
      <c r="H18" s="53"/>
      <c r="I18" s="55"/>
      <c r="J18" s="38"/>
      <c r="K18" s="58"/>
      <c r="L18" s="15"/>
      <c r="N18" s="129"/>
      <c r="O18" s="28"/>
      <c r="Q18" s="16"/>
      <c r="R18" s="16"/>
      <c r="S18" s="16"/>
      <c r="T18" s="26"/>
    </row>
    <row r="19" spans="1:20" x14ac:dyDescent="0.25">
      <c r="A19" s="17" t="s">
        <v>380</v>
      </c>
      <c r="B19" s="18"/>
      <c r="C19" s="59">
        <f>SUM(C7:C17)</f>
        <v>4993742</v>
      </c>
      <c r="D19" s="59">
        <f>C19*1000/L19</f>
        <v>909.77528810431954</v>
      </c>
      <c r="E19" s="60">
        <f>D19/D$19</f>
        <v>1</v>
      </c>
      <c r="F19" s="61"/>
      <c r="G19" s="59">
        <f>SUM(G7:G17)</f>
        <v>3.1104718800634146E-10</v>
      </c>
      <c r="H19" s="59">
        <f>SUM(H7:H18)</f>
        <v>4993742.0000000009</v>
      </c>
      <c r="I19" s="62">
        <f>H19*1000/L19</f>
        <v>909.77528810431966</v>
      </c>
      <c r="J19" s="60">
        <f>I19/I$19</f>
        <v>1</v>
      </c>
      <c r="K19" s="63">
        <f>SUM(K7:K17)</f>
        <v>3.1104718800634146E-10</v>
      </c>
      <c r="L19" s="19">
        <f>SUM(L7:L17)</f>
        <v>5488984</v>
      </c>
      <c r="N19" s="130">
        <f>(C19-Q19)/Q19</f>
        <v>-3.6677774830604519E-2</v>
      </c>
      <c r="O19" s="136">
        <f>(D19-R19)/R19</f>
        <v>-4.7859646057491372E-2</v>
      </c>
      <c r="Q19" s="135">
        <f>SUM(Q7:Q17)</f>
        <v>5183875</v>
      </c>
      <c r="R19" s="135">
        <v>955.50544028223476</v>
      </c>
      <c r="S19" s="16"/>
      <c r="T19" s="25"/>
    </row>
    <row r="21" spans="1:20" x14ac:dyDescent="0.25">
      <c r="A21" s="65" t="s">
        <v>421</v>
      </c>
      <c r="B21" s="182" t="str">
        <f>komm!C368</f>
        <v>Utbetales/trekkes ved 3. termin rammetilskudd i mars</v>
      </c>
      <c r="C21" s="66"/>
      <c r="D21" s="66"/>
      <c r="E21" s="66"/>
      <c r="O21" s="67"/>
      <c r="Q21" s="46"/>
    </row>
  </sheetData>
  <sheetProtection sheet="1" objects="1" scenarios="1"/>
  <mergeCells count="14">
    <mergeCell ref="Q2:R2"/>
    <mergeCell ref="S2:T2"/>
    <mergeCell ref="C3:D3"/>
    <mergeCell ref="H3:I3"/>
    <mergeCell ref="Q3:R3"/>
    <mergeCell ref="S3:T3"/>
    <mergeCell ref="C1:E1"/>
    <mergeCell ref="F1:G1"/>
    <mergeCell ref="H1:J1"/>
    <mergeCell ref="N1:O1"/>
    <mergeCell ref="C2:E2"/>
    <mergeCell ref="F2:G2"/>
    <mergeCell ref="H2:J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A1:S63"/>
  <sheetViews>
    <sheetView tabSelected="1" topLeftCell="A24" zoomScale="90" zoomScaleNormal="90" workbookViewId="0">
      <selection activeCell="D20" sqref="D20"/>
    </sheetView>
  </sheetViews>
  <sheetFormatPr baseColWidth="10" defaultColWidth="11.5703125" defaultRowHeight="15" x14ac:dyDescent="0.25"/>
  <cols>
    <col min="1" max="1" width="23" style="30" customWidth="1"/>
    <col min="2" max="2" width="12.85546875" style="30" customWidth="1"/>
    <col min="3" max="4" width="13.85546875" style="30" customWidth="1"/>
    <col min="5" max="5" width="12.5703125" style="30" bestFit="1" customWidth="1"/>
    <col min="6" max="6" width="11.5703125" style="30" bestFit="1" customWidth="1"/>
    <col min="7" max="8" width="12.140625" style="30" customWidth="1"/>
    <col min="9" max="9" width="14.85546875" style="30" customWidth="1"/>
    <col min="10" max="12" width="14.5703125" style="30" customWidth="1"/>
    <col min="13" max="13" width="13.85546875" style="30" customWidth="1"/>
    <col min="14" max="14" width="11.5703125" style="30" bestFit="1" customWidth="1"/>
    <col min="15" max="15" width="12.42578125" style="30" bestFit="1" customWidth="1"/>
    <col min="16" max="16" width="11.5703125" style="30"/>
    <col min="17" max="17" width="13.85546875" style="30" bestFit="1" customWidth="1"/>
    <col min="18" max="18" width="12.28515625" style="30" customWidth="1"/>
    <col min="19" max="16384" width="11.5703125" style="30"/>
  </cols>
  <sheetData>
    <row r="1" spans="1:17" x14ac:dyDescent="0.25">
      <c r="A1" s="143" t="s">
        <v>402</v>
      </c>
      <c r="B1" s="247"/>
      <c r="C1" s="247"/>
      <c r="D1" s="138"/>
      <c r="E1" s="138"/>
      <c r="F1" s="247"/>
      <c r="G1" s="247"/>
      <c r="H1" s="138"/>
      <c r="I1" s="138"/>
      <c r="J1" s="247"/>
      <c r="K1" s="247"/>
      <c r="L1" s="166"/>
    </row>
    <row r="2" spans="1:17" x14ac:dyDescent="0.25">
      <c r="A2" s="144"/>
      <c r="B2" s="142">
        <v>2021</v>
      </c>
      <c r="C2" s="142">
        <v>2022</v>
      </c>
      <c r="D2" s="142">
        <v>2023</v>
      </c>
      <c r="E2" s="142"/>
      <c r="F2" s="142">
        <f>B2</f>
        <v>2021</v>
      </c>
      <c r="G2" s="142">
        <f>C2</f>
        <v>2022</v>
      </c>
      <c r="H2" s="142">
        <f>D2</f>
        <v>2023</v>
      </c>
      <c r="I2" s="142"/>
      <c r="J2" s="142">
        <f>F2</f>
        <v>2021</v>
      </c>
      <c r="K2" s="142">
        <f>G2</f>
        <v>2022</v>
      </c>
      <c r="L2" s="142">
        <f>H2</f>
        <v>2023</v>
      </c>
    </row>
    <row r="3" spans="1:17" x14ac:dyDescent="0.25">
      <c r="A3" s="7" t="s">
        <v>391</v>
      </c>
      <c r="B3" s="29">
        <v>21035195</v>
      </c>
      <c r="C3" s="29">
        <v>25046985</v>
      </c>
      <c r="D3" s="29">
        <f>25063955</f>
        <v>25063955</v>
      </c>
      <c r="E3" s="7"/>
      <c r="F3" s="29">
        <v>4256424</v>
      </c>
      <c r="G3" s="29">
        <v>5183875</v>
      </c>
      <c r="H3" s="29">
        <v>4993742</v>
      </c>
      <c r="I3" s="7"/>
      <c r="J3" s="29">
        <f t="shared" ref="J3:J14" si="0">B3+F3</f>
        <v>25291619</v>
      </c>
      <c r="K3" s="29">
        <f t="shared" ref="K3:K14" si="1">C3+G3</f>
        <v>30230860</v>
      </c>
      <c r="L3" s="29">
        <f t="shared" ref="L3:L14" si="2">D3+H3</f>
        <v>30057697</v>
      </c>
      <c r="O3" s="172"/>
      <c r="P3" s="172"/>
      <c r="Q3" s="172"/>
    </row>
    <row r="4" spans="1:17" x14ac:dyDescent="0.25">
      <c r="A4" s="7" t="s">
        <v>403</v>
      </c>
      <c r="B4" s="29">
        <v>22196274</v>
      </c>
      <c r="C4" s="29">
        <v>26348339</v>
      </c>
      <c r="D4" s="29"/>
      <c r="E4" s="7"/>
      <c r="F4" s="29">
        <v>4477215</v>
      </c>
      <c r="G4" s="29">
        <v>5437205</v>
      </c>
      <c r="H4" s="29"/>
      <c r="I4" s="29"/>
      <c r="J4" s="29">
        <f t="shared" si="0"/>
        <v>26673489</v>
      </c>
      <c r="K4" s="29">
        <f t="shared" si="1"/>
        <v>31785544</v>
      </c>
      <c r="L4" s="29">
        <f t="shared" si="2"/>
        <v>0</v>
      </c>
      <c r="O4" s="172"/>
      <c r="P4" s="172"/>
    </row>
    <row r="5" spans="1:17" x14ac:dyDescent="0.25">
      <c r="A5" s="7" t="s">
        <v>404</v>
      </c>
      <c r="B5" s="29">
        <v>53484714</v>
      </c>
      <c r="C5" s="29">
        <f>58238448</f>
        <v>58238448</v>
      </c>
      <c r="D5" s="29"/>
      <c r="E5" s="29"/>
      <c r="F5" s="29">
        <v>10944789</v>
      </c>
      <c r="G5" s="29">
        <v>11795438</v>
      </c>
      <c r="H5" s="29"/>
      <c r="I5" s="29"/>
      <c r="J5" s="29">
        <f t="shared" si="0"/>
        <v>64429503</v>
      </c>
      <c r="K5" s="29">
        <f t="shared" si="1"/>
        <v>70033886</v>
      </c>
      <c r="L5" s="29">
        <f t="shared" si="2"/>
        <v>0</v>
      </c>
      <c r="O5" s="172"/>
    </row>
    <row r="6" spans="1:17" x14ac:dyDescent="0.25">
      <c r="A6" s="7" t="s">
        <v>405</v>
      </c>
      <c r="B6" s="29">
        <v>55218728</v>
      </c>
      <c r="C6" s="29">
        <v>60397398</v>
      </c>
      <c r="D6" s="29"/>
      <c r="E6" s="29"/>
      <c r="F6" s="29">
        <v>11281613</v>
      </c>
      <c r="G6" s="29">
        <v>12221762</v>
      </c>
      <c r="H6" s="29"/>
      <c r="I6" s="29"/>
      <c r="J6" s="29">
        <f t="shared" si="0"/>
        <v>66500341</v>
      </c>
      <c r="K6" s="29">
        <f t="shared" si="1"/>
        <v>72619160</v>
      </c>
      <c r="L6" s="29">
        <f t="shared" si="2"/>
        <v>0</v>
      </c>
      <c r="O6" s="172"/>
    </row>
    <row r="7" spans="1:17" x14ac:dyDescent="0.25">
      <c r="A7" s="7" t="s">
        <v>406</v>
      </c>
      <c r="B7" s="29">
        <v>86991741</v>
      </c>
      <c r="C7" s="29">
        <v>97791092</v>
      </c>
      <c r="D7" s="29"/>
      <c r="E7" s="29"/>
      <c r="F7" s="29">
        <v>17844123</v>
      </c>
      <c r="G7" s="29">
        <v>19699908</v>
      </c>
      <c r="H7" s="29"/>
      <c r="I7" s="29"/>
      <c r="J7" s="29">
        <f t="shared" si="0"/>
        <v>104835864</v>
      </c>
      <c r="K7" s="29">
        <f t="shared" si="1"/>
        <v>117491000</v>
      </c>
      <c r="L7" s="29">
        <f t="shared" si="2"/>
        <v>0</v>
      </c>
      <c r="O7" s="172"/>
      <c r="P7" s="172"/>
    </row>
    <row r="8" spans="1:17" x14ac:dyDescent="0.25">
      <c r="A8" s="7" t="s">
        <v>407</v>
      </c>
      <c r="B8" s="29">
        <v>90692438</v>
      </c>
      <c r="C8" s="29">
        <v>102840296</v>
      </c>
      <c r="D8" s="29"/>
      <c r="E8" s="29"/>
      <c r="F8" s="29">
        <v>18598039</v>
      </c>
      <c r="G8" s="29">
        <v>20707889</v>
      </c>
      <c r="H8" s="29"/>
      <c r="I8" s="29"/>
      <c r="J8" s="29">
        <f t="shared" si="0"/>
        <v>109290477</v>
      </c>
      <c r="K8" s="29">
        <f t="shared" si="1"/>
        <v>123548185</v>
      </c>
      <c r="L8" s="29">
        <f t="shared" si="2"/>
        <v>0</v>
      </c>
      <c r="N8" s="172"/>
      <c r="O8" s="172"/>
      <c r="P8" s="172"/>
      <c r="Q8" s="172"/>
    </row>
    <row r="9" spans="1:17" x14ac:dyDescent="0.25">
      <c r="A9" s="7" t="s">
        <v>408</v>
      </c>
      <c r="B9" s="29">
        <v>112974018</v>
      </c>
      <c r="C9" s="29">
        <v>124903414</v>
      </c>
      <c r="D9" s="29"/>
      <c r="E9" s="29"/>
      <c r="F9" s="29">
        <v>23210943</v>
      </c>
      <c r="G9" s="29">
        <v>25114257</v>
      </c>
      <c r="H9" s="29"/>
      <c r="I9" s="29"/>
      <c r="J9" s="29">
        <f t="shared" si="0"/>
        <v>136184961</v>
      </c>
      <c r="K9" s="29">
        <f t="shared" si="1"/>
        <v>150017671</v>
      </c>
      <c r="L9" s="29">
        <f t="shared" si="2"/>
        <v>0</v>
      </c>
      <c r="N9" s="172"/>
      <c r="O9" s="172"/>
      <c r="P9" s="172"/>
      <c r="Q9" s="172"/>
    </row>
    <row r="10" spans="1:17" x14ac:dyDescent="0.25">
      <c r="A10" s="7" t="s">
        <v>409</v>
      </c>
      <c r="B10" s="29">
        <v>115926311</v>
      </c>
      <c r="C10" s="29">
        <v>129404724</v>
      </c>
      <c r="D10" s="29"/>
      <c r="E10" s="29"/>
      <c r="F10" s="29">
        <v>23805587</v>
      </c>
      <c r="G10" s="29">
        <v>26034503</v>
      </c>
      <c r="H10" s="29"/>
      <c r="I10" s="29"/>
      <c r="J10" s="29">
        <f t="shared" si="0"/>
        <v>139731898</v>
      </c>
      <c r="K10" s="29">
        <f t="shared" si="1"/>
        <v>155439227</v>
      </c>
      <c r="L10" s="29">
        <f t="shared" si="2"/>
        <v>0</v>
      </c>
      <c r="O10" s="172"/>
      <c r="P10" s="172"/>
    </row>
    <row r="11" spans="1:17" x14ac:dyDescent="0.25">
      <c r="A11" s="7" t="s">
        <v>410</v>
      </c>
      <c r="B11" s="29">
        <v>150576254</v>
      </c>
      <c r="C11" s="29">
        <v>165668406</v>
      </c>
      <c r="D11" s="29"/>
      <c r="E11" s="29"/>
      <c r="F11" s="29">
        <v>30954025</v>
      </c>
      <c r="G11" s="29">
        <v>33286461</v>
      </c>
      <c r="H11" s="29"/>
      <c r="I11" s="29"/>
      <c r="J11" s="29">
        <f t="shared" si="0"/>
        <v>181530279</v>
      </c>
      <c r="K11" s="29">
        <f t="shared" si="1"/>
        <v>198954867</v>
      </c>
      <c r="L11" s="29">
        <f t="shared" si="2"/>
        <v>0</v>
      </c>
    </row>
    <row r="12" spans="1:17" ht="15.75" thickBot="1" x14ac:dyDescent="0.3">
      <c r="A12" s="7" t="s">
        <v>411</v>
      </c>
      <c r="B12" s="29">
        <v>152418472</v>
      </c>
      <c r="C12" s="29">
        <v>167290401</v>
      </c>
      <c r="D12" s="29"/>
      <c r="E12" s="29"/>
      <c r="F12" s="29">
        <v>31323277</v>
      </c>
      <c r="G12" s="29">
        <v>33623340</v>
      </c>
      <c r="H12" s="29"/>
      <c r="I12" s="29"/>
      <c r="J12" s="29">
        <f t="shared" si="0"/>
        <v>183741749</v>
      </c>
      <c r="K12" s="29">
        <f t="shared" si="1"/>
        <v>200913741</v>
      </c>
      <c r="L12" s="29">
        <f t="shared" si="2"/>
        <v>0</v>
      </c>
    </row>
    <row r="13" spans="1:17" x14ac:dyDescent="0.25">
      <c r="A13" s="7" t="s">
        <v>412</v>
      </c>
      <c r="B13" s="29">
        <v>190287729</v>
      </c>
      <c r="C13" s="29">
        <v>216186638</v>
      </c>
      <c r="D13" s="29"/>
      <c r="E13" s="31" t="s">
        <v>21</v>
      </c>
      <c r="F13" s="29">
        <v>39300433</v>
      </c>
      <c r="G13" s="29">
        <v>43645701</v>
      </c>
      <c r="H13" s="29"/>
      <c r="I13" s="31" t="s">
        <v>21</v>
      </c>
      <c r="J13" s="29">
        <f t="shared" si="0"/>
        <v>229588162</v>
      </c>
      <c r="K13" s="29">
        <f t="shared" si="1"/>
        <v>259832339</v>
      </c>
      <c r="L13" s="29">
        <f t="shared" si="2"/>
        <v>0</v>
      </c>
      <c r="M13" s="32"/>
      <c r="N13" s="145"/>
    </row>
    <row r="14" spans="1:17" x14ac:dyDescent="0.25">
      <c r="A14" s="39" t="s">
        <v>413</v>
      </c>
      <c r="B14" s="29">
        <v>195955447</v>
      </c>
      <c r="C14" s="29">
        <v>220842958</v>
      </c>
      <c r="D14" s="29"/>
      <c r="E14" s="209">
        <f>D14*1000/$N$15</f>
        <v>0</v>
      </c>
      <c r="F14" s="29">
        <v>40450518</v>
      </c>
      <c r="G14" s="29">
        <v>44561358</v>
      </c>
      <c r="H14" s="29"/>
      <c r="I14" s="209">
        <f>H14*1000/$N$15</f>
        <v>0</v>
      </c>
      <c r="J14" s="29">
        <f t="shared" si="0"/>
        <v>236405965</v>
      </c>
      <c r="K14" s="29">
        <f t="shared" si="1"/>
        <v>265404316</v>
      </c>
      <c r="L14" s="29">
        <f t="shared" si="2"/>
        <v>0</v>
      </c>
      <c r="N14" s="201" t="s">
        <v>438</v>
      </c>
      <c r="O14" s="201"/>
    </row>
    <row r="15" spans="1:17" x14ac:dyDescent="0.25">
      <c r="A15" s="139" t="s">
        <v>424</v>
      </c>
      <c r="B15" s="143"/>
      <c r="C15" s="210"/>
      <c r="D15" s="210">
        <v>200750000</v>
      </c>
      <c r="E15" s="211">
        <f>D15*1000/$N$15</f>
        <v>36573.252900718966</v>
      </c>
      <c r="F15" s="143"/>
      <c r="G15" s="212"/>
      <c r="H15" s="213">
        <v>40350000</v>
      </c>
      <c r="I15" s="211">
        <f>H15*1000/$N$15</f>
        <v>7351.0871957360414</v>
      </c>
      <c r="J15" s="143"/>
      <c r="K15" s="214"/>
      <c r="L15" s="214">
        <f>D15+H15</f>
        <v>241100000</v>
      </c>
      <c r="M15" s="33"/>
      <c r="N15" s="202">
        <v>5488984</v>
      </c>
      <c r="O15" s="201"/>
    </row>
    <row r="16" spans="1:17" x14ac:dyDescent="0.25">
      <c r="A16" s="41" t="s">
        <v>428</v>
      </c>
      <c r="B16" s="39"/>
      <c r="C16" s="177"/>
      <c r="D16" s="177">
        <v>200725000</v>
      </c>
      <c r="E16" s="42">
        <f>D16*1000/$N$15</f>
        <v>36568.698323769939</v>
      </c>
      <c r="F16" s="39"/>
      <c r="G16" s="178"/>
      <c r="H16" s="178">
        <v>40265000</v>
      </c>
      <c r="I16" s="42">
        <f>H16*1000/$N$15</f>
        <v>7335.6016341093364</v>
      </c>
      <c r="J16" s="39"/>
      <c r="K16" s="43"/>
      <c r="L16" s="43">
        <f>D16+H16</f>
        <v>240990000</v>
      </c>
      <c r="M16" s="33"/>
      <c r="N16" s="146"/>
    </row>
    <row r="17" spans="1:19" x14ac:dyDescent="0.25">
      <c r="A17" s="7" t="s">
        <v>440</v>
      </c>
      <c r="B17" s="44"/>
      <c r="C17" s="39"/>
      <c r="D17" s="39"/>
      <c r="E17" s="42">
        <f>D17*1000/$N$15</f>
        <v>0</v>
      </c>
      <c r="F17" s="44"/>
      <c r="G17" s="39"/>
      <c r="H17" s="39"/>
      <c r="I17" s="42">
        <f>H17*1000/$N$15</f>
        <v>0</v>
      </c>
      <c r="J17" s="44"/>
      <c r="K17" s="39"/>
      <c r="L17" s="39">
        <f>D17+H17</f>
        <v>0</v>
      </c>
      <c r="M17" s="34"/>
      <c r="N17" s="156"/>
    </row>
    <row r="18" spans="1:19" ht="15.75" thickBot="1" x14ac:dyDescent="0.3">
      <c r="A18" s="41" t="s">
        <v>441</v>
      </c>
      <c r="B18" s="207"/>
      <c r="C18" s="207"/>
      <c r="D18" s="179"/>
      <c r="E18" s="180">
        <f>D18*1000/$N$15</f>
        <v>0</v>
      </c>
      <c r="F18" s="44"/>
      <c r="G18" s="39"/>
      <c r="H18" s="39"/>
      <c r="I18" s="180">
        <f>H18*1000/$N$15</f>
        <v>0</v>
      </c>
      <c r="J18" s="44"/>
      <c r="K18" s="39"/>
      <c r="L18" s="39">
        <f>D18+H18</f>
        <v>0</v>
      </c>
      <c r="M18" s="34"/>
      <c r="N18" s="156"/>
    </row>
    <row r="19" spans="1:19" x14ac:dyDescent="0.25">
      <c r="A19" s="147"/>
      <c r="B19" s="148"/>
      <c r="C19" s="149"/>
      <c r="D19" s="149"/>
      <c r="E19" s="150"/>
      <c r="F19" s="148"/>
      <c r="G19" s="149"/>
      <c r="H19" s="149"/>
      <c r="I19" s="150"/>
      <c r="J19" s="148"/>
      <c r="K19" s="151"/>
      <c r="L19" s="151"/>
      <c r="M19" s="34"/>
      <c r="N19" s="33"/>
      <c r="O19" s="155"/>
      <c r="P19" s="155"/>
    </row>
    <row r="20" spans="1:19" x14ac:dyDescent="0.25">
      <c r="A20" s="168"/>
      <c r="B20" s="168"/>
      <c r="C20" s="168"/>
      <c r="D20" s="168"/>
      <c r="E20" s="150"/>
      <c r="F20" s="148"/>
      <c r="G20" s="152"/>
      <c r="H20" s="152"/>
      <c r="I20" s="150"/>
      <c r="J20" s="148"/>
      <c r="K20" s="151"/>
      <c r="L20" s="151"/>
      <c r="M20" s="153"/>
      <c r="N20" s="33"/>
      <c r="O20" s="155"/>
    </row>
    <row r="21" spans="1:19" x14ac:dyDescent="0.25">
      <c r="A21" s="169"/>
      <c r="B21" s="170"/>
      <c r="C21" s="171"/>
      <c r="D21" s="171"/>
      <c r="E21" s="150"/>
      <c r="F21" s="148"/>
      <c r="G21" s="152"/>
      <c r="H21" s="152"/>
      <c r="I21" s="150"/>
      <c r="J21" s="148"/>
      <c r="K21" s="151"/>
      <c r="L21" s="151"/>
      <c r="M21" s="34"/>
      <c r="N21" s="33"/>
    </row>
    <row r="22" spans="1:19" x14ac:dyDescent="0.25">
      <c r="A22" s="35" t="s">
        <v>414</v>
      </c>
      <c r="B22" s="247"/>
      <c r="C22" s="247"/>
      <c r="D22" s="247"/>
      <c r="E22" s="36"/>
      <c r="F22" s="247"/>
      <c r="G22" s="247"/>
      <c r="H22" s="138"/>
      <c r="I22" s="36"/>
      <c r="J22" s="247"/>
      <c r="K22" s="247"/>
      <c r="L22" s="247"/>
    </row>
    <row r="23" spans="1:19" x14ac:dyDescent="0.25">
      <c r="A23" s="37" t="s">
        <v>415</v>
      </c>
      <c r="B23" s="142">
        <f t="shared" ref="B23:K23" si="3">B2</f>
        <v>2021</v>
      </c>
      <c r="C23" s="142">
        <f>C2</f>
        <v>2022</v>
      </c>
      <c r="D23" s="142">
        <f>D2</f>
        <v>2023</v>
      </c>
      <c r="E23" s="142"/>
      <c r="F23" s="142">
        <f t="shared" si="3"/>
        <v>2021</v>
      </c>
      <c r="G23" s="142">
        <f t="shared" si="3"/>
        <v>2022</v>
      </c>
      <c r="H23" s="142">
        <f t="shared" si="3"/>
        <v>2023</v>
      </c>
      <c r="I23" s="142"/>
      <c r="J23" s="142">
        <f t="shared" si="3"/>
        <v>2021</v>
      </c>
      <c r="K23" s="142">
        <f t="shared" si="3"/>
        <v>2022</v>
      </c>
      <c r="L23" s="142">
        <f t="shared" ref="L23" si="4">L2</f>
        <v>2023</v>
      </c>
      <c r="O23"/>
      <c r="Q23" s="45"/>
      <c r="R23" s="45"/>
      <c r="S23" s="45"/>
    </row>
    <row r="24" spans="1:19" x14ac:dyDescent="0.25">
      <c r="A24" s="7" t="s">
        <v>391</v>
      </c>
      <c r="B24" s="38">
        <v>6.6961061728874824E-3</v>
      </c>
      <c r="C24" s="38">
        <f>(C3-B3)/B3</f>
        <v>0.19071798478692495</v>
      </c>
      <c r="D24" s="38">
        <f>(D3-C3)/C3</f>
        <v>6.775266564019582E-4</v>
      </c>
      <c r="E24" s="7"/>
      <c r="F24" s="38">
        <v>-1.7725790945053971E-2</v>
      </c>
      <c r="G24" s="38">
        <f>(G3-F3)/F3</f>
        <v>0.21789441089515518</v>
      </c>
      <c r="H24" s="38">
        <f>(H3-G3)/G3</f>
        <v>-3.6677774830604519E-2</v>
      </c>
      <c r="I24" s="7"/>
      <c r="J24" s="38">
        <v>2.501415858374842E-3</v>
      </c>
      <c r="K24" s="38">
        <f>(K3-J3)/J3</f>
        <v>0.19529161023657679</v>
      </c>
      <c r="L24" s="38">
        <f>(L3-K3)/K3</f>
        <v>-5.7280209693009064E-3</v>
      </c>
      <c r="N24" s="154"/>
      <c r="O24"/>
      <c r="Q24" s="181"/>
      <c r="R24" s="32"/>
      <c r="S24" s="155"/>
    </row>
    <row r="25" spans="1:19" x14ac:dyDescent="0.25">
      <c r="A25" s="7" t="s">
        <v>403</v>
      </c>
      <c r="B25" s="38">
        <v>1.0327737969847123E-2</v>
      </c>
      <c r="C25" s="38">
        <f t="shared" ref="C25:C30" si="5">(C4-B4)/B4</f>
        <v>0.18706135092763768</v>
      </c>
      <c r="D25" s="38"/>
      <c r="E25" s="7"/>
      <c r="F25" s="38">
        <v>-1.3458364191117674E-2</v>
      </c>
      <c r="G25" s="38">
        <f t="shared" ref="G25:G30" si="6">(G4-F4)/F4</f>
        <v>0.21441677471374504</v>
      </c>
      <c r="H25" s="38"/>
      <c r="I25" s="7"/>
      <c r="J25" s="38">
        <v>6.2553963148707925E-3</v>
      </c>
      <c r="K25" s="38">
        <f t="shared" ref="K25:K29" si="7">(K4-J4)/J4</f>
        <v>0.1916530304678177</v>
      </c>
      <c r="L25" s="38"/>
      <c r="N25" s="154"/>
      <c r="O25"/>
      <c r="Q25" s="181"/>
      <c r="R25" s="32"/>
      <c r="S25" s="155"/>
    </row>
    <row r="26" spans="1:19" x14ac:dyDescent="0.25">
      <c r="A26" s="7" t="s">
        <v>404</v>
      </c>
      <c r="B26" s="38">
        <v>8.0149806077892169E-2</v>
      </c>
      <c r="C26" s="38">
        <f t="shared" si="5"/>
        <v>8.88802359492845E-2</v>
      </c>
      <c r="D26" s="38"/>
      <c r="E26" s="7"/>
      <c r="F26" s="38">
        <v>6.759514606973048E-2</v>
      </c>
      <c r="G26" s="38">
        <f t="shared" si="6"/>
        <v>7.772182725496124E-2</v>
      </c>
      <c r="H26" s="38"/>
      <c r="I26" s="7"/>
      <c r="J26" s="38">
        <v>7.7996338866638815E-2</v>
      </c>
      <c r="K26" s="38">
        <f t="shared" si="7"/>
        <v>8.6984731203032878E-2</v>
      </c>
      <c r="L26" s="38"/>
      <c r="N26" s="154"/>
      <c r="O26"/>
      <c r="Q26" s="181"/>
      <c r="R26" s="181"/>
      <c r="S26" s="155"/>
    </row>
    <row r="27" spans="1:19" x14ac:dyDescent="0.25">
      <c r="A27" s="7" t="s">
        <v>405</v>
      </c>
      <c r="B27" s="38">
        <v>8.4302728586373638E-2</v>
      </c>
      <c r="C27" s="38">
        <f t="shared" si="5"/>
        <v>9.3784666680478412E-2</v>
      </c>
      <c r="D27" s="38"/>
      <c r="E27" s="7"/>
      <c r="F27" s="38">
        <v>7.1834367502448093E-2</v>
      </c>
      <c r="G27" s="38">
        <f t="shared" si="6"/>
        <v>8.3334625997186745E-2</v>
      </c>
      <c r="H27" s="38"/>
      <c r="I27" s="7"/>
      <c r="J27" s="38">
        <v>8.2167111684589844E-2</v>
      </c>
      <c r="K27" s="38">
        <f t="shared" si="7"/>
        <v>9.201184396934145E-2</v>
      </c>
      <c r="L27" s="38"/>
      <c r="N27" s="154"/>
      <c r="Q27" s="181"/>
    </row>
    <row r="28" spans="1:19" x14ac:dyDescent="0.25">
      <c r="A28" s="7" t="s">
        <v>406</v>
      </c>
      <c r="B28" s="38">
        <v>0.10262940860256554</v>
      </c>
      <c r="C28" s="38">
        <f t="shared" si="5"/>
        <v>0.12414225621717354</v>
      </c>
      <c r="D28" s="38"/>
      <c r="E28" s="7"/>
      <c r="F28" s="38">
        <v>0.11231838616456015</v>
      </c>
      <c r="G28" s="38">
        <f t="shared" si="6"/>
        <v>0.10399978749305865</v>
      </c>
      <c r="H28" s="38"/>
      <c r="I28" s="7"/>
      <c r="J28" s="38">
        <v>0.10426663264273323</v>
      </c>
      <c r="K28" s="38">
        <f t="shared" si="7"/>
        <v>0.12071380458122613</v>
      </c>
      <c r="L28" s="38"/>
      <c r="N28" s="154"/>
      <c r="Q28" s="181"/>
    </row>
    <row r="29" spans="1:19" x14ac:dyDescent="0.25">
      <c r="A29" s="7" t="s">
        <v>407</v>
      </c>
      <c r="B29" s="38">
        <v>0.1230328893920848</v>
      </c>
      <c r="C29" s="38">
        <f t="shared" si="5"/>
        <v>0.13394565487367316</v>
      </c>
      <c r="D29" s="38"/>
      <c r="E29" s="7"/>
      <c r="F29" s="38">
        <v>0.13244872861006549</v>
      </c>
      <c r="G29" s="38">
        <f t="shared" si="6"/>
        <v>0.11344475619176839</v>
      </c>
      <c r="H29" s="38"/>
      <c r="I29" s="7"/>
      <c r="J29" s="38">
        <v>0.12462411848746795</v>
      </c>
      <c r="K29" s="38">
        <f t="shared" si="7"/>
        <v>0.13045700221438322</v>
      </c>
      <c r="L29" s="38"/>
      <c r="N29" s="154"/>
    </row>
    <row r="30" spans="1:19" x14ac:dyDescent="0.25">
      <c r="A30" s="7" t="s">
        <v>408</v>
      </c>
      <c r="B30" s="38">
        <v>0.10965031611484194</v>
      </c>
      <c r="C30" s="38">
        <f t="shared" si="5"/>
        <v>0.10559415528621811</v>
      </c>
      <c r="D30" s="38"/>
      <c r="E30" s="7"/>
      <c r="F30" s="38">
        <v>0.12233028852967505</v>
      </c>
      <c r="G30" s="38">
        <f t="shared" si="6"/>
        <v>8.2000718368055961E-2</v>
      </c>
      <c r="H30" s="38"/>
      <c r="I30" s="7"/>
      <c r="J30" s="38">
        <v>0.11179115741872528</v>
      </c>
      <c r="K30" s="38">
        <f t="shared" ref="K30:K35" si="8">(K9-J9)/J9</f>
        <v>0.10157296296468447</v>
      </c>
      <c r="L30" s="38"/>
      <c r="N30" s="154"/>
    </row>
    <row r="31" spans="1:19" x14ac:dyDescent="0.25">
      <c r="A31" s="7" t="s">
        <v>409</v>
      </c>
      <c r="B31" s="38">
        <v>0.11675989832566422</v>
      </c>
      <c r="C31" s="38">
        <f>(C10-B10)/B10</f>
        <v>0.11626707417611175</v>
      </c>
      <c r="D31" s="38"/>
      <c r="E31" s="7"/>
      <c r="F31" s="38">
        <v>0.12877488957197988</v>
      </c>
      <c r="G31" s="38">
        <f>(G10-F10)/F10</f>
        <v>9.3629953338264668E-2</v>
      </c>
      <c r="H31" s="38"/>
      <c r="I31" s="7"/>
      <c r="J31" s="38">
        <v>0.11878873712349543</v>
      </c>
      <c r="K31" s="38">
        <f t="shared" si="8"/>
        <v>0.11241047480797835</v>
      </c>
      <c r="L31" s="38"/>
      <c r="N31" s="154"/>
    </row>
    <row r="32" spans="1:19" x14ac:dyDescent="0.25">
      <c r="A32" s="7" t="s">
        <v>410</v>
      </c>
      <c r="B32" s="38">
        <v>0.13355824738380964</v>
      </c>
      <c r="C32" s="38">
        <f>(C11-B11)/B11</f>
        <v>0.10022929644670268</v>
      </c>
      <c r="D32" s="38"/>
      <c r="E32" s="7"/>
      <c r="F32" s="38">
        <v>0.1478999722092284</v>
      </c>
      <c r="G32" s="38">
        <f>(G11-F11)/F11</f>
        <v>7.5351622284985556E-2</v>
      </c>
      <c r="H32" s="38"/>
      <c r="I32" s="7"/>
      <c r="J32" s="38">
        <v>0.13597835931072322</v>
      </c>
      <c r="K32" s="38">
        <f t="shared" si="8"/>
        <v>9.5987226461542535E-2</v>
      </c>
      <c r="L32" s="38"/>
      <c r="N32" s="154"/>
    </row>
    <row r="33" spans="1:18" x14ac:dyDescent="0.25">
      <c r="A33" s="7" t="s">
        <v>411</v>
      </c>
      <c r="B33" s="38">
        <v>0.13129314002925702</v>
      </c>
      <c r="C33" s="38">
        <f>(C12-B12)/B12</f>
        <v>9.7573009392194932E-2</v>
      </c>
      <c r="D33" s="38"/>
      <c r="E33" s="7"/>
      <c r="F33" s="38">
        <v>0.14513109538463204</v>
      </c>
      <c r="G33" s="38">
        <f>(G12-F12)/F12</f>
        <v>7.3429833028006611E-2</v>
      </c>
      <c r="H33" s="38"/>
      <c r="I33" s="7"/>
      <c r="J33" s="38">
        <v>0.133628462206662</v>
      </c>
      <c r="K33" s="38">
        <f t="shared" si="8"/>
        <v>9.345721423387561E-2</v>
      </c>
      <c r="L33" s="38"/>
      <c r="N33" s="154"/>
    </row>
    <row r="34" spans="1:18" x14ac:dyDescent="0.25">
      <c r="A34" s="7" t="s">
        <v>412</v>
      </c>
      <c r="B34" s="38">
        <v>0.13751650730764295</v>
      </c>
      <c r="C34" s="38">
        <f>(C13-B13)/B13</f>
        <v>0.13610393658121803</v>
      </c>
      <c r="D34" s="38"/>
      <c r="E34" s="39"/>
      <c r="F34" s="38">
        <v>0.15594887385642472</v>
      </c>
      <c r="G34" s="38">
        <f>(G13-F13)/F13</f>
        <v>0.11056539758734973</v>
      </c>
      <c r="H34" s="38"/>
      <c r="I34" s="39"/>
      <c r="J34" s="38">
        <v>0.14062990838331985</v>
      </c>
      <c r="K34" s="38">
        <f t="shared" si="8"/>
        <v>0.13173230159837249</v>
      </c>
      <c r="L34" s="38"/>
      <c r="N34" s="154"/>
    </row>
    <row r="35" spans="1:18" x14ac:dyDescent="0.25">
      <c r="A35" s="39" t="s">
        <v>413</v>
      </c>
      <c r="B35" s="40">
        <v>0.160238236383168</v>
      </c>
      <c r="C35" s="38">
        <f>(C14-B14)/B14</f>
        <v>0.12700596682061102</v>
      </c>
      <c r="D35" s="38"/>
      <c r="E35" s="39"/>
      <c r="F35" s="40">
        <v>0.17858896357787174</v>
      </c>
      <c r="G35" s="38">
        <f>(G14-F14)/F14</f>
        <v>0.10162638708359681</v>
      </c>
      <c r="H35" s="38"/>
      <c r="I35" s="39"/>
      <c r="J35" s="40">
        <v>0.1633375270166513</v>
      </c>
      <c r="K35" s="38">
        <f t="shared" si="8"/>
        <v>0.12266336426832546</v>
      </c>
      <c r="L35" s="38"/>
      <c r="N35" s="154"/>
    </row>
    <row r="36" spans="1:18" x14ac:dyDescent="0.25">
      <c r="A36" s="139" t="str">
        <f>A15</f>
        <v>Anslag NB2023</v>
      </c>
      <c r="B36" s="140"/>
      <c r="C36" s="141"/>
      <c r="D36" s="141">
        <f>(D15-C$14)/C$14</f>
        <v>-9.0983014273880544E-2</v>
      </c>
      <c r="E36" s="140"/>
      <c r="F36" s="140"/>
      <c r="G36" s="141"/>
      <c r="H36" s="141">
        <f>(H15-G$14)/G$14</f>
        <v>-9.4506949272057647E-2</v>
      </c>
      <c r="I36" s="140"/>
      <c r="J36" s="140"/>
      <c r="K36" s="141"/>
      <c r="L36" s="141">
        <f>(L15-K$14)/K$14</f>
        <v>-9.1574682606141183E-2</v>
      </c>
      <c r="O36" s="32"/>
      <c r="P36" s="155"/>
      <c r="Q36" s="155"/>
      <c r="R36" s="155"/>
    </row>
    <row r="37" spans="1:18" x14ac:dyDescent="0.25">
      <c r="A37" s="139" t="str">
        <f>A16</f>
        <v>Anslag Budsjettvedtak-23</v>
      </c>
      <c r="C37" s="40"/>
      <c r="D37" s="40">
        <f>(D16-C14)/C14</f>
        <v>-9.1096216887295994E-2</v>
      </c>
      <c r="G37" s="40"/>
      <c r="H37" s="40">
        <f>(H16-G14)/G14</f>
        <v>-9.6414431535053302E-2</v>
      </c>
      <c r="K37" s="40"/>
      <c r="L37" s="40">
        <f>(L16-K$14)/K$14</f>
        <v>-9.1989144592509189E-2</v>
      </c>
      <c r="O37" s="32"/>
      <c r="P37" s="155"/>
      <c r="Q37" s="155"/>
      <c r="R37" s="155"/>
    </row>
    <row r="38" spans="1:18" x14ac:dyDescent="0.25">
      <c r="A38" s="7" t="str">
        <f>A17</f>
        <v>Anslag RNB2024</v>
      </c>
      <c r="C38" s="40"/>
      <c r="D38" s="40"/>
      <c r="G38" s="40"/>
      <c r="H38" s="40"/>
      <c r="K38" s="38"/>
      <c r="L38" s="38"/>
      <c r="O38" s="32"/>
      <c r="P38" s="155"/>
      <c r="Q38" s="155"/>
      <c r="R38" s="155"/>
    </row>
    <row r="39" spans="1:18" x14ac:dyDescent="0.25">
      <c r="A39" s="7" t="str">
        <f>A18</f>
        <v>Anslag NB2024</v>
      </c>
      <c r="C39" s="40"/>
      <c r="D39" s="40"/>
      <c r="G39" s="40"/>
      <c r="H39" s="40"/>
      <c r="K39" s="38"/>
      <c r="L39" s="38"/>
    </row>
    <row r="40" spans="1:18" x14ac:dyDescent="0.25">
      <c r="A40" s="147"/>
      <c r="C40" s="156"/>
      <c r="D40" s="156"/>
      <c r="F40" s="157"/>
      <c r="G40" s="156"/>
      <c r="H40" s="156"/>
      <c r="K40" s="156"/>
      <c r="L40" s="156"/>
    </row>
    <row r="41" spans="1:18" x14ac:dyDescent="0.25">
      <c r="A41" s="152"/>
      <c r="B41" s="158"/>
      <c r="C41" s="159"/>
      <c r="D41" s="159"/>
      <c r="E41" s="158"/>
      <c r="F41" s="158"/>
      <c r="G41" s="159"/>
      <c r="H41" s="159"/>
      <c r="I41" s="158"/>
      <c r="J41" s="158"/>
      <c r="K41" s="159"/>
      <c r="L41" s="159"/>
    </row>
    <row r="42" spans="1:18" x14ac:dyDescent="0.25">
      <c r="A42" s="7" t="s">
        <v>416</v>
      </c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</row>
    <row r="43" spans="1:18" x14ac:dyDescent="0.25">
      <c r="A43" s="174"/>
      <c r="B43" s="142">
        <f>B23</f>
        <v>2021</v>
      </c>
      <c r="C43" s="142">
        <f>C23</f>
        <v>2022</v>
      </c>
      <c r="D43" s="142">
        <f>D23</f>
        <v>2023</v>
      </c>
      <c r="E43" s="160" t="s">
        <v>429</v>
      </c>
      <c r="F43" s="142">
        <f>F23</f>
        <v>2021</v>
      </c>
      <c r="G43" s="142">
        <f>G23</f>
        <v>2022</v>
      </c>
      <c r="H43" s="142">
        <f>H23</f>
        <v>2023</v>
      </c>
      <c r="I43" s="160" t="str">
        <f>E43</f>
        <v>endring 22-23</v>
      </c>
      <c r="J43" s="142">
        <f>J23</f>
        <v>2021</v>
      </c>
      <c r="K43" s="142">
        <f>K23</f>
        <v>2022</v>
      </c>
      <c r="L43" s="142">
        <f>L23</f>
        <v>2023</v>
      </c>
      <c r="M43" s="160" t="str">
        <f>I43</f>
        <v>endring 22-23</v>
      </c>
    </row>
    <row r="44" spans="1:18" x14ac:dyDescent="0.25">
      <c r="A44" s="32" t="str">
        <f>A3</f>
        <v>Januar</v>
      </c>
      <c r="B44" s="32">
        <v>21035195</v>
      </c>
      <c r="C44" s="32">
        <f>C3</f>
        <v>25046985</v>
      </c>
      <c r="D44" s="32">
        <f>D3</f>
        <v>25063955</v>
      </c>
      <c r="E44" s="161">
        <f>(D44-C44)/C44</f>
        <v>6.775266564019582E-4</v>
      </c>
      <c r="F44" s="32">
        <v>4256424</v>
      </c>
      <c r="G44" s="32">
        <f>G3</f>
        <v>5183875</v>
      </c>
      <c r="H44" s="32">
        <f>H3</f>
        <v>4993742</v>
      </c>
      <c r="I44" s="161">
        <f>(H44-G44)/G44</f>
        <v>-3.6677774830604519E-2</v>
      </c>
      <c r="J44" s="32">
        <f t="shared" ref="J44:J56" si="9">B44+F44</f>
        <v>25291619</v>
      </c>
      <c r="K44" s="32">
        <f t="shared" ref="K44:K56" si="10">C44+G44</f>
        <v>30230860</v>
      </c>
      <c r="L44" s="32">
        <f t="shared" ref="L44:L56" si="11">D44+H44</f>
        <v>30057697</v>
      </c>
      <c r="M44" s="161">
        <f>(L44-K44)/K44</f>
        <v>-5.7280209693009064E-3</v>
      </c>
      <c r="O44" s="155"/>
    </row>
    <row r="45" spans="1:18" x14ac:dyDescent="0.25">
      <c r="A45" s="32" t="str">
        <f t="shared" ref="A45:A55" si="12">A4</f>
        <v>Februar</v>
      </c>
      <c r="B45" s="32">
        <v>1161079</v>
      </c>
      <c r="C45" s="32">
        <f>C4-C3</f>
        <v>1301354</v>
      </c>
      <c r="D45" s="32"/>
      <c r="E45" s="161"/>
      <c r="F45" s="32">
        <v>220791</v>
      </c>
      <c r="G45" s="32">
        <f>G4-G3</f>
        <v>253330</v>
      </c>
      <c r="H45" s="32"/>
      <c r="I45" s="161"/>
      <c r="J45" s="32">
        <f t="shared" si="9"/>
        <v>1381870</v>
      </c>
      <c r="K45" s="32">
        <f t="shared" si="10"/>
        <v>1554684</v>
      </c>
      <c r="L45" s="32">
        <f t="shared" si="11"/>
        <v>0</v>
      </c>
      <c r="M45" s="161">
        <f t="shared" ref="M45:M50" si="13">(K45-J45)/J45</f>
        <v>0.12505807348013923</v>
      </c>
      <c r="O45" s="155"/>
    </row>
    <row r="46" spans="1:18" x14ac:dyDescent="0.25">
      <c r="A46" s="32" t="str">
        <f t="shared" si="12"/>
        <v>Mars</v>
      </c>
      <c r="B46" s="32">
        <v>31288440</v>
      </c>
      <c r="C46" s="32">
        <f t="shared" ref="C46:D55" si="14">C5-C4</f>
        <v>31890109</v>
      </c>
      <c r="D46" s="32">
        <f t="shared" si="14"/>
        <v>0</v>
      </c>
      <c r="E46" s="161"/>
      <c r="F46" s="32">
        <v>6467574</v>
      </c>
      <c r="G46" s="32">
        <f t="shared" ref="G46:H50" si="15">G5-G4</f>
        <v>6358233</v>
      </c>
      <c r="H46" s="32">
        <f t="shared" si="15"/>
        <v>0</v>
      </c>
      <c r="I46" s="161"/>
      <c r="J46" s="32">
        <f t="shared" si="9"/>
        <v>37756014</v>
      </c>
      <c r="K46" s="32">
        <f t="shared" si="10"/>
        <v>38248342</v>
      </c>
      <c r="L46" s="32">
        <f t="shared" si="11"/>
        <v>0</v>
      </c>
      <c r="M46" s="161">
        <f t="shared" si="13"/>
        <v>1.3039723949673289E-2</v>
      </c>
      <c r="O46" s="155"/>
    </row>
    <row r="47" spans="1:18" x14ac:dyDescent="0.25">
      <c r="A47" s="32" t="str">
        <f t="shared" si="12"/>
        <v>April</v>
      </c>
      <c r="B47" s="32">
        <v>1734014</v>
      </c>
      <c r="C47" s="32">
        <f t="shared" si="14"/>
        <v>2158950</v>
      </c>
      <c r="D47" s="32">
        <f t="shared" si="14"/>
        <v>0</v>
      </c>
      <c r="E47" s="161"/>
      <c r="F47" s="32">
        <v>336824</v>
      </c>
      <c r="G47" s="32">
        <f t="shared" si="15"/>
        <v>426324</v>
      </c>
      <c r="H47" s="32">
        <f t="shared" si="15"/>
        <v>0</v>
      </c>
      <c r="I47" s="161"/>
      <c r="J47" s="32">
        <f t="shared" si="9"/>
        <v>2070838</v>
      </c>
      <c r="K47" s="32">
        <f t="shared" si="10"/>
        <v>2585274</v>
      </c>
      <c r="L47" s="32">
        <f t="shared" si="11"/>
        <v>0</v>
      </c>
      <c r="M47" s="161">
        <f t="shared" si="13"/>
        <v>0.24841923897475321</v>
      </c>
      <c r="O47" s="155"/>
    </row>
    <row r="48" spans="1:18" x14ac:dyDescent="0.25">
      <c r="A48" s="32" t="str">
        <f t="shared" si="12"/>
        <v>Mai</v>
      </c>
      <c r="B48" s="32">
        <v>31773013</v>
      </c>
      <c r="C48" s="32">
        <f t="shared" si="14"/>
        <v>37393694</v>
      </c>
      <c r="D48" s="32">
        <f t="shared" si="14"/>
        <v>0</v>
      </c>
      <c r="E48" s="161"/>
      <c r="F48" s="32">
        <v>6562510</v>
      </c>
      <c r="G48" s="32">
        <f t="shared" si="15"/>
        <v>7478146</v>
      </c>
      <c r="H48" s="32">
        <f t="shared" si="15"/>
        <v>0</v>
      </c>
      <c r="I48" s="161"/>
      <c r="J48" s="32">
        <f t="shared" si="9"/>
        <v>38335523</v>
      </c>
      <c r="K48" s="32">
        <f t="shared" si="10"/>
        <v>44871840</v>
      </c>
      <c r="L48" s="32">
        <f t="shared" si="11"/>
        <v>0</v>
      </c>
      <c r="M48" s="161">
        <f t="shared" si="13"/>
        <v>0.17050287797038793</v>
      </c>
      <c r="N48" s="161"/>
      <c r="O48" s="155"/>
      <c r="P48" s="162"/>
    </row>
    <row r="49" spans="1:16" x14ac:dyDescent="0.25">
      <c r="A49" s="32" t="str">
        <f t="shared" si="12"/>
        <v>Juni</v>
      </c>
      <c r="B49" s="32">
        <v>3700697</v>
      </c>
      <c r="C49" s="32">
        <f t="shared" si="14"/>
        <v>5049204</v>
      </c>
      <c r="D49" s="32">
        <f t="shared" si="14"/>
        <v>0</v>
      </c>
      <c r="E49" s="161"/>
      <c r="F49" s="32">
        <v>753916</v>
      </c>
      <c r="G49" s="32">
        <f t="shared" si="15"/>
        <v>1007981</v>
      </c>
      <c r="H49" s="32">
        <f t="shared" si="15"/>
        <v>0</v>
      </c>
      <c r="I49" s="161"/>
      <c r="J49" s="32">
        <f t="shared" si="9"/>
        <v>4454613</v>
      </c>
      <c r="K49" s="32">
        <f t="shared" si="10"/>
        <v>6057185</v>
      </c>
      <c r="L49" s="32">
        <f t="shared" si="11"/>
        <v>0</v>
      </c>
      <c r="M49" s="161">
        <f t="shared" si="13"/>
        <v>0.3597556061547883</v>
      </c>
      <c r="O49" s="155"/>
    </row>
    <row r="50" spans="1:16" x14ac:dyDescent="0.25">
      <c r="A50" s="32" t="str">
        <f t="shared" si="12"/>
        <v>Juli</v>
      </c>
      <c r="B50" s="32">
        <v>22281580</v>
      </c>
      <c r="C50" s="32">
        <f t="shared" si="14"/>
        <v>22063118</v>
      </c>
      <c r="D50" s="32">
        <f t="shared" si="14"/>
        <v>0</v>
      </c>
      <c r="E50" s="161"/>
      <c r="F50" s="32">
        <v>4612904</v>
      </c>
      <c r="G50" s="32">
        <f t="shared" si="15"/>
        <v>4406368</v>
      </c>
      <c r="H50" s="32">
        <f t="shared" si="15"/>
        <v>0</v>
      </c>
      <c r="I50" s="161"/>
      <c r="J50" s="32">
        <f t="shared" si="9"/>
        <v>26894484</v>
      </c>
      <c r="K50" s="32">
        <f t="shared" si="10"/>
        <v>26469486</v>
      </c>
      <c r="L50" s="32">
        <f t="shared" si="11"/>
        <v>0</v>
      </c>
      <c r="M50" s="161">
        <f t="shared" si="13"/>
        <v>-1.5802422533929262E-2</v>
      </c>
      <c r="O50" s="155"/>
    </row>
    <row r="51" spans="1:16" x14ac:dyDescent="0.25">
      <c r="A51" s="32" t="str">
        <f t="shared" si="12"/>
        <v>August</v>
      </c>
      <c r="B51" s="32">
        <v>2952293</v>
      </c>
      <c r="C51" s="32">
        <f t="shared" si="14"/>
        <v>4501310</v>
      </c>
      <c r="D51" s="32">
        <f t="shared" si="14"/>
        <v>0</v>
      </c>
      <c r="E51" s="161"/>
      <c r="F51" s="32">
        <v>594644</v>
      </c>
      <c r="G51" s="32">
        <f t="shared" ref="G51:H55" si="16">G10-G9</f>
        <v>920246</v>
      </c>
      <c r="H51" s="32">
        <f t="shared" si="16"/>
        <v>0</v>
      </c>
      <c r="I51" s="161"/>
      <c r="J51" s="32">
        <f t="shared" si="9"/>
        <v>3546937</v>
      </c>
      <c r="K51" s="32">
        <f t="shared" si="10"/>
        <v>5421556</v>
      </c>
      <c r="L51" s="32">
        <f t="shared" si="11"/>
        <v>0</v>
      </c>
      <c r="M51" s="161">
        <f>(K51-J51)/J51</f>
        <v>0.52851770414867816</v>
      </c>
      <c r="O51" s="155"/>
    </row>
    <row r="52" spans="1:16" x14ac:dyDescent="0.25">
      <c r="A52" s="32" t="str">
        <f t="shared" si="12"/>
        <v>September</v>
      </c>
      <c r="B52" s="32">
        <v>34649943</v>
      </c>
      <c r="C52" s="32">
        <f t="shared" si="14"/>
        <v>36263682</v>
      </c>
      <c r="D52" s="32">
        <f t="shared" si="14"/>
        <v>0</v>
      </c>
      <c r="E52" s="161"/>
      <c r="F52" s="32">
        <v>7148438</v>
      </c>
      <c r="G52" s="32">
        <f t="shared" si="16"/>
        <v>7251958</v>
      </c>
      <c r="H52" s="32">
        <f t="shared" si="16"/>
        <v>0</v>
      </c>
      <c r="I52" s="161"/>
      <c r="J52" s="32">
        <f t="shared" si="9"/>
        <v>41798381</v>
      </c>
      <c r="K52" s="32">
        <f t="shared" si="10"/>
        <v>43515640</v>
      </c>
      <c r="L52" s="32">
        <f t="shared" si="11"/>
        <v>0</v>
      </c>
      <c r="M52" s="161">
        <f>(K52-J52)/J52</f>
        <v>4.1084342477283986E-2</v>
      </c>
      <c r="O52" s="155"/>
    </row>
    <row r="53" spans="1:16" x14ac:dyDescent="0.25">
      <c r="A53" s="32" t="str">
        <f t="shared" si="12"/>
        <v>Oktober</v>
      </c>
      <c r="B53" s="32">
        <v>1842218</v>
      </c>
      <c r="C53" s="32">
        <f t="shared" si="14"/>
        <v>1621995</v>
      </c>
      <c r="D53" s="32">
        <f t="shared" si="14"/>
        <v>0</v>
      </c>
      <c r="E53" s="161"/>
      <c r="F53" s="32">
        <v>369252</v>
      </c>
      <c r="G53" s="32">
        <f t="shared" si="16"/>
        <v>336879</v>
      </c>
      <c r="H53" s="32">
        <f t="shared" si="16"/>
        <v>0</v>
      </c>
      <c r="I53" s="161"/>
      <c r="J53" s="32">
        <f t="shared" si="9"/>
        <v>2211470</v>
      </c>
      <c r="K53" s="32">
        <f t="shared" si="10"/>
        <v>1958874</v>
      </c>
      <c r="L53" s="32">
        <f t="shared" si="11"/>
        <v>0</v>
      </c>
      <c r="M53" s="161">
        <f>(K53-J53)/J53</f>
        <v>-0.1142208576195924</v>
      </c>
      <c r="O53" s="155"/>
      <c r="P53" s="32"/>
    </row>
    <row r="54" spans="1:16" x14ac:dyDescent="0.25">
      <c r="A54" s="32" t="str">
        <f t="shared" si="12"/>
        <v>November</v>
      </c>
      <c r="B54" s="32">
        <v>37869257</v>
      </c>
      <c r="C54" s="32">
        <f t="shared" si="14"/>
        <v>48896237</v>
      </c>
      <c r="D54" s="32">
        <f t="shared" si="14"/>
        <v>0</v>
      </c>
      <c r="E54" s="161"/>
      <c r="F54" s="32">
        <v>7977156</v>
      </c>
      <c r="G54" s="32">
        <f t="shared" si="16"/>
        <v>10022361</v>
      </c>
      <c r="H54" s="32">
        <f t="shared" si="16"/>
        <v>0</v>
      </c>
      <c r="I54" s="161"/>
      <c r="J54" s="32">
        <f t="shared" si="9"/>
        <v>45846413</v>
      </c>
      <c r="K54" s="32">
        <f t="shared" si="10"/>
        <v>58918598</v>
      </c>
      <c r="L54" s="32">
        <f t="shared" si="11"/>
        <v>0</v>
      </c>
      <c r="M54" s="161">
        <f>(K54-J54)/J54</f>
        <v>0.28512994026381083</v>
      </c>
      <c r="O54" s="155"/>
    </row>
    <row r="55" spans="1:16" x14ac:dyDescent="0.25">
      <c r="A55" s="32" t="str">
        <f t="shared" si="12"/>
        <v>Desember</v>
      </c>
      <c r="B55" s="32">
        <v>5667718</v>
      </c>
      <c r="C55" s="32">
        <f t="shared" si="14"/>
        <v>4656320</v>
      </c>
      <c r="D55" s="32">
        <f t="shared" si="14"/>
        <v>0</v>
      </c>
      <c r="E55" s="161"/>
      <c r="F55" s="32">
        <v>1150085</v>
      </c>
      <c r="G55" s="32">
        <f t="shared" si="16"/>
        <v>915657</v>
      </c>
      <c r="H55" s="32">
        <f t="shared" si="16"/>
        <v>0</v>
      </c>
      <c r="I55" s="161"/>
      <c r="J55" s="32">
        <f t="shared" si="9"/>
        <v>6817803</v>
      </c>
      <c r="K55" s="32">
        <f t="shared" si="10"/>
        <v>5571977</v>
      </c>
      <c r="L55" s="32">
        <f t="shared" si="11"/>
        <v>0</v>
      </c>
      <c r="M55" s="161">
        <f>(K55-J55)/J55</f>
        <v>-0.18273129921765119</v>
      </c>
      <c r="O55" s="155"/>
    </row>
    <row r="56" spans="1:16" x14ac:dyDescent="0.25">
      <c r="A56" s="163" t="s">
        <v>417</v>
      </c>
      <c r="B56" s="163">
        <f>SUM(B44:B55)</f>
        <v>195955447</v>
      </c>
      <c r="C56" s="163">
        <f>SUM(C44:C55)</f>
        <v>220842958</v>
      </c>
      <c r="D56" s="163">
        <f>SUM(D44:D55)</f>
        <v>25063955</v>
      </c>
      <c r="E56" s="164"/>
      <c r="F56" s="163">
        <f>SUM(F44:F55)</f>
        <v>40450518</v>
      </c>
      <c r="G56" s="163">
        <f>SUM(G44:G55)</f>
        <v>44561358</v>
      </c>
      <c r="H56" s="163">
        <f>SUM(H44:H55)</f>
        <v>4993742</v>
      </c>
      <c r="I56" s="164"/>
      <c r="J56" s="163">
        <f t="shared" si="9"/>
        <v>236405965</v>
      </c>
      <c r="K56" s="163">
        <f t="shared" si="10"/>
        <v>265404316</v>
      </c>
      <c r="L56" s="163">
        <f t="shared" si="11"/>
        <v>30057697</v>
      </c>
      <c r="M56" s="164"/>
    </row>
    <row r="57" spans="1:16" x14ac:dyDescent="0.25">
      <c r="A57" s="36"/>
      <c r="B57" s="140"/>
      <c r="C57" s="36"/>
      <c r="D57" s="36"/>
      <c r="E57" s="165"/>
      <c r="F57" s="140"/>
      <c r="G57" s="36"/>
      <c r="H57" s="36"/>
      <c r="I57" s="165"/>
      <c r="J57" s="140"/>
      <c r="K57" s="36"/>
      <c r="L57" s="36"/>
      <c r="M57" s="165"/>
    </row>
    <row r="58" spans="1:16" x14ac:dyDescent="0.25">
      <c r="A58" s="32"/>
      <c r="C58" s="32"/>
      <c r="D58" s="32"/>
      <c r="G58" s="32"/>
      <c r="H58" s="32"/>
      <c r="K58" s="32"/>
      <c r="L58" s="32"/>
    </row>
    <row r="59" spans="1:16" x14ac:dyDescent="0.25">
      <c r="A59" s="32"/>
      <c r="E59" s="166"/>
      <c r="F59" s="166"/>
      <c r="G59" s="166"/>
      <c r="H59" s="166"/>
      <c r="I59" s="166"/>
      <c r="J59" s="166"/>
      <c r="K59" s="167"/>
      <c r="L59" s="167"/>
    </row>
    <row r="60" spans="1:16" x14ac:dyDescent="0.25">
      <c r="A60" s="32"/>
      <c r="E60" s="155"/>
      <c r="G60" s="32"/>
      <c r="H60" s="32"/>
      <c r="I60" s="155"/>
      <c r="K60" s="155"/>
      <c r="L60" s="155"/>
    </row>
    <row r="61" spans="1:16" x14ac:dyDescent="0.25">
      <c r="A61" s="32"/>
      <c r="E61" s="155"/>
      <c r="I61" s="155"/>
      <c r="K61" s="155"/>
      <c r="L61" s="155"/>
    </row>
    <row r="62" spans="1:16" x14ac:dyDescent="0.25">
      <c r="A62" s="32"/>
      <c r="E62" s="155"/>
      <c r="I62" s="155"/>
      <c r="K62" s="155"/>
      <c r="L62" s="155"/>
    </row>
    <row r="63" spans="1:16" x14ac:dyDescent="0.25">
      <c r="A63" s="32"/>
      <c r="E63" s="155"/>
      <c r="I63" s="155"/>
      <c r="K63" s="155"/>
      <c r="L63" s="155"/>
    </row>
  </sheetData>
  <sheetProtection sheet="1" objects="1" scenarios="1"/>
  <mergeCells count="9">
    <mergeCell ref="B42:E42"/>
    <mergeCell ref="F42:I42"/>
    <mergeCell ref="J42:M42"/>
    <mergeCell ref="B1:C1"/>
    <mergeCell ref="F1:G1"/>
    <mergeCell ref="J1:K1"/>
    <mergeCell ref="F22:G22"/>
    <mergeCell ref="B22:D22"/>
    <mergeCell ref="J22:L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Company>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Ingunn Monsen;Martin.Fjordholm@ks.no;anita.ekle.kildahl@ks.no</dc:creator>
  <cp:lastModifiedBy>Martin Fjordholm</cp:lastModifiedBy>
  <dcterms:created xsi:type="dcterms:W3CDTF">2019-11-19T09:55:59Z</dcterms:created>
  <dcterms:modified xsi:type="dcterms:W3CDTF">2023-04-20T06:50:36Z</dcterms:modified>
</cp:coreProperties>
</file>