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2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3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/>
  <mc:AlternateContent xmlns:mc="http://schemas.openxmlformats.org/markup-compatibility/2006">
    <mc:Choice Requires="x15">
      <x15ac:absPath xmlns:x15ac="http://schemas.microsoft.com/office/spreadsheetml/2010/11/ac" url="L:\UTKO\Kommuneøkonomi\Skatt oppdatering\2022\Nett2022\"/>
    </mc:Choice>
  </mc:AlternateContent>
  <xr:revisionPtr revIDLastSave="0" documentId="13_ncr:1_{12623770-F77D-411B-B47B-5A88A8910095}" xr6:coauthVersionLast="47" xr6:coauthVersionMax="47" xr10:uidLastSave="{00000000-0000-0000-0000-000000000000}"/>
  <bookViews>
    <workbookView xWindow="6195" yWindow="5910" windowWidth="21600" windowHeight="12450" activeTab="2" xr2:uid="{00000000-000D-0000-FFFF-FFFF00000000}"/>
  </bookViews>
  <sheets>
    <sheet name="komm" sheetId="1" r:id="rId1"/>
    <sheet name="fylk" sheetId="3" r:id="rId2"/>
    <sheet name="tabellalle" sheetId="4" r:id="rId3"/>
    <sheet name="fig_komm" sheetId="5" r:id="rId4"/>
    <sheet name="fig_fylk" sheetId="6" r:id="rId5"/>
  </sheets>
  <externalReferences>
    <externalReference r:id="rId6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17" i="4" l="1"/>
  <c r="D26" i="4"/>
  <c r="D27" i="4"/>
  <c r="D24" i="4"/>
  <c r="L27" i="4"/>
  <c r="H27" i="4"/>
  <c r="B21" i="3"/>
  <c r="M47" i="4"/>
  <c r="I47" i="4"/>
  <c r="H47" i="4"/>
  <c r="E47" i="4"/>
  <c r="D47" i="4"/>
  <c r="R364" i="1"/>
  <c r="P2" i="1"/>
  <c r="K17" i="3"/>
  <c r="K16" i="3"/>
  <c r="K15" i="3"/>
  <c r="K14" i="3"/>
  <c r="K13" i="3"/>
  <c r="K12" i="3"/>
  <c r="K11" i="3"/>
  <c r="K10" i="3"/>
  <c r="K9" i="3"/>
  <c r="K8" i="3"/>
  <c r="K7" i="3"/>
  <c r="L16" i="4" l="1"/>
  <c r="L15" i="4"/>
  <c r="D5" i="4" l="1"/>
  <c r="I46" i="4" l="1"/>
  <c r="H46" i="4"/>
  <c r="D46" i="4"/>
  <c r="E46" i="4" s="1"/>
  <c r="Q7" i="1" l="1"/>
  <c r="H26" i="4"/>
  <c r="H25" i="4"/>
  <c r="H24" i="4"/>
  <c r="D25" i="4"/>
  <c r="L5" i="4"/>
  <c r="L26" i="4" s="1"/>
  <c r="Q15" i="1"/>
  <c r="D23" i="1"/>
  <c r="R23" i="1" s="1"/>
  <c r="Q31" i="1"/>
  <c r="Q42" i="1"/>
  <c r="Q47" i="1"/>
  <c r="D50" i="1"/>
  <c r="R50" i="1" s="1"/>
  <c r="D63" i="1"/>
  <c r="R63" i="1" s="1"/>
  <c r="Q66" i="1"/>
  <c r="Q71" i="1"/>
  <c r="Q74" i="1"/>
  <c r="Q79" i="1"/>
  <c r="Q82" i="1"/>
  <c r="Q87" i="1"/>
  <c r="D90" i="1"/>
  <c r="R90" i="1" s="1"/>
  <c r="D95" i="1"/>
  <c r="R95" i="1" s="1"/>
  <c r="Q98" i="1"/>
  <c r="Q106" i="1"/>
  <c r="D111" i="1"/>
  <c r="R111" i="1" s="1"/>
  <c r="D114" i="1"/>
  <c r="R114" i="1" s="1"/>
  <c r="Q119" i="1"/>
  <c r="D122" i="1"/>
  <c r="R122" i="1" s="1"/>
  <c r="D127" i="1"/>
  <c r="R127" i="1" s="1"/>
  <c r="D130" i="1"/>
  <c r="R130" i="1" s="1"/>
  <c r="Q135" i="1"/>
  <c r="D138" i="1"/>
  <c r="R138" i="1" s="1"/>
  <c r="Q143" i="1"/>
  <c r="Q146" i="1"/>
  <c r="D151" i="1"/>
  <c r="R151" i="1" s="1"/>
  <c r="Q154" i="1"/>
  <c r="Q159" i="1"/>
  <c r="Q162" i="1"/>
  <c r="Q167" i="1"/>
  <c r="D170" i="1"/>
  <c r="R170" i="1" s="1"/>
  <c r="D175" i="1"/>
  <c r="R175" i="1" s="1"/>
  <c r="D178" i="1"/>
  <c r="R178" i="1" s="1"/>
  <c r="D183" i="1"/>
  <c r="R183" i="1" s="1"/>
  <c r="D186" i="1"/>
  <c r="R186" i="1" s="1"/>
  <c r="Q191" i="1"/>
  <c r="D194" i="1"/>
  <c r="R194" i="1" s="1"/>
  <c r="D199" i="1"/>
  <c r="R199" i="1" s="1"/>
  <c r="Q202" i="1"/>
  <c r="D207" i="1"/>
  <c r="R207" i="1" s="1"/>
  <c r="D210" i="1"/>
  <c r="R210" i="1" s="1"/>
  <c r="D215" i="1"/>
  <c r="R215" i="1" s="1"/>
  <c r="D218" i="1"/>
  <c r="R218" i="1" s="1"/>
  <c r="D223" i="1"/>
  <c r="R223" i="1" s="1"/>
  <c r="D226" i="1"/>
  <c r="R226" i="1" s="1"/>
  <c r="Q231" i="1"/>
  <c r="D234" i="1"/>
  <c r="R234" i="1" s="1"/>
  <c r="Q239" i="1"/>
  <c r="Q242" i="1"/>
  <c r="Q247" i="1"/>
  <c r="Q250" i="1"/>
  <c r="Q255" i="1"/>
  <c r="Q258" i="1"/>
  <c r="Q263" i="1"/>
  <c r="D266" i="1"/>
  <c r="R266" i="1" s="1"/>
  <c r="D271" i="1"/>
  <c r="R271" i="1" s="1"/>
  <c r="D274" i="1"/>
  <c r="R274" i="1" s="1"/>
  <c r="Q279" i="1"/>
  <c r="D282" i="1"/>
  <c r="R282" i="1" s="1"/>
  <c r="Q290" i="1"/>
  <c r="D295" i="1"/>
  <c r="R295" i="1" s="1"/>
  <c r="Q297" i="1"/>
  <c r="D298" i="1"/>
  <c r="R298" i="1" s="1"/>
  <c r="Q303" i="1"/>
  <c r="D306" i="1"/>
  <c r="R306" i="1" s="1"/>
  <c r="Q314" i="1"/>
  <c r="D319" i="1"/>
  <c r="R319" i="1" s="1"/>
  <c r="Q322" i="1"/>
  <c r="Q327" i="1"/>
  <c r="D330" i="1"/>
  <c r="R330" i="1" s="1"/>
  <c r="Q331" i="1"/>
  <c r="Q332" i="1"/>
  <c r="D334" i="1"/>
  <c r="R334" i="1" s="1"/>
  <c r="D335" i="1"/>
  <c r="R335" i="1" s="1"/>
  <c r="Q338" i="1"/>
  <c r="Q340" i="1"/>
  <c r="D343" i="1"/>
  <c r="R343" i="1" s="1"/>
  <c r="D346" i="1"/>
  <c r="R346" i="1" s="1"/>
  <c r="D347" i="1"/>
  <c r="R347" i="1" s="1"/>
  <c r="D348" i="1"/>
  <c r="R348" i="1" s="1"/>
  <c r="D351" i="1"/>
  <c r="R351" i="1" s="1"/>
  <c r="Q354" i="1"/>
  <c r="D356" i="1"/>
  <c r="R356" i="1" s="1"/>
  <c r="D358" i="1"/>
  <c r="R358" i="1" s="1"/>
  <c r="Q359" i="1"/>
  <c r="D360" i="1"/>
  <c r="R360" i="1" s="1"/>
  <c r="D361" i="1"/>
  <c r="R361" i="1" s="1"/>
  <c r="D362" i="1"/>
  <c r="R362" i="1" s="1"/>
  <c r="T364" i="1"/>
  <c r="Q292" i="1"/>
  <c r="Q316" i="1"/>
  <c r="Q318" i="1"/>
  <c r="Q320" i="1"/>
  <c r="Q334" i="1"/>
  <c r="Q336" i="1"/>
  <c r="Q342" i="1"/>
  <c r="Q344" i="1"/>
  <c r="Q348" i="1"/>
  <c r="Q350" i="1"/>
  <c r="Q356" i="1"/>
  <c r="Q358" i="1"/>
  <c r="D8" i="3"/>
  <c r="D11" i="3"/>
  <c r="O11" i="3" s="1"/>
  <c r="N12" i="3"/>
  <c r="D15" i="3"/>
  <c r="N17" i="3"/>
  <c r="N14" i="3"/>
  <c r="F2" i="3"/>
  <c r="P364" i="1"/>
  <c r="C24" i="4"/>
  <c r="H45" i="4"/>
  <c r="I45" i="4" s="1"/>
  <c r="G45" i="4"/>
  <c r="F45" i="4"/>
  <c r="D45" i="4"/>
  <c r="E45" i="4" s="1"/>
  <c r="C45" i="4"/>
  <c r="B45" i="4"/>
  <c r="D44" i="4"/>
  <c r="E44" i="4" s="1"/>
  <c r="C44" i="4"/>
  <c r="B44" i="4"/>
  <c r="N9" i="3"/>
  <c r="D9" i="3"/>
  <c r="T2" i="1"/>
  <c r="N15" i="4"/>
  <c r="I16" i="4"/>
  <c r="I15" i="4"/>
  <c r="E16" i="4"/>
  <c r="E15" i="4"/>
  <c r="D36" i="4"/>
  <c r="H37" i="4"/>
  <c r="D37" i="4"/>
  <c r="H16" i="4"/>
  <c r="D16" i="4"/>
  <c r="E17" i="4"/>
  <c r="I17" i="4"/>
  <c r="L17" i="4"/>
  <c r="D23" i="4"/>
  <c r="D43" i="4"/>
  <c r="D10" i="1"/>
  <c r="R10" i="1" s="1"/>
  <c r="S364" i="1"/>
  <c r="Q329" i="1"/>
  <c r="H55" i="4"/>
  <c r="D55" i="4"/>
  <c r="L55" i="4"/>
  <c r="H54" i="4"/>
  <c r="D54" i="4"/>
  <c r="L2" i="1"/>
  <c r="E14" i="4"/>
  <c r="L54" i="4"/>
  <c r="Q22" i="1"/>
  <c r="D30" i="1"/>
  <c r="R30" i="1" s="1"/>
  <c r="D39" i="1"/>
  <c r="R39" i="1" s="1"/>
  <c r="D46" i="1"/>
  <c r="D54" i="1"/>
  <c r="R54" i="1" s="1"/>
  <c r="D71" i="1"/>
  <c r="R71" i="1" s="1"/>
  <c r="D78" i="1"/>
  <c r="R78" i="1" s="1"/>
  <c r="D86" i="1"/>
  <c r="R86" i="1" s="1"/>
  <c r="D94" i="1"/>
  <c r="Q102" i="1"/>
  <c r="D103" i="1"/>
  <c r="R103" i="1" s="1"/>
  <c r="D110" i="1"/>
  <c r="R110" i="1" s="1"/>
  <c r="D118" i="1"/>
  <c r="R118" i="1" s="1"/>
  <c r="D126" i="1"/>
  <c r="R126" i="1" s="1"/>
  <c r="Q134" i="1"/>
  <c r="D142" i="1"/>
  <c r="R142" i="1" s="1"/>
  <c r="D150" i="1"/>
  <c r="R150" i="1" s="1"/>
  <c r="D158" i="1"/>
  <c r="R158" i="1" s="1"/>
  <c r="Q166" i="1"/>
  <c r="D174" i="1"/>
  <c r="R174" i="1" s="1"/>
  <c r="D182" i="1"/>
  <c r="R182" i="1" s="1"/>
  <c r="D190" i="1"/>
  <c r="R190" i="1" s="1"/>
  <c r="D191" i="1"/>
  <c r="R191" i="1" s="1"/>
  <c r="Q198" i="1"/>
  <c r="Q206" i="1"/>
  <c r="D214" i="1"/>
  <c r="D222" i="1"/>
  <c r="D230" i="1"/>
  <c r="R230" i="1" s="1"/>
  <c r="Q246" i="1"/>
  <c r="Q254" i="1"/>
  <c r="D255" i="1"/>
  <c r="R255" i="1" s="1"/>
  <c r="D262" i="1"/>
  <c r="R262" i="1" s="1"/>
  <c r="Q270" i="1"/>
  <c r="Q286" i="1"/>
  <c r="D302" i="1"/>
  <c r="D310" i="1"/>
  <c r="R310" i="1" s="1"/>
  <c r="D311" i="1"/>
  <c r="R311" i="1" s="1"/>
  <c r="D321" i="1"/>
  <c r="R321" i="1" s="1"/>
  <c r="D326" i="1"/>
  <c r="D329" i="1"/>
  <c r="R329" i="1" s="1"/>
  <c r="Q337" i="1"/>
  <c r="D342" i="1"/>
  <c r="R342" i="1" s="1"/>
  <c r="Q345" i="1"/>
  <c r="Q357" i="1"/>
  <c r="D359" i="1"/>
  <c r="R359" i="1" s="1"/>
  <c r="H53" i="4"/>
  <c r="D53" i="4"/>
  <c r="L53" i="4"/>
  <c r="H52" i="4"/>
  <c r="L52" i="4"/>
  <c r="D52" i="4"/>
  <c r="H51" i="4"/>
  <c r="D51" i="4"/>
  <c r="H50" i="4"/>
  <c r="D50" i="4"/>
  <c r="D17" i="1"/>
  <c r="R17" i="1" s="1"/>
  <c r="D25" i="1"/>
  <c r="R25" i="1" s="1"/>
  <c r="D69" i="1"/>
  <c r="R69" i="1" s="1"/>
  <c r="D73" i="1"/>
  <c r="R73" i="1" s="1"/>
  <c r="D133" i="1"/>
  <c r="R133" i="1" s="1"/>
  <c r="Q149" i="1"/>
  <c r="D153" i="1"/>
  <c r="R153" i="1" s="1"/>
  <c r="Q165" i="1"/>
  <c r="D165" i="1"/>
  <c r="R165" i="1" s="1"/>
  <c r="D169" i="1"/>
  <c r="R169" i="1" s="1"/>
  <c r="Q181" i="1"/>
  <c r="D181" i="1"/>
  <c r="R181" i="1" s="1"/>
  <c r="Q185" i="1"/>
  <c r="D185" i="1"/>
  <c r="R185" i="1" s="1"/>
  <c r="D189" i="1"/>
  <c r="R189" i="1" s="1"/>
  <c r="Q197" i="1"/>
  <c r="D197" i="1"/>
  <c r="R197" i="1" s="1"/>
  <c r="Q201" i="1"/>
  <c r="Q213" i="1"/>
  <c r="Q217" i="1"/>
  <c r="D221" i="1"/>
  <c r="R221" i="1" s="1"/>
  <c r="Q225" i="1"/>
  <c r="Q233" i="1"/>
  <c r="D233" i="1"/>
  <c r="Q241" i="1"/>
  <c r="Q249" i="1"/>
  <c r="Q257" i="1"/>
  <c r="Q265" i="1"/>
  <c r="Q273" i="1"/>
  <c r="Q277" i="1"/>
  <c r="D277" i="1"/>
  <c r="R277" i="1" s="1"/>
  <c r="D281" i="1"/>
  <c r="R281" i="1" s="1"/>
  <c r="Q285" i="1"/>
  <c r="D289" i="1"/>
  <c r="Q293" i="1"/>
  <c r="Q301" i="1"/>
  <c r="Q309" i="1"/>
  <c r="Q317" i="1"/>
  <c r="D317" i="1"/>
  <c r="R317" i="1" s="1"/>
  <c r="Q325" i="1"/>
  <c r="Q333" i="1"/>
  <c r="D336" i="1"/>
  <c r="R336" i="1" s="1"/>
  <c r="Q341" i="1"/>
  <c r="D341" i="1"/>
  <c r="R341" i="1" s="1"/>
  <c r="Q349" i="1"/>
  <c r="D11" i="1"/>
  <c r="R11" i="1" s="1"/>
  <c r="Q19" i="1"/>
  <c r="Q23" i="1"/>
  <c r="D27" i="1"/>
  <c r="R27" i="1" s="1"/>
  <c r="D35" i="1"/>
  <c r="R35" i="1" s="1"/>
  <c r="D43" i="1"/>
  <c r="R43" i="1" s="1"/>
  <c r="D51" i="1"/>
  <c r="R51" i="1" s="1"/>
  <c r="D59" i="1"/>
  <c r="R59" i="1" s="1"/>
  <c r="D67" i="1"/>
  <c r="R67" i="1" s="1"/>
  <c r="D75" i="1"/>
  <c r="R75" i="1" s="1"/>
  <c r="D83" i="1"/>
  <c r="R83" i="1" s="1"/>
  <c r="D91" i="1"/>
  <c r="R91" i="1" s="1"/>
  <c r="D99" i="1"/>
  <c r="R99" i="1" s="1"/>
  <c r="D107" i="1"/>
  <c r="R107" i="1" s="1"/>
  <c r="D115" i="1"/>
  <c r="R115" i="1" s="1"/>
  <c r="D123" i="1"/>
  <c r="R123" i="1" s="1"/>
  <c r="D131" i="1"/>
  <c r="R131" i="1" s="1"/>
  <c r="D139" i="1"/>
  <c r="R139" i="1" s="1"/>
  <c r="D147" i="1"/>
  <c r="R147" i="1" s="1"/>
  <c r="D155" i="1"/>
  <c r="R155" i="1" s="1"/>
  <c r="D163" i="1"/>
  <c r="R163" i="1" s="1"/>
  <c r="D167" i="1"/>
  <c r="R167" i="1" s="1"/>
  <c r="D171" i="1"/>
  <c r="R171" i="1" s="1"/>
  <c r="D179" i="1"/>
  <c r="R179" i="1" s="1"/>
  <c r="D187" i="1"/>
  <c r="R187" i="1" s="1"/>
  <c r="D195" i="1"/>
  <c r="R195" i="1" s="1"/>
  <c r="D203" i="1"/>
  <c r="R203" i="1" s="1"/>
  <c r="D211" i="1"/>
  <c r="R211" i="1" s="1"/>
  <c r="Q226" i="1"/>
  <c r="D227" i="1"/>
  <c r="R227" i="1" s="1"/>
  <c r="D275" i="1"/>
  <c r="R275" i="1" s="1"/>
  <c r="D291" i="1"/>
  <c r="R291" i="1" s="1"/>
  <c r="Q306" i="1"/>
  <c r="D316" i="1"/>
  <c r="R316" i="1" s="1"/>
  <c r="D324" i="1"/>
  <c r="R324" i="1" s="1"/>
  <c r="D332" i="1"/>
  <c r="R332" i="1" s="1"/>
  <c r="D339" i="1"/>
  <c r="R339" i="1" s="1"/>
  <c r="D340" i="1"/>
  <c r="R340" i="1" s="1"/>
  <c r="D352" i="1"/>
  <c r="R352" i="1" s="1"/>
  <c r="H49" i="4"/>
  <c r="D49" i="4"/>
  <c r="L49" i="4"/>
  <c r="D8" i="1"/>
  <c r="R8" i="1" s="1"/>
  <c r="D9" i="1"/>
  <c r="R9" i="1" s="1"/>
  <c r="D12" i="1"/>
  <c r="R12" i="1" s="1"/>
  <c r="D13" i="1"/>
  <c r="R13" i="1" s="1"/>
  <c r="D14" i="1"/>
  <c r="R14" i="1" s="1"/>
  <c r="D16" i="1"/>
  <c r="R16" i="1" s="1"/>
  <c r="D18" i="1"/>
  <c r="R18" i="1" s="1"/>
  <c r="D19" i="1"/>
  <c r="R19" i="1" s="1"/>
  <c r="D20" i="1"/>
  <c r="R20" i="1" s="1"/>
  <c r="D21" i="1"/>
  <c r="R21" i="1" s="1"/>
  <c r="D22" i="1"/>
  <c r="R22" i="1" s="1"/>
  <c r="D24" i="1"/>
  <c r="R24" i="1" s="1"/>
  <c r="D26" i="1"/>
  <c r="R26" i="1" s="1"/>
  <c r="D28" i="1"/>
  <c r="R28" i="1" s="1"/>
  <c r="D29" i="1"/>
  <c r="R29" i="1" s="1"/>
  <c r="D32" i="1"/>
  <c r="R32" i="1" s="1"/>
  <c r="D33" i="1"/>
  <c r="R33" i="1" s="1"/>
  <c r="D34" i="1"/>
  <c r="R34" i="1" s="1"/>
  <c r="D36" i="1"/>
  <c r="R36" i="1" s="1"/>
  <c r="D37" i="1"/>
  <c r="R37" i="1" s="1"/>
  <c r="D40" i="1"/>
  <c r="R40" i="1" s="1"/>
  <c r="D41" i="1"/>
  <c r="R41" i="1" s="1"/>
  <c r="D42" i="1"/>
  <c r="R42" i="1" s="1"/>
  <c r="D44" i="1"/>
  <c r="R44" i="1" s="1"/>
  <c r="D45" i="1"/>
  <c r="R45" i="1" s="1"/>
  <c r="D48" i="1"/>
  <c r="R48" i="1" s="1"/>
  <c r="D49" i="1"/>
  <c r="R49" i="1" s="1"/>
  <c r="D52" i="1"/>
  <c r="R52" i="1" s="1"/>
  <c r="D53" i="1"/>
  <c r="R53" i="1" s="1"/>
  <c r="D56" i="1"/>
  <c r="R56" i="1" s="1"/>
  <c r="D57" i="1"/>
  <c r="R57" i="1" s="1"/>
  <c r="D58" i="1"/>
  <c r="R58" i="1" s="1"/>
  <c r="D60" i="1"/>
  <c r="R60" i="1" s="1"/>
  <c r="D61" i="1"/>
  <c r="R61" i="1" s="1"/>
  <c r="D62" i="1"/>
  <c r="R62" i="1" s="1"/>
  <c r="D64" i="1"/>
  <c r="R64" i="1" s="1"/>
  <c r="D65" i="1"/>
  <c r="R65" i="1" s="1"/>
  <c r="D66" i="1"/>
  <c r="R66" i="1" s="1"/>
  <c r="D68" i="1"/>
  <c r="R68" i="1" s="1"/>
  <c r="D72" i="1"/>
  <c r="R72" i="1" s="1"/>
  <c r="D76" i="1"/>
  <c r="R76" i="1" s="1"/>
  <c r="D77" i="1"/>
  <c r="R77" i="1" s="1"/>
  <c r="D80" i="1"/>
  <c r="R80" i="1" s="1"/>
  <c r="D81" i="1"/>
  <c r="R81" i="1" s="1"/>
  <c r="D84" i="1"/>
  <c r="R84" i="1" s="1"/>
  <c r="D85" i="1"/>
  <c r="R85" i="1" s="1"/>
  <c r="D88" i="1"/>
  <c r="R88" i="1" s="1"/>
  <c r="D89" i="1"/>
  <c r="R89" i="1" s="1"/>
  <c r="D92" i="1"/>
  <c r="R92" i="1" s="1"/>
  <c r="D93" i="1"/>
  <c r="R93" i="1" s="1"/>
  <c r="D96" i="1"/>
  <c r="R96" i="1" s="1"/>
  <c r="D97" i="1"/>
  <c r="R97" i="1" s="1"/>
  <c r="D100" i="1"/>
  <c r="R100" i="1" s="1"/>
  <c r="D101" i="1"/>
  <c r="R101" i="1" s="1"/>
  <c r="D104" i="1"/>
  <c r="R104" i="1" s="1"/>
  <c r="D105" i="1"/>
  <c r="R105" i="1" s="1"/>
  <c r="D106" i="1"/>
  <c r="R106" i="1" s="1"/>
  <c r="D108" i="1"/>
  <c r="R108" i="1" s="1"/>
  <c r="D109" i="1"/>
  <c r="R109" i="1" s="1"/>
  <c r="D112" i="1"/>
  <c r="R112" i="1" s="1"/>
  <c r="D113" i="1"/>
  <c r="R113" i="1" s="1"/>
  <c r="D116" i="1"/>
  <c r="R116" i="1" s="1"/>
  <c r="D117" i="1"/>
  <c r="R117" i="1" s="1"/>
  <c r="D120" i="1"/>
  <c r="R120" i="1" s="1"/>
  <c r="D121" i="1"/>
  <c r="R121" i="1" s="1"/>
  <c r="D124" i="1"/>
  <c r="R124" i="1" s="1"/>
  <c r="D125" i="1"/>
  <c r="R125" i="1" s="1"/>
  <c r="D128" i="1"/>
  <c r="R128" i="1" s="1"/>
  <c r="D129" i="1"/>
  <c r="R129" i="1" s="1"/>
  <c r="D132" i="1"/>
  <c r="R132" i="1" s="1"/>
  <c r="D136" i="1"/>
  <c r="R136" i="1" s="1"/>
  <c r="D137" i="1"/>
  <c r="R137" i="1" s="1"/>
  <c r="D140" i="1"/>
  <c r="R140" i="1" s="1"/>
  <c r="D141" i="1"/>
  <c r="R141" i="1" s="1"/>
  <c r="D144" i="1"/>
  <c r="R144" i="1" s="1"/>
  <c r="D145" i="1"/>
  <c r="R145" i="1" s="1"/>
  <c r="D146" i="1"/>
  <c r="R146" i="1" s="1"/>
  <c r="D148" i="1"/>
  <c r="R148" i="1" s="1"/>
  <c r="D149" i="1"/>
  <c r="R149" i="1" s="1"/>
  <c r="D152" i="1"/>
  <c r="R152" i="1" s="1"/>
  <c r="D154" i="1"/>
  <c r="R154" i="1" s="1"/>
  <c r="D156" i="1"/>
  <c r="R156" i="1" s="1"/>
  <c r="D157" i="1"/>
  <c r="R157" i="1" s="1"/>
  <c r="D160" i="1"/>
  <c r="R160" i="1" s="1"/>
  <c r="D161" i="1"/>
  <c r="R161" i="1" s="1"/>
  <c r="D164" i="1"/>
  <c r="R164" i="1" s="1"/>
  <c r="D166" i="1"/>
  <c r="D168" i="1"/>
  <c r="R168" i="1" s="1"/>
  <c r="D172" i="1"/>
  <c r="R172" i="1" s="1"/>
  <c r="D173" i="1"/>
  <c r="R173" i="1" s="1"/>
  <c r="D176" i="1"/>
  <c r="R176" i="1" s="1"/>
  <c r="D177" i="1"/>
  <c r="R177" i="1" s="1"/>
  <c r="D180" i="1"/>
  <c r="R180" i="1" s="1"/>
  <c r="D184" i="1"/>
  <c r="R184" i="1" s="1"/>
  <c r="D188" i="1"/>
  <c r="R188" i="1" s="1"/>
  <c r="D192" i="1"/>
  <c r="R192" i="1" s="1"/>
  <c r="D193" i="1"/>
  <c r="R193" i="1" s="1"/>
  <c r="D196" i="1"/>
  <c r="R196" i="1" s="1"/>
  <c r="D200" i="1"/>
  <c r="R200" i="1" s="1"/>
  <c r="D201" i="1"/>
  <c r="R201" i="1" s="1"/>
  <c r="D204" i="1"/>
  <c r="R204" i="1" s="1"/>
  <c r="D205" i="1"/>
  <c r="R205" i="1" s="1"/>
  <c r="D208" i="1"/>
  <c r="R208" i="1" s="1"/>
  <c r="D209" i="1"/>
  <c r="R209" i="1" s="1"/>
  <c r="D212" i="1"/>
  <c r="R212" i="1" s="1"/>
  <c r="D213" i="1"/>
  <c r="R213" i="1" s="1"/>
  <c r="D216" i="1"/>
  <c r="R216" i="1" s="1"/>
  <c r="D217" i="1"/>
  <c r="R217" i="1" s="1"/>
  <c r="D220" i="1"/>
  <c r="R220" i="1" s="1"/>
  <c r="D224" i="1"/>
  <c r="R224" i="1" s="1"/>
  <c r="D225" i="1"/>
  <c r="R225" i="1" s="1"/>
  <c r="D228" i="1"/>
  <c r="R228" i="1" s="1"/>
  <c r="D229" i="1"/>
  <c r="R229" i="1" s="1"/>
  <c r="D232" i="1"/>
  <c r="R232" i="1" s="1"/>
  <c r="D236" i="1"/>
  <c r="R236" i="1" s="1"/>
  <c r="D237" i="1"/>
  <c r="R237" i="1" s="1"/>
  <c r="D240" i="1"/>
  <c r="R240" i="1" s="1"/>
  <c r="D241" i="1"/>
  <c r="R241" i="1" s="1"/>
  <c r="D242" i="1"/>
  <c r="R242" i="1" s="1"/>
  <c r="D244" i="1"/>
  <c r="R244" i="1" s="1"/>
  <c r="D245" i="1"/>
  <c r="R245" i="1" s="1"/>
  <c r="D248" i="1"/>
  <c r="R248" i="1" s="1"/>
  <c r="D249" i="1"/>
  <c r="R249" i="1" s="1"/>
  <c r="D252" i="1"/>
  <c r="R252" i="1" s="1"/>
  <c r="D253" i="1"/>
  <c r="R253" i="1" s="1"/>
  <c r="D256" i="1"/>
  <c r="R256" i="1" s="1"/>
  <c r="D257" i="1"/>
  <c r="R257" i="1" s="1"/>
  <c r="D260" i="1"/>
  <c r="R260" i="1" s="1"/>
  <c r="D261" i="1"/>
  <c r="R261" i="1" s="1"/>
  <c r="D264" i="1"/>
  <c r="R264" i="1" s="1"/>
  <c r="D265" i="1"/>
  <c r="R265" i="1" s="1"/>
  <c r="D268" i="1"/>
  <c r="R268" i="1" s="1"/>
  <c r="D269" i="1"/>
  <c r="R269" i="1" s="1"/>
  <c r="D272" i="1"/>
  <c r="R272" i="1" s="1"/>
  <c r="D273" i="1"/>
  <c r="R273" i="1" s="1"/>
  <c r="D276" i="1"/>
  <c r="R276" i="1" s="1"/>
  <c r="D280" i="1"/>
  <c r="R280" i="1" s="1"/>
  <c r="D284" i="1"/>
  <c r="R284" i="1" s="1"/>
  <c r="D285" i="1"/>
  <c r="R285" i="1" s="1"/>
  <c r="D288" i="1"/>
  <c r="R288" i="1" s="1"/>
  <c r="D292" i="1"/>
  <c r="R292" i="1" s="1"/>
  <c r="D293" i="1"/>
  <c r="R293" i="1" s="1"/>
  <c r="D296" i="1"/>
  <c r="R296" i="1" s="1"/>
  <c r="D297" i="1"/>
  <c r="R297" i="1" s="1"/>
  <c r="D300" i="1"/>
  <c r="R300" i="1" s="1"/>
  <c r="D301" i="1"/>
  <c r="R301" i="1" s="1"/>
  <c r="D304" i="1"/>
  <c r="R304" i="1" s="1"/>
  <c r="D305" i="1"/>
  <c r="R305" i="1" s="1"/>
  <c r="D308" i="1"/>
  <c r="R308" i="1" s="1"/>
  <c r="D309" i="1"/>
  <c r="R309" i="1" s="1"/>
  <c r="D312" i="1"/>
  <c r="R312" i="1" s="1"/>
  <c r="D313" i="1"/>
  <c r="R313" i="1" s="1"/>
  <c r="D320" i="1"/>
  <c r="R320" i="1" s="1"/>
  <c r="D325" i="1"/>
  <c r="R325" i="1" s="1"/>
  <c r="D333" i="1"/>
  <c r="R333" i="1" s="1"/>
  <c r="D337" i="1"/>
  <c r="R337" i="1" s="1"/>
  <c r="D344" i="1"/>
  <c r="R344" i="1" s="1"/>
  <c r="D349" i="1"/>
  <c r="R349" i="1" s="1"/>
  <c r="D353" i="1"/>
  <c r="R353" i="1" s="1"/>
  <c r="D357" i="1"/>
  <c r="R357" i="1" s="1"/>
  <c r="H56" i="4"/>
  <c r="D56" i="4"/>
  <c r="G47" i="4"/>
  <c r="C47" i="4"/>
  <c r="L6" i="4"/>
  <c r="K6" i="4"/>
  <c r="G46" i="4"/>
  <c r="C46" i="4"/>
  <c r="K46" i="4"/>
  <c r="K5" i="4"/>
  <c r="A39" i="4"/>
  <c r="A38" i="4"/>
  <c r="A36" i="4"/>
  <c r="G2" i="4"/>
  <c r="K2" i="4"/>
  <c r="K23" i="4"/>
  <c r="K43" i="4"/>
  <c r="F2" i="4"/>
  <c r="H2" i="4"/>
  <c r="H23" i="4"/>
  <c r="H43" i="4"/>
  <c r="L4" i="4"/>
  <c r="L25" i="4" s="1"/>
  <c r="H36" i="4"/>
  <c r="I14" i="4"/>
  <c r="G55" i="4"/>
  <c r="F55" i="4"/>
  <c r="C55" i="4"/>
  <c r="B55" i="4"/>
  <c r="J55" i="4"/>
  <c r="A55" i="4"/>
  <c r="G54" i="4"/>
  <c r="F54" i="4"/>
  <c r="B54" i="4"/>
  <c r="C54" i="4"/>
  <c r="A54" i="4"/>
  <c r="G53" i="4"/>
  <c r="F53" i="4"/>
  <c r="C53" i="4"/>
  <c r="B53" i="4"/>
  <c r="A53" i="4"/>
  <c r="G52" i="4"/>
  <c r="F52" i="4"/>
  <c r="C52" i="4"/>
  <c r="B52" i="4"/>
  <c r="A52" i="4"/>
  <c r="G51" i="4"/>
  <c r="F51" i="4"/>
  <c r="B51" i="4"/>
  <c r="C51" i="4"/>
  <c r="A51" i="4"/>
  <c r="G50" i="4"/>
  <c r="F50" i="4"/>
  <c r="C50" i="4"/>
  <c r="K50" i="4"/>
  <c r="B50" i="4"/>
  <c r="A50" i="4"/>
  <c r="G49" i="4"/>
  <c r="F49" i="4"/>
  <c r="J49" i="4"/>
  <c r="C49" i="4"/>
  <c r="B49" i="4"/>
  <c r="A49" i="4"/>
  <c r="G48" i="4"/>
  <c r="F48" i="4"/>
  <c r="C48" i="4"/>
  <c r="B48" i="4"/>
  <c r="A48" i="4"/>
  <c r="F47" i="4"/>
  <c r="J47" i="4"/>
  <c r="B47" i="4"/>
  <c r="A47" i="4"/>
  <c r="F46" i="4"/>
  <c r="B46" i="4"/>
  <c r="J46" i="4"/>
  <c r="A46" i="4"/>
  <c r="A45" i="4"/>
  <c r="H44" i="4"/>
  <c r="G44" i="4"/>
  <c r="F44" i="4"/>
  <c r="K44" i="4"/>
  <c r="A44" i="4"/>
  <c r="I43" i="4"/>
  <c r="M43" i="4"/>
  <c r="G35" i="4"/>
  <c r="C35" i="4"/>
  <c r="G34" i="4"/>
  <c r="C34" i="4"/>
  <c r="G33" i="4"/>
  <c r="C33" i="4"/>
  <c r="G32" i="4"/>
  <c r="C32" i="4"/>
  <c r="G31" i="4"/>
  <c r="C31" i="4"/>
  <c r="G30" i="4"/>
  <c r="C30" i="4"/>
  <c r="G29" i="4"/>
  <c r="C29" i="4"/>
  <c r="G28" i="4"/>
  <c r="C28" i="4"/>
  <c r="G27" i="4"/>
  <c r="C27" i="4"/>
  <c r="G26" i="4"/>
  <c r="C26" i="4"/>
  <c r="G25" i="4"/>
  <c r="C25" i="4"/>
  <c r="G24" i="4"/>
  <c r="C23" i="4"/>
  <c r="C43" i="4"/>
  <c r="B23" i="4"/>
  <c r="B43" i="4"/>
  <c r="L18" i="4"/>
  <c r="I18" i="4"/>
  <c r="E18" i="4"/>
  <c r="L14" i="4"/>
  <c r="K14" i="4"/>
  <c r="J14" i="4"/>
  <c r="L13" i="4"/>
  <c r="K13" i="4"/>
  <c r="J13" i="4"/>
  <c r="L12" i="4"/>
  <c r="K12" i="4"/>
  <c r="K33" i="4"/>
  <c r="J12" i="4"/>
  <c r="L11" i="4"/>
  <c r="K11" i="4"/>
  <c r="J11" i="4"/>
  <c r="L10" i="4"/>
  <c r="K10" i="4"/>
  <c r="K31" i="4"/>
  <c r="J10" i="4"/>
  <c r="L9" i="4"/>
  <c r="K9" i="4"/>
  <c r="J9" i="4"/>
  <c r="K30" i="4"/>
  <c r="L8" i="4"/>
  <c r="K8" i="4"/>
  <c r="J8" i="4"/>
  <c r="L7" i="4"/>
  <c r="K7" i="4"/>
  <c r="J7" i="4"/>
  <c r="J6" i="4"/>
  <c r="J5" i="4"/>
  <c r="K4" i="4"/>
  <c r="J4" i="4"/>
  <c r="L3" i="4"/>
  <c r="L24" i="4" s="1"/>
  <c r="K3" i="4"/>
  <c r="J3" i="4"/>
  <c r="J2" i="4"/>
  <c r="J23" i="4"/>
  <c r="J43" i="4"/>
  <c r="F23" i="4"/>
  <c r="F43" i="4"/>
  <c r="J44" i="4"/>
  <c r="M2" i="1"/>
  <c r="L19" i="3"/>
  <c r="N16" i="3"/>
  <c r="D16" i="3"/>
  <c r="O16" i="3" s="1"/>
  <c r="D14" i="3"/>
  <c r="D12" i="3"/>
  <c r="O12" i="3" s="1"/>
  <c r="D10" i="3"/>
  <c r="D7" i="3"/>
  <c r="Q2" i="3"/>
  <c r="N2" i="3"/>
  <c r="H2" i="3"/>
  <c r="Q353" i="1"/>
  <c r="Q324" i="1"/>
  <c r="Q313" i="1"/>
  <c r="Q312" i="1"/>
  <c r="Q308" i="1"/>
  <c r="Q305" i="1"/>
  <c r="Q304" i="1"/>
  <c r="Q300" i="1"/>
  <c r="Q296" i="1"/>
  <c r="Q289" i="1"/>
  <c r="Q288" i="1"/>
  <c r="Q284" i="1"/>
  <c r="Q281" i="1"/>
  <c r="Q280" i="1"/>
  <c r="Q276" i="1"/>
  <c r="Q275" i="1"/>
  <c r="Q272" i="1"/>
  <c r="Q269" i="1"/>
  <c r="Q268" i="1"/>
  <c r="Q264" i="1"/>
  <c r="Q261" i="1"/>
  <c r="Q260" i="1"/>
  <c r="Q256" i="1"/>
  <c r="Q253" i="1"/>
  <c r="Q252" i="1"/>
  <c r="Q248" i="1"/>
  <c r="Q245" i="1"/>
  <c r="Q244" i="1"/>
  <c r="Q240" i="1"/>
  <c r="Q237" i="1"/>
  <c r="Q236" i="1"/>
  <c r="Q232" i="1"/>
  <c r="Q229" i="1"/>
  <c r="Q228" i="1"/>
  <c r="Q224" i="1"/>
  <c r="Q221" i="1"/>
  <c r="Q220" i="1"/>
  <c r="Q216" i="1"/>
  <c r="Q214" i="1"/>
  <c r="Q212" i="1"/>
  <c r="Q210" i="1"/>
  <c r="Q209" i="1"/>
  <c r="Q208" i="1"/>
  <c r="Q205" i="1"/>
  <c r="Q204" i="1"/>
  <c r="Q200" i="1"/>
  <c r="Q196" i="1"/>
  <c r="Q194" i="1"/>
  <c r="Q193" i="1"/>
  <c r="Q192" i="1"/>
  <c r="Q189" i="1"/>
  <c r="Q188" i="1"/>
  <c r="Q184" i="1"/>
  <c r="Q180" i="1"/>
  <c r="Q178" i="1"/>
  <c r="Q177" i="1"/>
  <c r="Q176" i="1"/>
  <c r="Q174" i="1"/>
  <c r="Q173" i="1"/>
  <c r="Q172" i="1"/>
  <c r="Q169" i="1"/>
  <c r="Q168" i="1"/>
  <c r="Q164" i="1"/>
  <c r="Q161" i="1"/>
  <c r="Q160" i="1"/>
  <c r="Q157" i="1"/>
  <c r="Q156" i="1"/>
  <c r="Q153" i="1"/>
  <c r="Q152" i="1"/>
  <c r="Q148" i="1"/>
  <c r="Q145" i="1"/>
  <c r="Q144" i="1"/>
  <c r="Q141" i="1"/>
  <c r="Q140" i="1"/>
  <c r="Q137" i="1"/>
  <c r="Q136" i="1"/>
  <c r="Q133" i="1"/>
  <c r="Q132" i="1"/>
  <c r="Q129" i="1"/>
  <c r="Q128" i="1"/>
  <c r="Q125" i="1"/>
  <c r="Q124" i="1"/>
  <c r="Q121" i="1"/>
  <c r="Q120" i="1"/>
  <c r="Q118" i="1"/>
  <c r="Q117" i="1"/>
  <c r="Q116" i="1"/>
  <c r="Q113" i="1"/>
  <c r="Q112" i="1"/>
  <c r="Q109" i="1"/>
  <c r="Q108" i="1"/>
  <c r="Q105" i="1"/>
  <c r="Q104" i="1"/>
  <c r="Q101" i="1"/>
  <c r="Q100" i="1"/>
  <c r="Q97" i="1"/>
  <c r="Q96" i="1"/>
  <c r="Q94" i="1"/>
  <c r="Q93" i="1"/>
  <c r="Q92" i="1"/>
  <c r="Q89" i="1"/>
  <c r="Q88" i="1"/>
  <c r="Q85" i="1"/>
  <c r="Q84" i="1"/>
  <c r="Q81" i="1"/>
  <c r="Q80" i="1"/>
  <c r="Q77" i="1"/>
  <c r="Q76" i="1"/>
  <c r="Q73" i="1"/>
  <c r="Q72" i="1"/>
  <c r="Q69" i="1"/>
  <c r="Q68" i="1"/>
  <c r="Q65" i="1"/>
  <c r="Q64" i="1"/>
  <c r="Q62" i="1"/>
  <c r="Q61" i="1"/>
  <c r="Q60" i="1"/>
  <c r="Q58" i="1"/>
  <c r="Q57" i="1"/>
  <c r="Q56" i="1"/>
  <c r="Q53" i="1"/>
  <c r="Q52" i="1"/>
  <c r="Q50" i="1"/>
  <c r="Q49" i="1"/>
  <c r="Q48" i="1"/>
  <c r="Q45" i="1"/>
  <c r="Q44" i="1"/>
  <c r="Q41" i="1"/>
  <c r="Q40" i="1"/>
  <c r="Q37" i="1"/>
  <c r="Q36" i="1"/>
  <c r="Q34" i="1"/>
  <c r="Q33" i="1"/>
  <c r="Q32" i="1"/>
  <c r="Q29" i="1"/>
  <c r="Q28" i="1"/>
  <c r="Q26" i="1"/>
  <c r="Q25" i="1"/>
  <c r="Q24" i="1"/>
  <c r="Q21" i="1"/>
  <c r="Q20" i="1"/>
  <c r="Q18" i="1"/>
  <c r="Q17" i="1"/>
  <c r="Q16" i="1"/>
  <c r="Q14" i="1"/>
  <c r="Q13" i="1"/>
  <c r="Q12" i="1"/>
  <c r="Q10" i="1"/>
  <c r="Q9" i="1"/>
  <c r="Q8" i="1"/>
  <c r="J52" i="4"/>
  <c r="K49" i="4"/>
  <c r="K29" i="4"/>
  <c r="K45" i="4"/>
  <c r="D315" i="1"/>
  <c r="R315" i="1" s="1"/>
  <c r="Q315" i="1"/>
  <c r="D267" i="1"/>
  <c r="R267" i="1" s="1"/>
  <c r="Q267" i="1"/>
  <c r="D243" i="1"/>
  <c r="R243" i="1" s="1"/>
  <c r="Q243" i="1"/>
  <c r="Q11" i="1"/>
  <c r="Q27" i="1"/>
  <c r="Q35" i="1"/>
  <c r="Q43" i="1"/>
  <c r="Q51" i="1"/>
  <c r="Q59" i="1"/>
  <c r="Q67" i="1"/>
  <c r="Q75" i="1"/>
  <c r="Q83" i="1"/>
  <c r="Q91" i="1"/>
  <c r="Q99" i="1"/>
  <c r="Q107" i="1"/>
  <c r="Q115" i="1"/>
  <c r="Q123" i="1"/>
  <c r="Q131" i="1"/>
  <c r="Q139" i="1"/>
  <c r="Q147" i="1"/>
  <c r="Q155" i="1"/>
  <c r="Q163" i="1"/>
  <c r="Q171" i="1"/>
  <c r="Q179" i="1"/>
  <c r="Q187" i="1"/>
  <c r="Q195" i="1"/>
  <c r="Q203" i="1"/>
  <c r="Q211" i="1"/>
  <c r="Q227" i="1"/>
  <c r="Q347" i="1"/>
  <c r="D323" i="1"/>
  <c r="R323" i="1" s="1"/>
  <c r="Q323" i="1"/>
  <c r="D299" i="1"/>
  <c r="R299" i="1" s="1"/>
  <c r="Q299" i="1"/>
  <c r="D251" i="1"/>
  <c r="R251" i="1" s="1"/>
  <c r="Q251" i="1"/>
  <c r="D219" i="1"/>
  <c r="R219" i="1" s="1"/>
  <c r="Q219" i="1"/>
  <c r="Q339" i="1"/>
  <c r="D355" i="1"/>
  <c r="R355" i="1" s="1"/>
  <c r="Q355" i="1"/>
  <c r="D331" i="1"/>
  <c r="R331" i="1" s="1"/>
  <c r="D307" i="1"/>
  <c r="R307" i="1" s="1"/>
  <c r="Q307" i="1"/>
  <c r="D283" i="1"/>
  <c r="R283" i="1" s="1"/>
  <c r="Q283" i="1"/>
  <c r="D259" i="1"/>
  <c r="R259" i="1" s="1"/>
  <c r="Q259" i="1"/>
  <c r="Q235" i="1"/>
  <c r="D235" i="1"/>
  <c r="R235" i="1" s="1"/>
  <c r="Q291" i="1"/>
  <c r="Q326" i="1"/>
  <c r="Q302" i="1"/>
  <c r="D290" i="1"/>
  <c r="R290" i="1" s="1"/>
  <c r="D270" i="1"/>
  <c r="R270" i="1" s="1"/>
  <c r="D338" i="1"/>
  <c r="R338" i="1" s="1"/>
  <c r="D250" i="1"/>
  <c r="R250" i="1" s="1"/>
  <c r="Q352" i="1"/>
  <c r="K27" i="4"/>
  <c r="J48" i="4"/>
  <c r="K26" i="4"/>
  <c r="K48" i="4"/>
  <c r="J53" i="4"/>
  <c r="L2" i="4"/>
  <c r="L23" i="4"/>
  <c r="L43" i="4"/>
  <c r="K28" i="4"/>
  <c r="J45" i="4"/>
  <c r="K25" i="4"/>
  <c r="L46" i="4"/>
  <c r="M46" i="4" s="1"/>
  <c r="K35" i="4"/>
  <c r="G56" i="4"/>
  <c r="K53" i="4"/>
  <c r="K52" i="4"/>
  <c r="L50" i="4"/>
  <c r="J50" i="4"/>
  <c r="J54" i="4"/>
  <c r="K24" i="4"/>
  <c r="J51" i="4"/>
  <c r="I44" i="4"/>
  <c r="G23" i="4"/>
  <c r="G43" i="4"/>
  <c r="L51" i="4"/>
  <c r="F56" i="4"/>
  <c r="K51" i="4"/>
  <c r="K55" i="4"/>
  <c r="K54" i="4"/>
  <c r="L36" i="4"/>
  <c r="K34" i="4"/>
  <c r="K47" i="4"/>
  <c r="L44" i="4"/>
  <c r="M44" i="4" s="1"/>
  <c r="B56" i="4"/>
  <c r="J56" i="4"/>
  <c r="C56" i="4"/>
  <c r="K32" i="4"/>
  <c r="U2" i="1"/>
  <c r="R166" i="1"/>
  <c r="R326" i="1"/>
  <c r="R289" i="1"/>
  <c r="R94" i="1"/>
  <c r="R46" i="1"/>
  <c r="R233" i="1"/>
  <c r="R222" i="1"/>
  <c r="R302" i="1"/>
  <c r="R214" i="1"/>
  <c r="D279" i="1"/>
  <c r="R279" i="1" s="1"/>
  <c r="D278" i="1"/>
  <c r="R278" i="1" s="1"/>
  <c r="Q278" i="1"/>
  <c r="Q70" i="1"/>
  <c r="D70" i="1"/>
  <c r="R70" i="1" s="1"/>
  <c r="D247" i="1"/>
  <c r="R247" i="1" s="1"/>
  <c r="Q30" i="1"/>
  <c r="Q86" i="1"/>
  <c r="Q142" i="1"/>
  <c r="Q190" i="1"/>
  <c r="D345" i="1"/>
  <c r="R345" i="1" s="1"/>
  <c r="D198" i="1"/>
  <c r="R198" i="1" s="1"/>
  <c r="Q222" i="1"/>
  <c r="Q103" i="1"/>
  <c r="D318" i="1"/>
  <c r="R318" i="1" s="1"/>
  <c r="Q38" i="1"/>
  <c r="D38" i="1"/>
  <c r="R38" i="1" s="1"/>
  <c r="D254" i="1"/>
  <c r="R254" i="1" s="1"/>
  <c r="Q310" i="1"/>
  <c r="Q54" i="1"/>
  <c r="Q110" i="1"/>
  <c r="D206" i="1"/>
  <c r="R206" i="1" s="1"/>
  <c r="D134" i="1"/>
  <c r="R134" i="1" s="1"/>
  <c r="D79" i="1"/>
  <c r="R79" i="1" s="1"/>
  <c r="D286" i="1"/>
  <c r="R286" i="1" s="1"/>
  <c r="Q78" i="1"/>
  <c r="D246" i="1"/>
  <c r="R246" i="1" s="1"/>
  <c r="D239" i="1"/>
  <c r="R239" i="1" s="1"/>
  <c r="Q294" i="1"/>
  <c r="D294" i="1"/>
  <c r="R294" i="1" s="1"/>
  <c r="D238" i="1"/>
  <c r="R238" i="1" s="1"/>
  <c r="Q238" i="1"/>
  <c r="Q230" i="1"/>
  <c r="Q262" i="1"/>
  <c r="Q311" i="1"/>
  <c r="Q46" i="1"/>
  <c r="Q158" i="1"/>
  <c r="Q182" i="1"/>
  <c r="Q111" i="1"/>
  <c r="D102" i="1"/>
  <c r="R102" i="1" s="1"/>
  <c r="Q361" i="1"/>
  <c r="Q39" i="1"/>
  <c r="Q126" i="1"/>
  <c r="Q150" i="1"/>
  <c r="D350" i="1"/>
  <c r="R350" i="1" s="1"/>
  <c r="Q321" i="1"/>
  <c r="D7" i="1"/>
  <c r="R7" i="1" s="1"/>
  <c r="K56" i="4"/>
  <c r="L56" i="4" l="1"/>
  <c r="L48" i="4"/>
  <c r="L45" i="4"/>
  <c r="M45" i="4" s="1"/>
  <c r="L47" i="4"/>
  <c r="O8" i="3"/>
  <c r="O14" i="3"/>
  <c r="O15" i="3"/>
  <c r="O7" i="3"/>
  <c r="Q266" i="1"/>
  <c r="Q319" i="1"/>
  <c r="D47" i="1"/>
  <c r="R47" i="1" s="1"/>
  <c r="Q234" i="1"/>
  <c r="D354" i="1"/>
  <c r="R354" i="1" s="1"/>
  <c r="D231" i="1"/>
  <c r="R231" i="1" s="1"/>
  <c r="Q90" i="1"/>
  <c r="Q114" i="1"/>
  <c r="Q138" i="1"/>
  <c r="Q360" i="1"/>
  <c r="D98" i="1"/>
  <c r="R98" i="1" s="1"/>
  <c r="D327" i="1"/>
  <c r="R327" i="1" s="1"/>
  <c r="Q295" i="1"/>
  <c r="Q207" i="1"/>
  <c r="D135" i="1"/>
  <c r="R135" i="1" s="1"/>
  <c r="D314" i="1"/>
  <c r="R314" i="1" s="1"/>
  <c r="Q351" i="1"/>
  <c r="D55" i="1"/>
  <c r="R55" i="1" s="1"/>
  <c r="Q55" i="1"/>
  <c r="D263" i="1"/>
  <c r="R263" i="1" s="1"/>
  <c r="Q215" i="1"/>
  <c r="Q343" i="1"/>
  <c r="Q271" i="1"/>
  <c r="Q127" i="1"/>
  <c r="D15" i="1"/>
  <c r="R15" i="1" s="1"/>
  <c r="D322" i="1"/>
  <c r="R322" i="1" s="1"/>
  <c r="Q223" i="1"/>
  <c r="Q183" i="1"/>
  <c r="Q170" i="1"/>
  <c r="D82" i="1"/>
  <c r="R82" i="1" s="1"/>
  <c r="Q274" i="1"/>
  <c r="Q95" i="1"/>
  <c r="Q362" i="1"/>
  <c r="Q346" i="1"/>
  <c r="D258" i="1"/>
  <c r="R258" i="1" s="1"/>
  <c r="Q199" i="1"/>
  <c r="D74" i="1"/>
  <c r="R74" i="1" s="1"/>
  <c r="D202" i="1"/>
  <c r="R202" i="1" s="1"/>
  <c r="D287" i="1"/>
  <c r="R287" i="1" s="1"/>
  <c r="Q287" i="1"/>
  <c r="Q175" i="1"/>
  <c r="Q335" i="1"/>
  <c r="Q186" i="1"/>
  <c r="D162" i="1"/>
  <c r="R162" i="1" s="1"/>
  <c r="Q130" i="1"/>
  <c r="D159" i="1"/>
  <c r="R159" i="1" s="1"/>
  <c r="D87" i="1"/>
  <c r="R87" i="1" s="1"/>
  <c r="Q330" i="1"/>
  <c r="D119" i="1"/>
  <c r="R119" i="1" s="1"/>
  <c r="Q298" i="1"/>
  <c r="D143" i="1"/>
  <c r="R143" i="1" s="1"/>
  <c r="Q63" i="1"/>
  <c r="Q151" i="1"/>
  <c r="D303" i="1"/>
  <c r="R303" i="1" s="1"/>
  <c r="Q218" i="1"/>
  <c r="Q122" i="1"/>
  <c r="Q282" i="1"/>
  <c r="D31" i="1"/>
  <c r="R31" i="1" s="1"/>
  <c r="D328" i="1"/>
  <c r="R328" i="1" s="1"/>
  <c r="Q328" i="1"/>
  <c r="C364" i="1"/>
  <c r="D364" i="1" s="1"/>
  <c r="N8" i="3"/>
  <c r="D17" i="3"/>
  <c r="O17" i="3" s="1"/>
  <c r="N15" i="3"/>
  <c r="N13" i="3"/>
  <c r="N7" i="3"/>
  <c r="N11" i="3"/>
  <c r="Q19" i="3"/>
  <c r="N10" i="3"/>
  <c r="K19" i="3"/>
  <c r="O9" i="3"/>
  <c r="D13" i="3"/>
  <c r="O10" i="3"/>
  <c r="C19" i="3"/>
  <c r="Q364" i="1" l="1"/>
  <c r="E214" i="1"/>
  <c r="H208" i="1"/>
  <c r="F237" i="1"/>
  <c r="G237" i="1" s="1"/>
  <c r="F97" i="1"/>
  <c r="G97" i="1" s="1"/>
  <c r="F358" i="1"/>
  <c r="G358" i="1" s="1"/>
  <c r="H193" i="1"/>
  <c r="F130" i="1"/>
  <c r="G130" i="1" s="1"/>
  <c r="H293" i="1"/>
  <c r="H74" i="1"/>
  <c r="F135" i="1"/>
  <c r="G135" i="1" s="1"/>
  <c r="F141" i="1"/>
  <c r="G141" i="1" s="1"/>
  <c r="H42" i="1"/>
  <c r="H149" i="1"/>
  <c r="F224" i="1"/>
  <c r="G224" i="1" s="1"/>
  <c r="F93" i="1"/>
  <c r="G93" i="1" s="1"/>
  <c r="F156" i="1"/>
  <c r="G156" i="1" s="1"/>
  <c r="F133" i="1"/>
  <c r="G133" i="1" s="1"/>
  <c r="E68" i="1"/>
  <c r="H133" i="1"/>
  <c r="H81" i="1"/>
  <c r="E237" i="1"/>
  <c r="E213" i="1"/>
  <c r="F63" i="1"/>
  <c r="G63" i="1" s="1"/>
  <c r="F254" i="1"/>
  <c r="G254" i="1" s="1"/>
  <c r="H206" i="1"/>
  <c r="F256" i="1"/>
  <c r="G256" i="1" s="1"/>
  <c r="F215" i="1"/>
  <c r="G215" i="1" s="1"/>
  <c r="H325" i="1"/>
  <c r="F189" i="1"/>
  <c r="G189" i="1" s="1"/>
  <c r="H118" i="1"/>
  <c r="F303" i="1"/>
  <c r="G303" i="1" s="1"/>
  <c r="F49" i="1"/>
  <c r="G49" i="1" s="1"/>
  <c r="H330" i="1"/>
  <c r="F258" i="1"/>
  <c r="G258" i="1" s="1"/>
  <c r="E244" i="1"/>
  <c r="E166" i="1"/>
  <c r="F229" i="1"/>
  <c r="G229" i="1" s="1"/>
  <c r="H84" i="1"/>
  <c r="E361" i="1"/>
  <c r="H58" i="1"/>
  <c r="E341" i="1"/>
  <c r="F287" i="1"/>
  <c r="G287" i="1" s="1"/>
  <c r="F209" i="1"/>
  <c r="G209" i="1" s="1"/>
  <c r="E355" i="1"/>
  <c r="H31" i="1"/>
  <c r="F299" i="1"/>
  <c r="G299" i="1" s="1"/>
  <c r="H261" i="1"/>
  <c r="F117" i="1"/>
  <c r="G117" i="1" s="1"/>
  <c r="F185" i="1"/>
  <c r="G185" i="1" s="1"/>
  <c r="E21" i="1"/>
  <c r="H65" i="1"/>
  <c r="F60" i="1"/>
  <c r="G60" i="1" s="1"/>
  <c r="E44" i="1"/>
  <c r="E10" i="1"/>
  <c r="F260" i="1"/>
  <c r="G260" i="1" s="1"/>
  <c r="H317" i="1"/>
  <c r="E137" i="1"/>
  <c r="H344" i="1"/>
  <c r="F349" i="1"/>
  <c r="G349" i="1" s="1"/>
  <c r="E255" i="1"/>
  <c r="E243" i="1"/>
  <c r="E275" i="1"/>
  <c r="E96" i="1"/>
  <c r="F70" i="1"/>
  <c r="G70" i="1" s="1"/>
  <c r="F72" i="1"/>
  <c r="G72" i="1" s="1"/>
  <c r="E349" i="1"/>
  <c r="E246" i="1"/>
  <c r="E76" i="1"/>
  <c r="E69" i="1"/>
  <c r="F199" i="1"/>
  <c r="G199" i="1" s="1"/>
  <c r="E128" i="1"/>
  <c r="F154" i="1"/>
  <c r="G154" i="1" s="1"/>
  <c r="E155" i="1"/>
  <c r="E115" i="1"/>
  <c r="E59" i="1"/>
  <c r="E299" i="1"/>
  <c r="H14" i="1"/>
  <c r="E153" i="1"/>
  <c r="F241" i="1"/>
  <c r="G241" i="1" s="1"/>
  <c r="F146" i="1"/>
  <c r="G146" i="1" s="1"/>
  <c r="H333" i="1"/>
  <c r="E24" i="1"/>
  <c r="F311" i="1"/>
  <c r="G311" i="1" s="1"/>
  <c r="H296" i="1"/>
  <c r="F172" i="1"/>
  <c r="G172" i="1" s="1"/>
  <c r="F177" i="1"/>
  <c r="G177" i="1" s="1"/>
  <c r="H103" i="1"/>
  <c r="E156" i="1"/>
  <c r="F64" i="1"/>
  <c r="G64" i="1" s="1"/>
  <c r="E181" i="1"/>
  <c r="F182" i="1"/>
  <c r="G182" i="1" s="1"/>
  <c r="H345" i="1"/>
  <c r="F247" i="1"/>
  <c r="G247" i="1" s="1"/>
  <c r="E49" i="1"/>
  <c r="H226" i="1"/>
  <c r="E145" i="1"/>
  <c r="E239" i="1"/>
  <c r="E315" i="1"/>
  <c r="E176" i="1"/>
  <c r="F100" i="1"/>
  <c r="G100" i="1" s="1"/>
  <c r="E248" i="1"/>
  <c r="F134" i="1"/>
  <c r="G134" i="1" s="1"/>
  <c r="F36" i="1"/>
  <c r="G36" i="1" s="1"/>
  <c r="E339" i="1"/>
  <c r="E206" i="1"/>
  <c r="H298" i="1"/>
  <c r="H165" i="1"/>
  <c r="H161" i="1"/>
  <c r="H286" i="1"/>
  <c r="E291" i="1"/>
  <c r="H67" i="1"/>
  <c r="E65" i="1"/>
  <c r="H202" i="1"/>
  <c r="H69" i="1"/>
  <c r="F354" i="1"/>
  <c r="G354" i="1" s="1"/>
  <c r="F53" i="1"/>
  <c r="G53" i="1" s="1"/>
  <c r="E285" i="1"/>
  <c r="E300" i="1"/>
  <c r="H160" i="1"/>
  <c r="H341" i="1"/>
  <c r="F62" i="1"/>
  <c r="G62" i="1" s="1"/>
  <c r="F264" i="1"/>
  <c r="G264" i="1" s="1"/>
  <c r="E217" i="1"/>
  <c r="F239" i="1"/>
  <c r="G239" i="1" s="1"/>
  <c r="F94" i="1"/>
  <c r="G94" i="1" s="1"/>
  <c r="E122" i="1"/>
  <c r="E269" i="1"/>
  <c r="E87" i="1"/>
  <c r="H83" i="1"/>
  <c r="F40" i="1"/>
  <c r="G40" i="1" s="1"/>
  <c r="F276" i="1"/>
  <c r="G276" i="1" s="1"/>
  <c r="E165" i="1"/>
  <c r="F242" i="1"/>
  <c r="G242" i="1" s="1"/>
  <c r="F292" i="1"/>
  <c r="G292" i="1" s="1"/>
  <c r="E308" i="1"/>
  <c r="F37" i="1"/>
  <c r="G37" i="1" s="1"/>
  <c r="E73" i="1"/>
  <c r="F81" i="1"/>
  <c r="G81" i="1" s="1"/>
  <c r="E112" i="1"/>
  <c r="H255" i="1"/>
  <c r="F173" i="1"/>
  <c r="G173" i="1" s="1"/>
  <c r="E80" i="1"/>
  <c r="H97" i="1"/>
  <c r="F55" i="1"/>
  <c r="G55" i="1" s="1"/>
  <c r="F79" i="1"/>
  <c r="G79" i="1" s="1"/>
  <c r="F65" i="1"/>
  <c r="G65" i="1" s="1"/>
  <c r="E267" i="1"/>
  <c r="E354" i="1"/>
  <c r="E25" i="1"/>
  <c r="H218" i="1"/>
  <c r="E170" i="1"/>
  <c r="F221" i="1"/>
  <c r="G221" i="1" s="1"/>
  <c r="F57" i="1"/>
  <c r="G57" i="1" s="1"/>
  <c r="F340" i="1"/>
  <c r="G340" i="1" s="1"/>
  <c r="E28" i="1"/>
  <c r="E90" i="1"/>
  <c r="E350" i="1"/>
  <c r="F147" i="1"/>
  <c r="G147" i="1" s="1"/>
  <c r="H142" i="1"/>
  <c r="H322" i="1"/>
  <c r="H337" i="1"/>
  <c r="H109" i="1"/>
  <c r="E88" i="1"/>
  <c r="H301" i="1"/>
  <c r="F356" i="1"/>
  <c r="G356" i="1" s="1"/>
  <c r="F291" i="1"/>
  <c r="G291" i="1" s="1"/>
  <c r="H52" i="1"/>
  <c r="F213" i="1"/>
  <c r="G213" i="1" s="1"/>
  <c r="F193" i="1"/>
  <c r="G193" i="1" s="1"/>
  <c r="F266" i="1"/>
  <c r="G266" i="1" s="1"/>
  <c r="F210" i="1"/>
  <c r="G210" i="1" s="1"/>
  <c r="E265" i="1"/>
  <c r="H60" i="1"/>
  <c r="H254" i="1"/>
  <c r="H10" i="1"/>
  <c r="F59" i="1"/>
  <c r="G59" i="1" s="1"/>
  <c r="F279" i="1"/>
  <c r="G279" i="1" s="1"/>
  <c r="F295" i="1"/>
  <c r="G295" i="1" s="1"/>
  <c r="F46" i="1"/>
  <c r="G46" i="1" s="1"/>
  <c r="H140" i="1"/>
  <c r="F148" i="1"/>
  <c r="G148" i="1" s="1"/>
  <c r="E264" i="1"/>
  <c r="F364" i="1"/>
  <c r="F21" i="1"/>
  <c r="G21" i="1" s="1"/>
  <c r="H13" i="1"/>
  <c r="H272" i="1"/>
  <c r="F67" i="1"/>
  <c r="G67" i="1" s="1"/>
  <c r="F138" i="1"/>
  <c r="G138" i="1" s="1"/>
  <c r="F144" i="1"/>
  <c r="G144" i="1" s="1"/>
  <c r="H153" i="1"/>
  <c r="H137" i="1"/>
  <c r="F119" i="1"/>
  <c r="G119" i="1" s="1"/>
  <c r="F69" i="1"/>
  <c r="G69" i="1" s="1"/>
  <c r="F44" i="1"/>
  <c r="G44" i="1" s="1"/>
  <c r="H364" i="1"/>
  <c r="F217" i="1"/>
  <c r="G217" i="1" s="1"/>
  <c r="E89" i="1"/>
  <c r="E38" i="1"/>
  <c r="H82" i="1"/>
  <c r="H353" i="1"/>
  <c r="F322" i="1"/>
  <c r="G322" i="1" s="1"/>
  <c r="H78" i="1"/>
  <c r="E91" i="1"/>
  <c r="H282" i="1"/>
  <c r="E325" i="1"/>
  <c r="E118" i="1"/>
  <c r="F233" i="1"/>
  <c r="G233" i="1" s="1"/>
  <c r="F257" i="1"/>
  <c r="G257" i="1" s="1"/>
  <c r="E53" i="1"/>
  <c r="H124" i="1"/>
  <c r="H112" i="1"/>
  <c r="H148" i="1"/>
  <c r="F325" i="1"/>
  <c r="G325" i="1" s="1"/>
  <c r="H108" i="1"/>
  <c r="H134" i="1"/>
  <c r="H335" i="1"/>
  <c r="H99" i="1"/>
  <c r="H141" i="1"/>
  <c r="H194" i="1"/>
  <c r="H318" i="1"/>
  <c r="F122" i="1"/>
  <c r="G122" i="1" s="1"/>
  <c r="F198" i="1"/>
  <c r="G198" i="1" s="1"/>
  <c r="F342" i="1"/>
  <c r="G342" i="1" s="1"/>
  <c r="E356" i="1"/>
  <c r="H72" i="1"/>
  <c r="E240" i="1"/>
  <c r="F51" i="1"/>
  <c r="G51" i="1" s="1"/>
  <c r="H44" i="1"/>
  <c r="H312" i="1"/>
  <c r="E20" i="1"/>
  <c r="E359" i="1"/>
  <c r="E218" i="1"/>
  <c r="H125" i="1"/>
  <c r="E290" i="1"/>
  <c r="H212" i="1"/>
  <c r="E162" i="1"/>
  <c r="E189" i="1"/>
  <c r="F39" i="1"/>
  <c r="G39" i="1" s="1"/>
  <c r="F167" i="1"/>
  <c r="G167" i="1" s="1"/>
  <c r="E295" i="1"/>
  <c r="F201" i="1"/>
  <c r="G201" i="1" s="1"/>
  <c r="F227" i="1"/>
  <c r="G227" i="1" s="1"/>
  <c r="E271" i="1"/>
  <c r="E43" i="1"/>
  <c r="F317" i="1"/>
  <c r="G317" i="1" s="1"/>
  <c r="H219" i="1"/>
  <c r="H235" i="1"/>
  <c r="F153" i="1"/>
  <c r="G153" i="1" s="1"/>
  <c r="F22" i="1"/>
  <c r="G22" i="1" s="1"/>
  <c r="H220" i="1"/>
  <c r="H336" i="1"/>
  <c r="E113" i="1"/>
  <c r="E293" i="1"/>
  <c r="E79" i="1"/>
  <c r="H56" i="1"/>
  <c r="H38" i="1"/>
  <c r="F38" i="1"/>
  <c r="G38" i="1" s="1"/>
  <c r="F29" i="1"/>
  <c r="G29" i="1" s="1"/>
  <c r="E304" i="1"/>
  <c r="E201" i="1"/>
  <c r="E74" i="1"/>
  <c r="H156" i="1"/>
  <c r="E60" i="1"/>
  <c r="E302" i="1"/>
  <c r="H278" i="1"/>
  <c r="H280" i="1"/>
  <c r="E262" i="1"/>
  <c r="E30" i="1"/>
  <c r="F330" i="1"/>
  <c r="G330" i="1" s="1"/>
  <c r="E318" i="1"/>
  <c r="E132" i="1"/>
  <c r="E345" i="1"/>
  <c r="E223" i="1"/>
  <c r="H152" i="1"/>
  <c r="H89" i="1"/>
  <c r="E279" i="1"/>
  <c r="H239" i="1"/>
  <c r="F68" i="1"/>
  <c r="G68" i="1" s="1"/>
  <c r="F106" i="1"/>
  <c r="G106" i="1" s="1"/>
  <c r="E192" i="1"/>
  <c r="E247" i="1"/>
  <c r="F230" i="1"/>
  <c r="G230" i="1" s="1"/>
  <c r="H247" i="1"/>
  <c r="E142" i="1"/>
  <c r="H300" i="1"/>
  <c r="H176" i="1"/>
  <c r="E110" i="1"/>
  <c r="E245" i="1"/>
  <c r="H349" i="1"/>
  <c r="F73" i="1"/>
  <c r="G73" i="1" s="1"/>
  <c r="H18" i="1"/>
  <c r="F283" i="1"/>
  <c r="G283" i="1" s="1"/>
  <c r="E195" i="1"/>
  <c r="E274" i="1"/>
  <c r="H188" i="1"/>
  <c r="E64" i="1"/>
  <c r="F15" i="1"/>
  <c r="G15" i="1" s="1"/>
  <c r="E204" i="1"/>
  <c r="E177" i="1"/>
  <c r="E100" i="1"/>
  <c r="H150" i="1"/>
  <c r="F92" i="1"/>
  <c r="G92" i="1" s="1"/>
  <c r="F304" i="1"/>
  <c r="G304" i="1" s="1"/>
  <c r="E319" i="1"/>
  <c r="F91" i="1"/>
  <c r="G91" i="1" s="1"/>
  <c r="H340" i="1"/>
  <c r="F162" i="1"/>
  <c r="G162" i="1" s="1"/>
  <c r="H21" i="1"/>
  <c r="H77" i="1"/>
  <c r="H27" i="1"/>
  <c r="F282" i="1"/>
  <c r="G282" i="1" s="1"/>
  <c r="F301" i="1"/>
  <c r="G301" i="1" s="1"/>
  <c r="H154" i="1"/>
  <c r="E18" i="1"/>
  <c r="H230" i="1"/>
  <c r="E215" i="1"/>
  <c r="F179" i="1"/>
  <c r="G179" i="1" s="1"/>
  <c r="H24" i="1"/>
  <c r="F145" i="1"/>
  <c r="G145" i="1" s="1"/>
  <c r="E81" i="1"/>
  <c r="F115" i="1"/>
  <c r="G115" i="1" s="1"/>
  <c r="F312" i="1"/>
  <c r="G312" i="1" s="1"/>
  <c r="H329" i="1"/>
  <c r="F327" i="1"/>
  <c r="G327" i="1" s="1"/>
  <c r="F7" i="1"/>
  <c r="G7" i="1" s="1"/>
  <c r="H179" i="1"/>
  <c r="E236" i="1"/>
  <c r="F10" i="1"/>
  <c r="G10" i="1" s="1"/>
  <c r="E362" i="1"/>
  <c r="F140" i="1"/>
  <c r="G140" i="1" s="1"/>
  <c r="E324" i="1"/>
  <c r="E364" i="1"/>
  <c r="H326" i="1"/>
  <c r="F125" i="1"/>
  <c r="G125" i="1" s="1"/>
  <c r="F207" i="1"/>
  <c r="G207" i="1" s="1"/>
  <c r="E152" i="1"/>
  <c r="E98" i="1"/>
  <c r="E205" i="1"/>
  <c r="F131" i="1"/>
  <c r="G131" i="1" s="1"/>
  <c r="F300" i="1"/>
  <c r="G300" i="1" s="1"/>
  <c r="H37" i="1"/>
  <c r="H123" i="1"/>
  <c r="H192" i="1"/>
  <c r="F175" i="1"/>
  <c r="G175" i="1" s="1"/>
  <c r="F111" i="1"/>
  <c r="G111" i="1" s="1"/>
  <c r="H101" i="1"/>
  <c r="E219" i="1"/>
  <c r="H100" i="1"/>
  <c r="E109" i="1"/>
  <c r="H32" i="1"/>
  <c r="F250" i="1"/>
  <c r="G250" i="1" s="1"/>
  <c r="F320" i="1"/>
  <c r="G320" i="1" s="1"/>
  <c r="F310" i="1"/>
  <c r="G310" i="1" s="1"/>
  <c r="F251" i="1"/>
  <c r="G251" i="1" s="1"/>
  <c r="E104" i="1"/>
  <c r="F104" i="1"/>
  <c r="G104" i="1" s="1"/>
  <c r="E281" i="1"/>
  <c r="F274" i="1"/>
  <c r="G274" i="1" s="1"/>
  <c r="E260" i="1"/>
  <c r="E305" i="1"/>
  <c r="H352" i="1"/>
  <c r="F128" i="1"/>
  <c r="G128" i="1" s="1"/>
  <c r="F278" i="1"/>
  <c r="G278" i="1" s="1"/>
  <c r="F333" i="1"/>
  <c r="G333" i="1" s="1"/>
  <c r="F288" i="1"/>
  <c r="G288" i="1" s="1"/>
  <c r="H94" i="1"/>
  <c r="F127" i="1"/>
  <c r="G127" i="1" s="1"/>
  <c r="H185" i="1"/>
  <c r="H28" i="1"/>
  <c r="E294" i="1"/>
  <c r="H186" i="1"/>
  <c r="E286" i="1"/>
  <c r="H246" i="1"/>
  <c r="E335" i="1"/>
  <c r="F74" i="1"/>
  <c r="G74" i="1" s="1"/>
  <c r="F298" i="1"/>
  <c r="G298" i="1" s="1"/>
  <c r="E270" i="1"/>
  <c r="F259" i="1"/>
  <c r="G259" i="1" s="1"/>
  <c r="H189" i="1"/>
  <c r="F87" i="1"/>
  <c r="G87" i="1" s="1"/>
  <c r="F136" i="1"/>
  <c r="G136" i="1" s="1"/>
  <c r="F194" i="1"/>
  <c r="G194" i="1" s="1"/>
  <c r="F238" i="1"/>
  <c r="G238" i="1" s="1"/>
  <c r="F294" i="1"/>
  <c r="G294" i="1" s="1"/>
  <c r="F338" i="1"/>
  <c r="G338" i="1" s="1"/>
  <c r="H170" i="1"/>
  <c r="H342" i="1"/>
  <c r="H120" i="1"/>
  <c r="H73" i="1"/>
  <c r="E278" i="1"/>
  <c r="E185" i="1"/>
  <c r="H303" i="1"/>
  <c r="H36" i="1"/>
  <c r="E99" i="1"/>
  <c r="H47" i="1"/>
  <c r="F277" i="1"/>
  <c r="G277" i="1" s="1"/>
  <c r="E276" i="1"/>
  <c r="F103" i="1"/>
  <c r="G103" i="1" s="1"/>
  <c r="F161" i="1"/>
  <c r="G161" i="1" s="1"/>
  <c r="F206" i="1"/>
  <c r="G206" i="1" s="1"/>
  <c r="F253" i="1"/>
  <c r="G253" i="1" s="1"/>
  <c r="F309" i="1"/>
  <c r="G309" i="1" s="1"/>
  <c r="H362" i="1"/>
  <c r="F66" i="1"/>
  <c r="G66" i="1" s="1"/>
  <c r="F273" i="1"/>
  <c r="G273" i="1" s="1"/>
  <c r="E14" i="1"/>
  <c r="F176" i="1"/>
  <c r="G176" i="1" s="1"/>
  <c r="F171" i="1"/>
  <c r="G171" i="1" s="1"/>
  <c r="F332" i="1"/>
  <c r="G332" i="1" s="1"/>
  <c r="F184" i="1"/>
  <c r="G184" i="1" s="1"/>
  <c r="H308" i="1"/>
  <c r="F16" i="1"/>
  <c r="G16" i="1" s="1"/>
  <c r="F118" i="1"/>
  <c r="G118" i="1" s="1"/>
  <c r="E172" i="1"/>
  <c r="H49" i="1"/>
  <c r="E357" i="1"/>
  <c r="E154" i="1"/>
  <c r="E317" i="1"/>
  <c r="E36" i="1"/>
  <c r="E321" i="1"/>
  <c r="E95" i="1"/>
  <c r="H15" i="1"/>
  <c r="F225" i="1"/>
  <c r="G225" i="1" s="1"/>
  <c r="F12" i="1"/>
  <c r="G12" i="1" s="1"/>
  <c r="F28" i="1"/>
  <c r="G28" i="1" s="1"/>
  <c r="H245" i="1"/>
  <c r="H145" i="1"/>
  <c r="H258" i="1"/>
  <c r="H162" i="1"/>
  <c r="H39" i="1"/>
  <c r="F139" i="1"/>
  <c r="G139" i="1" s="1"/>
  <c r="E151" i="1"/>
  <c r="F344" i="1"/>
  <c r="G344" i="1" s="1"/>
  <c r="E334" i="1"/>
  <c r="H279" i="1"/>
  <c r="E117" i="1"/>
  <c r="H231" i="1"/>
  <c r="H178" i="1"/>
  <c r="H151" i="1"/>
  <c r="E119" i="1"/>
  <c r="F132" i="1"/>
  <c r="G132" i="1" s="1"/>
  <c r="F50" i="1"/>
  <c r="G50" i="1" s="1"/>
  <c r="E71" i="1"/>
  <c r="F102" i="1"/>
  <c r="G102" i="1" s="1"/>
  <c r="F159" i="1"/>
  <c r="G159" i="1" s="1"/>
  <c r="F205" i="1"/>
  <c r="G205" i="1" s="1"/>
  <c r="F248" i="1"/>
  <c r="G248" i="1" s="1"/>
  <c r="F308" i="1"/>
  <c r="G308" i="1" s="1"/>
  <c r="F348" i="1"/>
  <c r="G348" i="1" s="1"/>
  <c r="E105" i="1"/>
  <c r="F157" i="1"/>
  <c r="G157" i="1" s="1"/>
  <c r="H95" i="1"/>
  <c r="E323" i="1"/>
  <c r="F143" i="1"/>
  <c r="G143" i="1" s="1"/>
  <c r="E238" i="1"/>
  <c r="E160" i="1"/>
  <c r="E149" i="1"/>
  <c r="E150" i="1"/>
  <c r="H130" i="1"/>
  <c r="F211" i="1"/>
  <c r="G211" i="1" s="1"/>
  <c r="F86" i="1"/>
  <c r="G86" i="1" s="1"/>
  <c r="H93" i="1"/>
  <c r="E182" i="1"/>
  <c r="F123" i="1"/>
  <c r="G123" i="1" s="1"/>
  <c r="F110" i="1"/>
  <c r="G110" i="1" s="1"/>
  <c r="F270" i="1"/>
  <c r="G270" i="1" s="1"/>
  <c r="E251" i="1"/>
  <c r="E169" i="1"/>
  <c r="E190" i="1"/>
  <c r="H205" i="1"/>
  <c r="F77" i="1"/>
  <c r="G77" i="1" s="1"/>
  <c r="H63" i="1"/>
  <c r="F35" i="1"/>
  <c r="G35" i="1" s="1"/>
  <c r="F216" i="1"/>
  <c r="G216" i="1" s="1"/>
  <c r="E301" i="1"/>
  <c r="F246" i="1"/>
  <c r="G246" i="1" s="1"/>
  <c r="F313" i="1"/>
  <c r="G313" i="1" s="1"/>
  <c r="E141" i="1"/>
  <c r="H104" i="1"/>
  <c r="H41" i="1"/>
  <c r="H187" i="1"/>
  <c r="E47" i="1"/>
  <c r="F30" i="1"/>
  <c r="G30" i="1" s="1"/>
  <c r="F80" i="1"/>
  <c r="G80" i="1" s="1"/>
  <c r="E232" i="1"/>
  <c r="E188" i="1"/>
  <c r="H222" i="1"/>
  <c r="H274" i="1"/>
  <c r="F99" i="1"/>
  <c r="G99" i="1" s="1"/>
  <c r="F158" i="1"/>
  <c r="G158" i="1" s="1"/>
  <c r="F204" i="1"/>
  <c r="G204" i="1" s="1"/>
  <c r="F245" i="1"/>
  <c r="G245" i="1" s="1"/>
  <c r="F307" i="1"/>
  <c r="G307" i="1" s="1"/>
  <c r="F347" i="1"/>
  <c r="G347" i="1" s="1"/>
  <c r="H90" i="1"/>
  <c r="H304" i="1"/>
  <c r="H75" i="1"/>
  <c r="H117" i="1"/>
  <c r="E316" i="1"/>
  <c r="H19" i="1"/>
  <c r="H59" i="1"/>
  <c r="F34" i="1"/>
  <c r="G34" i="1" s="1"/>
  <c r="H232" i="1"/>
  <c r="H61" i="1"/>
  <c r="F54" i="1"/>
  <c r="G54" i="1" s="1"/>
  <c r="F163" i="1"/>
  <c r="G163" i="1" s="1"/>
  <c r="F114" i="1"/>
  <c r="G114" i="1" s="1"/>
  <c r="F174" i="1"/>
  <c r="G174" i="1" s="1"/>
  <c r="F223" i="1"/>
  <c r="G223" i="1" s="1"/>
  <c r="F272" i="1"/>
  <c r="G272" i="1" s="1"/>
  <c r="F326" i="1"/>
  <c r="G326" i="1" s="1"/>
  <c r="E322" i="1"/>
  <c r="E220" i="1"/>
  <c r="H319" i="1"/>
  <c r="E221" i="1"/>
  <c r="E199" i="1"/>
  <c r="E196" i="1"/>
  <c r="E307" i="1"/>
  <c r="H25" i="1"/>
  <c r="E86" i="1"/>
  <c r="F197" i="1"/>
  <c r="G197" i="1" s="1"/>
  <c r="F202" i="1"/>
  <c r="G202" i="1" s="1"/>
  <c r="E157" i="1"/>
  <c r="E84" i="1"/>
  <c r="F166" i="1"/>
  <c r="G166" i="1" s="1"/>
  <c r="H229" i="1"/>
  <c r="F20" i="1"/>
  <c r="G20" i="1" s="1"/>
  <c r="E133" i="1"/>
  <c r="F19" i="1"/>
  <c r="G19" i="1" s="1"/>
  <c r="H275" i="1"/>
  <c r="H324" i="1"/>
  <c r="H144" i="1"/>
  <c r="H306" i="1"/>
  <c r="E144" i="1"/>
  <c r="E353" i="1"/>
  <c r="F45" i="1"/>
  <c r="G45" i="1" s="1"/>
  <c r="E107" i="1"/>
  <c r="E17" i="1"/>
  <c r="H54" i="1"/>
  <c r="F218" i="1"/>
  <c r="G218" i="1" s="1"/>
  <c r="H287" i="1"/>
  <c r="F96" i="1"/>
  <c r="G96" i="1" s="1"/>
  <c r="H211" i="1"/>
  <c r="E313" i="1"/>
  <c r="F220" i="1"/>
  <c r="G220" i="1" s="1"/>
  <c r="H262" i="1"/>
  <c r="E258" i="1"/>
  <c r="H215" i="1"/>
  <c r="H351" i="1"/>
  <c r="E342" i="1"/>
  <c r="H70" i="1"/>
  <c r="E50" i="1"/>
  <c r="E332" i="1"/>
  <c r="F284" i="1"/>
  <c r="G284" i="1" s="1"/>
  <c r="H210" i="1"/>
  <c r="H173" i="1"/>
  <c r="E164" i="1"/>
  <c r="H313" i="1"/>
  <c r="H29" i="1"/>
  <c r="E343" i="1"/>
  <c r="E29" i="1"/>
  <c r="E108" i="1"/>
  <c r="F126" i="1"/>
  <c r="G126" i="1" s="1"/>
  <c r="F13" i="1"/>
  <c r="G13" i="1" s="1"/>
  <c r="F113" i="1"/>
  <c r="G113" i="1" s="1"/>
  <c r="F170" i="1"/>
  <c r="G170" i="1" s="1"/>
  <c r="F214" i="1"/>
  <c r="G214" i="1" s="1"/>
  <c r="F271" i="1"/>
  <c r="G271" i="1" s="1"/>
  <c r="F316" i="1"/>
  <c r="G316" i="1" s="1"/>
  <c r="F361" i="1"/>
  <c r="G361" i="1" s="1"/>
  <c r="H297" i="1"/>
  <c r="H237" i="1"/>
  <c r="E130" i="1"/>
  <c r="F32" i="1"/>
  <c r="G32" i="1" s="1"/>
  <c r="E320" i="1"/>
  <c r="E348" i="1"/>
  <c r="F8" i="1"/>
  <c r="G8" i="1" s="1"/>
  <c r="E129" i="1"/>
  <c r="F52" i="1"/>
  <c r="G52" i="1" s="1"/>
  <c r="F108" i="1"/>
  <c r="G108" i="1" s="1"/>
  <c r="H50" i="1"/>
  <c r="F160" i="1"/>
  <c r="G160" i="1" s="1"/>
  <c r="F25" i="1"/>
  <c r="G25" i="1" s="1"/>
  <c r="H334" i="1"/>
  <c r="H260" i="1"/>
  <c r="F23" i="1"/>
  <c r="G23" i="1" s="1"/>
  <c r="E211" i="1"/>
  <c r="F345" i="1"/>
  <c r="G345" i="1" s="1"/>
  <c r="F262" i="1"/>
  <c r="G262" i="1" s="1"/>
  <c r="H183" i="1"/>
  <c r="E54" i="1"/>
  <c r="H128" i="1"/>
  <c r="F84" i="1"/>
  <c r="G84" i="1" s="1"/>
  <c r="E351" i="1"/>
  <c r="E22" i="1"/>
  <c r="F31" i="1"/>
  <c r="G31" i="1" s="1"/>
  <c r="F321" i="1"/>
  <c r="G321" i="1" s="1"/>
  <c r="E136" i="1"/>
  <c r="E352" i="1"/>
  <c r="H241" i="1"/>
  <c r="F43" i="1"/>
  <c r="G43" i="1" s="1"/>
  <c r="H291" i="1"/>
  <c r="F190" i="1"/>
  <c r="G190" i="1" s="1"/>
  <c r="F82" i="1"/>
  <c r="G82" i="1" s="1"/>
  <c r="H224" i="1"/>
  <c r="F341" i="1"/>
  <c r="G341" i="1" s="1"/>
  <c r="F101" i="1"/>
  <c r="G101" i="1" s="1"/>
  <c r="F112" i="1"/>
  <c r="G112" i="1" s="1"/>
  <c r="F168" i="1"/>
  <c r="G168" i="1" s="1"/>
  <c r="F212" i="1"/>
  <c r="G212" i="1" s="1"/>
  <c r="F268" i="1"/>
  <c r="G268" i="1" s="1"/>
  <c r="F315" i="1"/>
  <c r="G315" i="1" s="1"/>
  <c r="F360" i="1"/>
  <c r="G360" i="1" s="1"/>
  <c r="E101" i="1"/>
  <c r="E139" i="1"/>
  <c r="E187" i="1"/>
  <c r="E337" i="1"/>
  <c r="E210" i="1"/>
  <c r="H223" i="1"/>
  <c r="F267" i="1"/>
  <c r="G267" i="1" s="1"/>
  <c r="E336" i="1"/>
  <c r="F95" i="1"/>
  <c r="G95" i="1" s="1"/>
  <c r="E78" i="1"/>
  <c r="H214" i="1"/>
  <c r="H346" i="1"/>
  <c r="F61" i="1"/>
  <c r="G61" i="1" s="1"/>
  <c r="F124" i="1"/>
  <c r="G124" i="1" s="1"/>
  <c r="F188" i="1"/>
  <c r="G188" i="1" s="1"/>
  <c r="F234" i="1"/>
  <c r="G234" i="1" s="1"/>
  <c r="F290" i="1"/>
  <c r="G290" i="1" s="1"/>
  <c r="F329" i="1"/>
  <c r="G329" i="1" s="1"/>
  <c r="F192" i="1"/>
  <c r="G192" i="1" s="1"/>
  <c r="H88" i="1"/>
  <c r="E233" i="1"/>
  <c r="F352" i="1"/>
  <c r="G352" i="1" s="1"/>
  <c r="F219" i="1"/>
  <c r="G219" i="1" s="1"/>
  <c r="E208" i="1"/>
  <c r="F187" i="1"/>
  <c r="G187" i="1" s="1"/>
  <c r="F142" i="1"/>
  <c r="G142" i="1" s="1"/>
  <c r="E15" i="1"/>
  <c r="F263" i="1"/>
  <c r="G263" i="1" s="1"/>
  <c r="E175" i="1"/>
  <c r="F359" i="1"/>
  <c r="G359" i="1" s="1"/>
  <c r="E94" i="1"/>
  <c r="H168" i="1"/>
  <c r="H294" i="1"/>
  <c r="E63" i="1"/>
  <c r="H175" i="1"/>
  <c r="E41" i="1"/>
  <c r="E344" i="1"/>
  <c r="E13" i="1"/>
  <c r="H164" i="1"/>
  <c r="H198" i="1"/>
  <c r="F155" i="1"/>
  <c r="G155" i="1" s="1"/>
  <c r="H290" i="1"/>
  <c r="F252" i="1"/>
  <c r="G252" i="1" s="1"/>
  <c r="E289" i="1"/>
  <c r="H190" i="1"/>
  <c r="F186" i="1"/>
  <c r="G186" i="1" s="1"/>
  <c r="H57" i="1"/>
  <c r="H323" i="1"/>
  <c r="E229" i="1"/>
  <c r="E40" i="1"/>
  <c r="E82" i="1"/>
  <c r="H249" i="1"/>
  <c r="F75" i="1"/>
  <c r="G75" i="1" s="1"/>
  <c r="F121" i="1"/>
  <c r="G121" i="1" s="1"/>
  <c r="F183" i="1"/>
  <c r="G183" i="1" s="1"/>
  <c r="F231" i="1"/>
  <c r="G231" i="1" s="1"/>
  <c r="F289" i="1"/>
  <c r="G289" i="1" s="1"/>
  <c r="F334" i="1"/>
  <c r="G334" i="1" s="1"/>
  <c r="E298" i="1"/>
  <c r="F305" i="1"/>
  <c r="G305" i="1" s="1"/>
  <c r="F323" i="1"/>
  <c r="G323" i="1" s="1"/>
  <c r="F42" i="1"/>
  <c r="G42" i="1" s="1"/>
  <c r="F232" i="1"/>
  <c r="G232" i="1" s="1"/>
  <c r="H155" i="1"/>
  <c r="F165" i="1"/>
  <c r="G165" i="1" s="1"/>
  <c r="H79" i="1"/>
  <c r="F269" i="1"/>
  <c r="G269" i="1" s="1"/>
  <c r="H283" i="1"/>
  <c r="F83" i="1"/>
  <c r="G83" i="1" s="1"/>
  <c r="E85" i="1"/>
  <c r="E277" i="1"/>
  <c r="F222" i="1"/>
  <c r="G222" i="1" s="1"/>
  <c r="F24" i="1"/>
  <c r="G24" i="1" s="1"/>
  <c r="F350" i="1"/>
  <c r="G350" i="1" s="1"/>
  <c r="H157" i="1"/>
  <c r="H276" i="1"/>
  <c r="F76" i="1"/>
  <c r="G76" i="1" s="1"/>
  <c r="H284" i="1"/>
  <c r="H356" i="1"/>
  <c r="E123" i="1"/>
  <c r="F249" i="1"/>
  <c r="G249" i="1" s="1"/>
  <c r="E111" i="1"/>
  <c r="E230" i="1"/>
  <c r="F285" i="1"/>
  <c r="G285" i="1" s="1"/>
  <c r="H105" i="1"/>
  <c r="E249" i="1"/>
  <c r="H295" i="1"/>
  <c r="E312" i="1"/>
  <c r="E284" i="1"/>
  <c r="F324" i="1"/>
  <c r="G324" i="1" s="1"/>
  <c r="F362" i="1"/>
  <c r="G362" i="1" s="1"/>
  <c r="F11" i="1"/>
  <c r="G11" i="1" s="1"/>
  <c r="F58" i="1"/>
  <c r="G58" i="1" s="1"/>
  <c r="H98" i="1"/>
  <c r="F71" i="1"/>
  <c r="G71" i="1" s="1"/>
  <c r="H80" i="1"/>
  <c r="H22" i="1"/>
  <c r="H332" i="1"/>
  <c r="F33" i="1"/>
  <c r="G33" i="1" s="1"/>
  <c r="F120" i="1"/>
  <c r="G120" i="1" s="1"/>
  <c r="F181" i="1"/>
  <c r="G181" i="1" s="1"/>
  <c r="F228" i="1"/>
  <c r="G228" i="1" s="1"/>
  <c r="F281" i="1"/>
  <c r="G281" i="1" s="1"/>
  <c r="F331" i="1"/>
  <c r="G331" i="1" s="1"/>
  <c r="E138" i="1"/>
  <c r="E328" i="1"/>
  <c r="H195" i="1"/>
  <c r="H360" i="1"/>
  <c r="E102" i="1"/>
  <c r="H166" i="1"/>
  <c r="E200" i="1"/>
  <c r="E8" i="1"/>
  <c r="H221" i="1"/>
  <c r="F353" i="1"/>
  <c r="G353" i="1" s="1"/>
  <c r="H248" i="1"/>
  <c r="F90" i="1"/>
  <c r="G90" i="1" s="1"/>
  <c r="F150" i="1"/>
  <c r="G150" i="1" s="1"/>
  <c r="F196" i="1"/>
  <c r="G196" i="1" s="1"/>
  <c r="F243" i="1"/>
  <c r="G243" i="1" s="1"/>
  <c r="F302" i="1"/>
  <c r="G302" i="1" s="1"/>
  <c r="F343" i="1"/>
  <c r="G343" i="1" s="1"/>
  <c r="F203" i="1"/>
  <c r="G203" i="1" s="1"/>
  <c r="H62" i="1"/>
  <c r="F26" i="1"/>
  <c r="G26" i="1" s="1"/>
  <c r="H285" i="1"/>
  <c r="E70" i="1"/>
  <c r="E103" i="1"/>
  <c r="H114" i="1"/>
  <c r="F17" i="1"/>
  <c r="G17" i="1" s="1"/>
  <c r="H265" i="1"/>
  <c r="F180" i="1"/>
  <c r="G180" i="1" s="1"/>
  <c r="H267" i="1"/>
  <c r="E360" i="1"/>
  <c r="E143" i="1"/>
  <c r="H174" i="1"/>
  <c r="E183" i="1"/>
  <c r="F235" i="1"/>
  <c r="G235" i="1" s="1"/>
  <c r="E197" i="1"/>
  <c r="E83" i="1"/>
  <c r="H33" i="1"/>
  <c r="H277" i="1"/>
  <c r="H40" i="1"/>
  <c r="E135" i="1"/>
  <c r="H132" i="1"/>
  <c r="E309" i="1"/>
  <c r="E116" i="1"/>
  <c r="H343" i="1"/>
  <c r="F98" i="1"/>
  <c r="G98" i="1" s="1"/>
  <c r="H217" i="1"/>
  <c r="E67" i="1"/>
  <c r="E327" i="1"/>
  <c r="F107" i="1"/>
  <c r="G107" i="1" s="1"/>
  <c r="F357" i="1"/>
  <c r="G357" i="1" s="1"/>
  <c r="E52" i="1"/>
  <c r="E46" i="1"/>
  <c r="E191" i="1"/>
  <c r="H163" i="1"/>
  <c r="E16" i="1"/>
  <c r="H244" i="1"/>
  <c r="F109" i="1"/>
  <c r="G109" i="1" s="1"/>
  <c r="E273" i="1"/>
  <c r="E148" i="1"/>
  <c r="E306" i="1"/>
  <c r="H136" i="1"/>
  <c r="F328" i="1"/>
  <c r="G328" i="1" s="1"/>
  <c r="E266" i="1"/>
  <c r="E228" i="1"/>
  <c r="H26" i="1"/>
  <c r="F85" i="1"/>
  <c r="G85" i="1" s="1"/>
  <c r="H113" i="1"/>
  <c r="E72" i="1"/>
  <c r="E134" i="1"/>
  <c r="H251" i="1"/>
  <c r="E33" i="1"/>
  <c r="E125" i="1"/>
  <c r="F89" i="1"/>
  <c r="G89" i="1" s="1"/>
  <c r="E241" i="1"/>
  <c r="F351" i="1"/>
  <c r="G351" i="1" s="1"/>
  <c r="F265" i="1"/>
  <c r="G265" i="1" s="1"/>
  <c r="H169" i="1"/>
  <c r="H172" i="1"/>
  <c r="H16" i="1"/>
  <c r="F293" i="1"/>
  <c r="G293" i="1" s="1"/>
  <c r="E55" i="1"/>
  <c r="H240" i="1"/>
  <c r="E346" i="1"/>
  <c r="E186" i="1"/>
  <c r="H228" i="1"/>
  <c r="H225" i="1"/>
  <c r="F137" i="1"/>
  <c r="G137" i="1" s="1"/>
  <c r="F346" i="1"/>
  <c r="G346" i="1" s="1"/>
  <c r="E282" i="1"/>
  <c r="H135" i="1"/>
  <c r="H357" i="1"/>
  <c r="H292" i="1"/>
  <c r="E11" i="1"/>
  <c r="H85" i="1"/>
  <c r="H126" i="1"/>
  <c r="H139" i="1"/>
  <c r="H46" i="1"/>
  <c r="E97" i="1"/>
  <c r="E272" i="1"/>
  <c r="H158" i="1"/>
  <c r="E263" i="1"/>
  <c r="E207" i="1"/>
  <c r="H269" i="1"/>
  <c r="E45" i="1"/>
  <c r="E167" i="1"/>
  <c r="E314" i="1"/>
  <c r="F129" i="1"/>
  <c r="G129" i="1" s="1"/>
  <c r="F14" i="1"/>
  <c r="G14" i="1" s="1"/>
  <c r="F27" i="1"/>
  <c r="G27" i="1" s="1"/>
  <c r="E127" i="1"/>
  <c r="H17" i="1"/>
  <c r="F169" i="1"/>
  <c r="G169" i="1" s="1"/>
  <c r="F88" i="1"/>
  <c r="G88" i="1" s="1"/>
  <c r="H11" i="1"/>
  <c r="E120" i="1"/>
  <c r="E58" i="1"/>
  <c r="H147" i="1"/>
  <c r="H315" i="1"/>
  <c r="H361" i="1"/>
  <c r="H311" i="1"/>
  <c r="H266" i="1"/>
  <c r="E235" i="1"/>
  <c r="H201" i="1"/>
  <c r="H289" i="1"/>
  <c r="E77" i="1"/>
  <c r="E37" i="1"/>
  <c r="E340" i="1"/>
  <c r="F200" i="1"/>
  <c r="G200" i="1" s="1"/>
  <c r="H55" i="1"/>
  <c r="H184" i="1"/>
  <c r="E184" i="1"/>
  <c r="F208" i="1"/>
  <c r="G208" i="1" s="1"/>
  <c r="H307" i="1"/>
  <c r="E163" i="1"/>
  <c r="H316" i="1"/>
  <c r="E147" i="1"/>
  <c r="E311" i="1"/>
  <c r="E296" i="1"/>
  <c r="H159" i="1"/>
  <c r="F319" i="1"/>
  <c r="G319" i="1" s="1"/>
  <c r="H196" i="1"/>
  <c r="H45" i="1"/>
  <c r="E242" i="1"/>
  <c r="H359" i="1"/>
  <c r="E216" i="1"/>
  <c r="H180" i="1"/>
  <c r="E268" i="1"/>
  <c r="H320" i="1"/>
  <c r="E358" i="1"/>
  <c r="H302" i="1"/>
  <c r="E287" i="1"/>
  <c r="H127" i="1"/>
  <c r="F149" i="1"/>
  <c r="G149" i="1" s="1"/>
  <c r="H350" i="1"/>
  <c r="E27" i="1"/>
  <c r="E209" i="1"/>
  <c r="H309" i="1"/>
  <c r="E261" i="1"/>
  <c r="E131" i="1"/>
  <c r="F105" i="1"/>
  <c r="G105" i="1" s="1"/>
  <c r="F336" i="1"/>
  <c r="G336" i="1" s="1"/>
  <c r="H167" i="1"/>
  <c r="E179" i="1"/>
  <c r="H253" i="1"/>
  <c r="E227" i="1"/>
  <c r="E194" i="1"/>
  <c r="H347" i="1"/>
  <c r="F191" i="1"/>
  <c r="G191" i="1" s="1"/>
  <c r="E203" i="1"/>
  <c r="E51" i="1"/>
  <c r="H115" i="1"/>
  <c r="H129" i="1"/>
  <c r="H200" i="1"/>
  <c r="H110" i="1"/>
  <c r="E34" i="1"/>
  <c r="H102" i="1"/>
  <c r="H348" i="1"/>
  <c r="H87" i="1"/>
  <c r="H23" i="1"/>
  <c r="H339" i="1"/>
  <c r="E106" i="1"/>
  <c r="E254" i="1"/>
  <c r="E168" i="1"/>
  <c r="H53" i="1"/>
  <c r="H48" i="1"/>
  <c r="F275" i="1"/>
  <c r="G275" i="1" s="1"/>
  <c r="H203" i="1"/>
  <c r="H256" i="1"/>
  <c r="H68" i="1"/>
  <c r="H106" i="1"/>
  <c r="E178" i="1"/>
  <c r="H199" i="1"/>
  <c r="F280" i="1"/>
  <c r="G280" i="1" s="1"/>
  <c r="F56" i="1"/>
  <c r="G56" i="1" s="1"/>
  <c r="F195" i="1"/>
  <c r="G195" i="1" s="1"/>
  <c r="H34" i="1"/>
  <c r="F335" i="1"/>
  <c r="G335" i="1" s="1"/>
  <c r="E193" i="1"/>
  <c r="H259" i="1"/>
  <c r="E283" i="1"/>
  <c r="H216" i="1"/>
  <c r="H263" i="1"/>
  <c r="E158" i="1"/>
  <c r="H281" i="1"/>
  <c r="E146" i="1"/>
  <c r="E92" i="1"/>
  <c r="H204" i="1"/>
  <c r="E259" i="1"/>
  <c r="E303" i="1"/>
  <c r="E140" i="1"/>
  <c r="H107" i="1"/>
  <c r="H252" i="1"/>
  <c r="E12" i="1"/>
  <c r="H9" i="1"/>
  <c r="E212" i="1"/>
  <c r="F47" i="1"/>
  <c r="G47" i="1" s="1"/>
  <c r="F261" i="1"/>
  <c r="G261" i="1" s="1"/>
  <c r="E292" i="1"/>
  <c r="H358" i="1"/>
  <c r="H131" i="1"/>
  <c r="H12" i="1"/>
  <c r="H213" i="1"/>
  <c r="H242" i="1"/>
  <c r="H238" i="1"/>
  <c r="F151" i="1"/>
  <c r="G151" i="1" s="1"/>
  <c r="E19" i="1"/>
  <c r="E66" i="1"/>
  <c r="E347" i="1"/>
  <c r="E310" i="1"/>
  <c r="H116" i="1"/>
  <c r="E202" i="1"/>
  <c r="E7" i="1"/>
  <c r="F337" i="1"/>
  <c r="G337" i="1" s="1"/>
  <c r="H71" i="1"/>
  <c r="F41" i="1"/>
  <c r="G41" i="1" s="1"/>
  <c r="E31" i="1"/>
  <c r="E126" i="1"/>
  <c r="F240" i="1"/>
  <c r="G240" i="1" s="1"/>
  <c r="F18" i="1"/>
  <c r="G18" i="1" s="1"/>
  <c r="F255" i="1"/>
  <c r="G255" i="1" s="1"/>
  <c r="E250" i="1"/>
  <c r="H121" i="1"/>
  <c r="E174" i="1"/>
  <c r="H146" i="1"/>
  <c r="F48" i="1"/>
  <c r="G48" i="1" s="1"/>
  <c r="H92" i="1"/>
  <c r="E124" i="1"/>
  <c r="H270" i="1"/>
  <c r="H305" i="1"/>
  <c r="H66" i="1"/>
  <c r="E57" i="1"/>
  <c r="H51" i="1"/>
  <c r="F244" i="1"/>
  <c r="G244" i="1" s="1"/>
  <c r="H234" i="1"/>
  <c r="E23" i="1"/>
  <c r="H299" i="1"/>
  <c r="E42" i="1"/>
  <c r="H227" i="1"/>
  <c r="H197" i="1"/>
  <c r="H76" i="1"/>
  <c r="E121" i="1"/>
  <c r="E234" i="1"/>
  <c r="E256" i="1"/>
  <c r="H271" i="1"/>
  <c r="H310" i="1"/>
  <c r="E252" i="1"/>
  <c r="E48" i="1"/>
  <c r="H236" i="1"/>
  <c r="H177" i="1"/>
  <c r="F226" i="1"/>
  <c r="G226" i="1" s="1"/>
  <c r="E180" i="1"/>
  <c r="E56" i="1"/>
  <c r="H268" i="1"/>
  <c r="E75" i="1"/>
  <c r="H7" i="1"/>
  <c r="E297" i="1"/>
  <c r="F297" i="1"/>
  <c r="G297" i="1" s="1"/>
  <c r="F286" i="1"/>
  <c r="G286" i="1" s="1"/>
  <c r="E222" i="1"/>
  <c r="F339" i="1"/>
  <c r="G339" i="1" s="1"/>
  <c r="F355" i="1"/>
  <c r="G355" i="1" s="1"/>
  <c r="F9" i="1"/>
  <c r="G9" i="1" s="1"/>
  <c r="H35" i="1"/>
  <c r="F78" i="1"/>
  <c r="G78" i="1" s="1"/>
  <c r="E330" i="1"/>
  <c r="E326" i="1"/>
  <c r="E333" i="1"/>
  <c r="E253" i="1"/>
  <c r="H321" i="1"/>
  <c r="H250" i="1"/>
  <c r="H328" i="1"/>
  <c r="H8" i="1"/>
  <c r="F306" i="1"/>
  <c r="G306" i="1" s="1"/>
  <c r="E198" i="1"/>
  <c r="H233" i="1"/>
  <c r="E331" i="1"/>
  <c r="E39" i="1"/>
  <c r="E61" i="1"/>
  <c r="H288" i="1"/>
  <c r="H119" i="1"/>
  <c r="H314" i="1"/>
  <c r="E231" i="1"/>
  <c r="H354" i="1"/>
  <c r="E288" i="1"/>
  <c r="E35" i="1"/>
  <c r="H111" i="1"/>
  <c r="H30" i="1"/>
  <c r="H355" i="1"/>
  <c r="E280" i="1"/>
  <c r="H243" i="1"/>
  <c r="H327" i="1"/>
  <c r="H91" i="1"/>
  <c r="H64" i="1"/>
  <c r="H182" i="1"/>
  <c r="F296" i="1"/>
  <c r="G296" i="1" s="1"/>
  <c r="H207" i="1"/>
  <c r="H43" i="1"/>
  <c r="E159" i="1"/>
  <c r="E224" i="1"/>
  <c r="E9" i="1"/>
  <c r="H181" i="1"/>
  <c r="F164" i="1"/>
  <c r="G164" i="1" s="1"/>
  <c r="H264" i="1"/>
  <c r="E171" i="1"/>
  <c r="H331" i="1"/>
  <c r="E26" i="1"/>
  <c r="E114" i="1"/>
  <c r="H86" i="1"/>
  <c r="F314" i="1"/>
  <c r="G314" i="1" s="1"/>
  <c r="H273" i="1"/>
  <c r="F236" i="1"/>
  <c r="G236" i="1" s="1"/>
  <c r="E161" i="1"/>
  <c r="E338" i="1"/>
  <c r="E226" i="1"/>
  <c r="E329" i="1"/>
  <c r="H143" i="1"/>
  <c r="H96" i="1"/>
  <c r="H257" i="1"/>
  <c r="H138" i="1"/>
  <c r="E62" i="1"/>
  <c r="F318" i="1"/>
  <c r="G318" i="1" s="1"/>
  <c r="H209" i="1"/>
  <c r="F178" i="1"/>
  <c r="G178" i="1" s="1"/>
  <c r="F152" i="1"/>
  <c r="G152" i="1" s="1"/>
  <c r="E32" i="1"/>
  <c r="E93" i="1"/>
  <c r="H171" i="1"/>
  <c r="E173" i="1"/>
  <c r="H122" i="1"/>
  <c r="H338" i="1"/>
  <c r="E225" i="1"/>
  <c r="E257" i="1"/>
  <c r="H20" i="1"/>
  <c r="F116" i="1"/>
  <c r="G116" i="1" s="1"/>
  <c r="H191" i="1"/>
  <c r="O13" i="3"/>
  <c r="N19" i="3"/>
  <c r="D19" i="3"/>
  <c r="I181" i="1" l="1"/>
  <c r="I268" i="1"/>
  <c r="I348" i="1"/>
  <c r="I257" i="1"/>
  <c r="I273" i="1"/>
  <c r="I182" i="1"/>
  <c r="I111" i="1"/>
  <c r="I250" i="1"/>
  <c r="I227" i="1"/>
  <c r="I66" i="1"/>
  <c r="I121" i="1"/>
  <c r="I71" i="1"/>
  <c r="I263" i="1"/>
  <c r="I287" i="1"/>
  <c r="I306" i="1"/>
  <c r="I96" i="1"/>
  <c r="I266" i="1"/>
  <c r="I26" i="1"/>
  <c r="I114" i="1"/>
  <c r="I80" i="1"/>
  <c r="I155" i="1"/>
  <c r="I198" i="1"/>
  <c r="I351" i="1"/>
  <c r="I321" i="1"/>
  <c r="I48" i="1"/>
  <c r="I132" i="1"/>
  <c r="I323" i="1"/>
  <c r="I305" i="1"/>
  <c r="I216" i="1"/>
  <c r="I46" i="1"/>
  <c r="I168" i="1"/>
  <c r="I224" i="1"/>
  <c r="I50" i="1"/>
  <c r="I20" i="1"/>
  <c r="I64" i="1"/>
  <c r="I310" i="1"/>
  <c r="I55" i="1"/>
  <c r="I191" i="1"/>
  <c r="I171" i="1"/>
  <c r="I138" i="1"/>
  <c r="I87" i="1"/>
  <c r="I167" i="1"/>
  <c r="I350" i="1"/>
  <c r="I180" i="1"/>
  <c r="I184" i="1"/>
  <c r="I11" i="1"/>
  <c r="I135" i="1"/>
  <c r="I240" i="1"/>
  <c r="I221" i="1"/>
  <c r="I22" i="1"/>
  <c r="I294" i="1"/>
  <c r="I183" i="1"/>
  <c r="I313" i="1"/>
  <c r="I229" i="1"/>
  <c r="I205" i="1"/>
  <c r="I93" i="1"/>
  <c r="I178" i="1"/>
  <c r="I39" i="1"/>
  <c r="I15" i="1"/>
  <c r="I94" i="1"/>
  <c r="I32" i="1"/>
  <c r="I123" i="1"/>
  <c r="I179" i="1"/>
  <c r="I24" i="1"/>
  <c r="I27" i="1"/>
  <c r="I176" i="1"/>
  <c r="I156" i="1"/>
  <c r="I219" i="1"/>
  <c r="I108" i="1"/>
  <c r="I153" i="1"/>
  <c r="I254" i="1"/>
  <c r="I218" i="1"/>
  <c r="I261" i="1"/>
  <c r="I73" i="1"/>
  <c r="I246" i="1"/>
  <c r="I37" i="1"/>
  <c r="I326" i="1"/>
  <c r="G364" i="1"/>
  <c r="I300" i="1"/>
  <c r="I312" i="1"/>
  <c r="I60" i="1"/>
  <c r="I286" i="1"/>
  <c r="I14" i="1"/>
  <c r="I84" i="1"/>
  <c r="I118" i="1"/>
  <c r="I193" i="1"/>
  <c r="I143" i="1"/>
  <c r="I86" i="1"/>
  <c r="I91" i="1"/>
  <c r="I271" i="1"/>
  <c r="I299" i="1"/>
  <c r="I270" i="1"/>
  <c r="I238" i="1"/>
  <c r="I199" i="1"/>
  <c r="I53" i="1"/>
  <c r="I102" i="1"/>
  <c r="I127" i="1"/>
  <c r="I359" i="1"/>
  <c r="I311" i="1"/>
  <c r="I139" i="1"/>
  <c r="I244" i="1"/>
  <c r="I174" i="1"/>
  <c r="I295" i="1"/>
  <c r="I356" i="1"/>
  <c r="I57" i="1"/>
  <c r="I164" i="1"/>
  <c r="I237" i="1"/>
  <c r="I173" i="1"/>
  <c r="I215" i="1"/>
  <c r="I144" i="1"/>
  <c r="I19" i="1"/>
  <c r="I95" i="1"/>
  <c r="I258" i="1"/>
  <c r="I120" i="1"/>
  <c r="I100" i="1"/>
  <c r="I21" i="1"/>
  <c r="I44" i="1"/>
  <c r="I318" i="1"/>
  <c r="I148" i="1"/>
  <c r="I282" i="1"/>
  <c r="I140" i="1"/>
  <c r="I301" i="1"/>
  <c r="I255" i="1"/>
  <c r="I161" i="1"/>
  <c r="I345" i="1"/>
  <c r="I296" i="1"/>
  <c r="I31" i="1"/>
  <c r="I149" i="1"/>
  <c r="I59" i="1"/>
  <c r="I231" i="1"/>
  <c r="I77" i="1"/>
  <c r="I354" i="1"/>
  <c r="I259" i="1"/>
  <c r="I361" i="1"/>
  <c r="I16" i="1"/>
  <c r="I40" i="1"/>
  <c r="I166" i="1"/>
  <c r="I98" i="1"/>
  <c r="I284" i="1"/>
  <c r="I223" i="1"/>
  <c r="I297" i="1"/>
  <c r="I210" i="1"/>
  <c r="I54" i="1"/>
  <c r="I324" i="1"/>
  <c r="I130" i="1"/>
  <c r="I279" i="1"/>
  <c r="I145" i="1"/>
  <c r="I308" i="1"/>
  <c r="I362" i="1"/>
  <c r="I47" i="1"/>
  <c r="I342" i="1"/>
  <c r="I189" i="1"/>
  <c r="I186" i="1"/>
  <c r="I329" i="1"/>
  <c r="I230" i="1"/>
  <c r="I18" i="1"/>
  <c r="I247" i="1"/>
  <c r="I89" i="1"/>
  <c r="I336" i="1"/>
  <c r="I212" i="1"/>
  <c r="I194" i="1"/>
  <c r="I112" i="1"/>
  <c r="I165" i="1"/>
  <c r="I325" i="1"/>
  <c r="I81" i="1"/>
  <c r="I42" i="1"/>
  <c r="I239" i="1"/>
  <c r="I233" i="1"/>
  <c r="I242" i="1"/>
  <c r="I269" i="1"/>
  <c r="I126" i="1"/>
  <c r="I338" i="1"/>
  <c r="I209" i="1"/>
  <c r="I243" i="1"/>
  <c r="I234" i="1"/>
  <c r="I92" i="1"/>
  <c r="I116" i="1"/>
  <c r="I213" i="1"/>
  <c r="I9" i="1"/>
  <c r="I106" i="1"/>
  <c r="I110" i="1"/>
  <c r="I302" i="1"/>
  <c r="I45" i="1"/>
  <c r="I315" i="1"/>
  <c r="I85" i="1"/>
  <c r="I225" i="1"/>
  <c r="I172" i="1"/>
  <c r="I251" i="1"/>
  <c r="I163" i="1"/>
  <c r="I217" i="1"/>
  <c r="I277" i="1"/>
  <c r="I285" i="1"/>
  <c r="I105" i="1"/>
  <c r="I190" i="1"/>
  <c r="I291" i="1"/>
  <c r="I262" i="1"/>
  <c r="I275" i="1"/>
  <c r="I319" i="1"/>
  <c r="I117" i="1"/>
  <c r="I245" i="1"/>
  <c r="I170" i="1"/>
  <c r="I101" i="1"/>
  <c r="I340" i="1"/>
  <c r="I152" i="1"/>
  <c r="I280" i="1"/>
  <c r="I220" i="1"/>
  <c r="I141" i="1"/>
  <c r="I124" i="1"/>
  <c r="I78" i="1"/>
  <c r="I272" i="1"/>
  <c r="I109" i="1"/>
  <c r="I69" i="1"/>
  <c r="I298" i="1"/>
  <c r="I65" i="1"/>
  <c r="I133" i="1"/>
  <c r="I162" i="1"/>
  <c r="I150" i="1"/>
  <c r="I327" i="1"/>
  <c r="I204" i="1"/>
  <c r="I347" i="1"/>
  <c r="I316" i="1"/>
  <c r="I17" i="1"/>
  <c r="I122" i="1"/>
  <c r="I331" i="1"/>
  <c r="I43" i="1"/>
  <c r="I314" i="1"/>
  <c r="I177" i="1"/>
  <c r="I12" i="1"/>
  <c r="I68" i="1"/>
  <c r="I200" i="1"/>
  <c r="I309" i="1"/>
  <c r="I196" i="1"/>
  <c r="I307" i="1"/>
  <c r="I147" i="1"/>
  <c r="I228" i="1"/>
  <c r="I169" i="1"/>
  <c r="I136" i="1"/>
  <c r="I33" i="1"/>
  <c r="I267" i="1"/>
  <c r="I360" i="1"/>
  <c r="I276" i="1"/>
  <c r="I283" i="1"/>
  <c r="I249" i="1"/>
  <c r="I88" i="1"/>
  <c r="I346" i="1"/>
  <c r="I260" i="1"/>
  <c r="I75" i="1"/>
  <c r="I187" i="1"/>
  <c r="I36" i="1"/>
  <c r="I28" i="1"/>
  <c r="I352" i="1"/>
  <c r="I154" i="1"/>
  <c r="I349" i="1"/>
  <c r="I278" i="1"/>
  <c r="I125" i="1"/>
  <c r="I72" i="1"/>
  <c r="I99" i="1"/>
  <c r="I13" i="1"/>
  <c r="I337" i="1"/>
  <c r="I83" i="1"/>
  <c r="I202" i="1"/>
  <c r="I333" i="1"/>
  <c r="I344" i="1"/>
  <c r="I208" i="1"/>
  <c r="I207" i="1"/>
  <c r="I355" i="1"/>
  <c r="I119" i="1"/>
  <c r="I8" i="1"/>
  <c r="I236" i="1"/>
  <c r="I76" i="1"/>
  <c r="I51" i="1"/>
  <c r="I146" i="1"/>
  <c r="I131" i="1"/>
  <c r="I252" i="1"/>
  <c r="I281" i="1"/>
  <c r="I34" i="1"/>
  <c r="I256" i="1"/>
  <c r="I339" i="1"/>
  <c r="I129" i="1"/>
  <c r="I253" i="1"/>
  <c r="I320" i="1"/>
  <c r="I289" i="1"/>
  <c r="I158" i="1"/>
  <c r="I292" i="1"/>
  <c r="I343" i="1"/>
  <c r="I62" i="1"/>
  <c r="I248" i="1"/>
  <c r="I195" i="1"/>
  <c r="I157" i="1"/>
  <c r="I175" i="1"/>
  <c r="I214" i="1"/>
  <c r="I241" i="1"/>
  <c r="I128" i="1"/>
  <c r="I334" i="1"/>
  <c r="I61" i="1"/>
  <c r="I304" i="1"/>
  <c r="I274" i="1"/>
  <c r="I41" i="1"/>
  <c r="I63" i="1"/>
  <c r="I303" i="1"/>
  <c r="I185" i="1"/>
  <c r="I38" i="1"/>
  <c r="I335" i="1"/>
  <c r="I353" i="1"/>
  <c r="I322" i="1"/>
  <c r="I341" i="1"/>
  <c r="I330" i="1"/>
  <c r="I206" i="1"/>
  <c r="I74" i="1"/>
  <c r="I264" i="1"/>
  <c r="I30" i="1"/>
  <c r="I288" i="1"/>
  <c r="I328" i="1"/>
  <c r="I35" i="1"/>
  <c r="I7" i="1"/>
  <c r="I197" i="1"/>
  <c r="I358" i="1"/>
  <c r="I107" i="1"/>
  <c r="I203" i="1"/>
  <c r="I23" i="1"/>
  <c r="I115" i="1"/>
  <c r="I159" i="1"/>
  <c r="I201" i="1"/>
  <c r="I357" i="1"/>
  <c r="I113" i="1"/>
  <c r="I265" i="1"/>
  <c r="I332" i="1"/>
  <c r="I79" i="1"/>
  <c r="I290" i="1"/>
  <c r="I29" i="1"/>
  <c r="I70" i="1"/>
  <c r="I211" i="1"/>
  <c r="I25" i="1"/>
  <c r="I232" i="1"/>
  <c r="I90" i="1"/>
  <c r="I222" i="1"/>
  <c r="I104" i="1"/>
  <c r="I151" i="1"/>
  <c r="I49" i="1"/>
  <c r="I192" i="1"/>
  <c r="I188" i="1"/>
  <c r="I56" i="1"/>
  <c r="I235" i="1"/>
  <c r="I134" i="1"/>
  <c r="I82" i="1"/>
  <c r="I137" i="1"/>
  <c r="I10" i="1"/>
  <c r="I52" i="1"/>
  <c r="I142" i="1"/>
  <c r="I97" i="1"/>
  <c r="I160" i="1"/>
  <c r="I67" i="1"/>
  <c r="I226" i="1"/>
  <c r="I103" i="1"/>
  <c r="I317" i="1"/>
  <c r="I58" i="1"/>
  <c r="I293" i="1"/>
  <c r="F9" i="3"/>
  <c r="G9" i="3" s="1"/>
  <c r="H9" i="3" s="1"/>
  <c r="I9" i="3" s="1"/>
  <c r="F17" i="3"/>
  <c r="G17" i="3" s="1"/>
  <c r="H17" i="3" s="1"/>
  <c r="I17" i="3" s="1"/>
  <c r="E19" i="3"/>
  <c r="F8" i="3"/>
  <c r="G8" i="3" s="1"/>
  <c r="H8" i="3" s="1"/>
  <c r="I8" i="3" s="1"/>
  <c r="F13" i="3"/>
  <c r="G13" i="3" s="1"/>
  <c r="H13" i="3" s="1"/>
  <c r="I13" i="3" s="1"/>
  <c r="E7" i="3"/>
  <c r="E16" i="3"/>
  <c r="O19" i="3"/>
  <c r="O21" i="3" s="1"/>
  <c r="E14" i="3"/>
  <c r="F11" i="3"/>
  <c r="G11" i="3" s="1"/>
  <c r="H11" i="3" s="1"/>
  <c r="I11" i="3" s="1"/>
  <c r="E11" i="3"/>
  <c r="F12" i="3"/>
  <c r="G12" i="3" s="1"/>
  <c r="H12" i="3" s="1"/>
  <c r="I12" i="3" s="1"/>
  <c r="F10" i="3"/>
  <c r="G10" i="3" s="1"/>
  <c r="H10" i="3" s="1"/>
  <c r="I10" i="3" s="1"/>
  <c r="F14" i="3"/>
  <c r="G14" i="3" s="1"/>
  <c r="H14" i="3" s="1"/>
  <c r="I14" i="3" s="1"/>
  <c r="F16" i="3"/>
  <c r="G16" i="3" s="1"/>
  <c r="H16" i="3" s="1"/>
  <c r="I16" i="3" s="1"/>
  <c r="F15" i="3"/>
  <c r="G15" i="3" s="1"/>
  <c r="H15" i="3" s="1"/>
  <c r="I15" i="3" s="1"/>
  <c r="F7" i="3"/>
  <c r="G7" i="3" s="1"/>
  <c r="H7" i="3" s="1"/>
  <c r="E12" i="3"/>
  <c r="E15" i="3"/>
  <c r="E17" i="3"/>
  <c r="E8" i="3"/>
  <c r="E9" i="3"/>
  <c r="E10" i="3"/>
  <c r="E13" i="3"/>
  <c r="I364" i="1" l="1"/>
  <c r="G19" i="3"/>
  <c r="I367" i="1" l="1"/>
  <c r="I366" i="1"/>
  <c r="I7" i="3"/>
  <c r="H19" i="3"/>
  <c r="I19" i="3" s="1"/>
  <c r="B4" i="1" l="1"/>
  <c r="J257" i="1"/>
  <c r="K257" i="1" s="1"/>
  <c r="L257" i="1" s="1"/>
  <c r="M257" i="1" s="1"/>
  <c r="N257" i="1" s="1"/>
  <c r="J323" i="1"/>
  <c r="K323" i="1" s="1"/>
  <c r="L323" i="1" s="1"/>
  <c r="M323" i="1" s="1"/>
  <c r="N323" i="1" s="1"/>
  <c r="J93" i="1"/>
  <c r="K93" i="1" s="1"/>
  <c r="L93" i="1" s="1"/>
  <c r="M93" i="1" s="1"/>
  <c r="N93" i="1" s="1"/>
  <c r="J15" i="1"/>
  <c r="K15" i="1" s="1"/>
  <c r="L15" i="1" s="1"/>
  <c r="M15" i="1" s="1"/>
  <c r="N15" i="1" s="1"/>
  <c r="J27" i="1"/>
  <c r="K27" i="1" s="1"/>
  <c r="L27" i="1" s="1"/>
  <c r="M27" i="1" s="1"/>
  <c r="N27" i="1" s="1"/>
  <c r="J219" i="1"/>
  <c r="K219" i="1" s="1"/>
  <c r="L219" i="1" s="1"/>
  <c r="M219" i="1" s="1"/>
  <c r="N219" i="1" s="1"/>
  <c r="J254" i="1"/>
  <c r="K254" i="1" s="1"/>
  <c r="L254" i="1" s="1"/>
  <c r="M254" i="1" s="1"/>
  <c r="N254" i="1" s="1"/>
  <c r="J300" i="1"/>
  <c r="K300" i="1" s="1"/>
  <c r="L300" i="1" s="1"/>
  <c r="M300" i="1" s="1"/>
  <c r="N300" i="1" s="1"/>
  <c r="J286" i="1"/>
  <c r="K286" i="1" s="1"/>
  <c r="L286" i="1" s="1"/>
  <c r="M286" i="1" s="1"/>
  <c r="N286" i="1" s="1"/>
  <c r="J299" i="1"/>
  <c r="K299" i="1" s="1"/>
  <c r="L299" i="1" s="1"/>
  <c r="M299" i="1" s="1"/>
  <c r="N299" i="1" s="1"/>
  <c r="J199" i="1"/>
  <c r="K199" i="1" s="1"/>
  <c r="L199" i="1" s="1"/>
  <c r="M199" i="1" s="1"/>
  <c r="N199" i="1" s="1"/>
  <c r="J127" i="1"/>
  <c r="K127" i="1" s="1"/>
  <c r="L127" i="1" s="1"/>
  <c r="M127" i="1" s="1"/>
  <c r="N127" i="1" s="1"/>
  <c r="J139" i="1"/>
  <c r="K139" i="1" s="1"/>
  <c r="L139" i="1" s="1"/>
  <c r="M139" i="1" s="1"/>
  <c r="N139" i="1" s="1"/>
  <c r="J173" i="1"/>
  <c r="K173" i="1" s="1"/>
  <c r="L173" i="1" s="1"/>
  <c r="M173" i="1" s="1"/>
  <c r="N173" i="1" s="1"/>
  <c r="J19" i="1"/>
  <c r="K19" i="1" s="1"/>
  <c r="L19" i="1" s="1"/>
  <c r="M19" i="1" s="1"/>
  <c r="N19" i="1" s="1"/>
  <c r="J282" i="1"/>
  <c r="K282" i="1" s="1"/>
  <c r="L282" i="1" s="1"/>
  <c r="M282" i="1" s="1"/>
  <c r="N282" i="1" s="1"/>
  <c r="J255" i="1"/>
  <c r="K255" i="1" s="1"/>
  <c r="L255" i="1" s="1"/>
  <c r="M255" i="1" s="1"/>
  <c r="N255" i="1" s="1"/>
  <c r="J223" i="1"/>
  <c r="K223" i="1" s="1"/>
  <c r="L223" i="1" s="1"/>
  <c r="M223" i="1" s="1"/>
  <c r="N223" i="1" s="1"/>
  <c r="J210" i="1"/>
  <c r="K210" i="1" s="1"/>
  <c r="L210" i="1" s="1"/>
  <c r="M210" i="1" s="1"/>
  <c r="N210" i="1" s="1"/>
  <c r="J308" i="1"/>
  <c r="K308" i="1" s="1"/>
  <c r="L308" i="1" s="1"/>
  <c r="M308" i="1" s="1"/>
  <c r="N308" i="1" s="1"/>
  <c r="J189" i="1"/>
  <c r="K189" i="1" s="1"/>
  <c r="L189" i="1" s="1"/>
  <c r="M189" i="1" s="1"/>
  <c r="N189" i="1" s="1"/>
  <c r="J230" i="1"/>
  <c r="K230" i="1" s="1"/>
  <c r="L230" i="1" s="1"/>
  <c r="M230" i="1" s="1"/>
  <c r="N230" i="1" s="1"/>
  <c r="J336" i="1"/>
  <c r="K336" i="1" s="1"/>
  <c r="L336" i="1" s="1"/>
  <c r="M336" i="1" s="1"/>
  <c r="N336" i="1" s="1"/>
  <c r="J112" i="1"/>
  <c r="K112" i="1" s="1"/>
  <c r="L112" i="1" s="1"/>
  <c r="M112" i="1" s="1"/>
  <c r="N112" i="1" s="1"/>
  <c r="J42" i="1"/>
  <c r="K42" i="1" s="1"/>
  <c r="L42" i="1" s="1"/>
  <c r="M42" i="1" s="1"/>
  <c r="N42" i="1" s="1"/>
  <c r="J213" i="1"/>
  <c r="K213" i="1" s="1"/>
  <c r="L213" i="1" s="1"/>
  <c r="M213" i="1" s="1"/>
  <c r="N213" i="1" s="1"/>
  <c r="J302" i="1"/>
  <c r="K302" i="1" s="1"/>
  <c r="L302" i="1" s="1"/>
  <c r="M302" i="1" s="1"/>
  <c r="N302" i="1" s="1"/>
  <c r="J225" i="1"/>
  <c r="K225" i="1" s="1"/>
  <c r="L225" i="1" s="1"/>
  <c r="M225" i="1" s="1"/>
  <c r="N225" i="1" s="1"/>
  <c r="J190" i="1"/>
  <c r="K190" i="1" s="1"/>
  <c r="L190" i="1" s="1"/>
  <c r="M190" i="1" s="1"/>
  <c r="N190" i="1" s="1"/>
  <c r="J101" i="1"/>
  <c r="K101" i="1" s="1"/>
  <c r="L101" i="1" s="1"/>
  <c r="M101" i="1" s="1"/>
  <c r="N101" i="1" s="1"/>
  <c r="J152" i="1"/>
  <c r="K152" i="1" s="1"/>
  <c r="L152" i="1" s="1"/>
  <c r="M152" i="1" s="1"/>
  <c r="N152" i="1" s="1"/>
  <c r="J141" i="1"/>
  <c r="K141" i="1" s="1"/>
  <c r="L141" i="1" s="1"/>
  <c r="M141" i="1" s="1"/>
  <c r="N141" i="1" s="1"/>
  <c r="J204" i="1"/>
  <c r="K204" i="1" s="1"/>
  <c r="L204" i="1" s="1"/>
  <c r="M204" i="1" s="1"/>
  <c r="N204" i="1" s="1"/>
  <c r="J314" i="1"/>
  <c r="K314" i="1" s="1"/>
  <c r="L314" i="1" s="1"/>
  <c r="M314" i="1" s="1"/>
  <c r="N314" i="1" s="1"/>
  <c r="J12" i="1"/>
  <c r="K12" i="1" s="1"/>
  <c r="L12" i="1" s="1"/>
  <c r="M12" i="1" s="1"/>
  <c r="N12" i="1" s="1"/>
  <c r="J228" i="1"/>
  <c r="K228" i="1" s="1"/>
  <c r="L228" i="1" s="1"/>
  <c r="M228" i="1" s="1"/>
  <c r="N228" i="1" s="1"/>
  <c r="J154" i="1"/>
  <c r="K154" i="1" s="1"/>
  <c r="L154" i="1" s="1"/>
  <c r="M154" i="1" s="1"/>
  <c r="N154" i="1" s="1"/>
  <c r="J51" i="1"/>
  <c r="K51" i="1" s="1"/>
  <c r="L51" i="1" s="1"/>
  <c r="M51" i="1" s="1"/>
  <c r="N51" i="1" s="1"/>
  <c r="J281" i="1"/>
  <c r="K281" i="1" s="1"/>
  <c r="L281" i="1" s="1"/>
  <c r="M281" i="1" s="1"/>
  <c r="N281" i="1" s="1"/>
  <c r="J129" i="1"/>
  <c r="K129" i="1" s="1"/>
  <c r="L129" i="1" s="1"/>
  <c r="M129" i="1" s="1"/>
  <c r="N129" i="1" s="1"/>
  <c r="J289" i="1"/>
  <c r="K289" i="1" s="1"/>
  <c r="L289" i="1" s="1"/>
  <c r="M289" i="1" s="1"/>
  <c r="N289" i="1" s="1"/>
  <c r="J343" i="1"/>
  <c r="K343" i="1" s="1"/>
  <c r="L343" i="1" s="1"/>
  <c r="M343" i="1" s="1"/>
  <c r="N343" i="1" s="1"/>
  <c r="J274" i="1"/>
  <c r="K274" i="1" s="1"/>
  <c r="L274" i="1" s="1"/>
  <c r="M274" i="1" s="1"/>
  <c r="N274" i="1" s="1"/>
  <c r="J185" i="1"/>
  <c r="K185" i="1" s="1"/>
  <c r="L185" i="1" s="1"/>
  <c r="M185" i="1" s="1"/>
  <c r="N185" i="1" s="1"/>
  <c r="J79" i="1"/>
  <c r="K79" i="1" s="1"/>
  <c r="L79" i="1" s="1"/>
  <c r="M79" i="1" s="1"/>
  <c r="N79" i="1" s="1"/>
  <c r="J103" i="1"/>
  <c r="K103" i="1" s="1"/>
  <c r="L103" i="1" s="1"/>
  <c r="M103" i="1" s="1"/>
  <c r="N103" i="1" s="1"/>
  <c r="J334" i="1"/>
  <c r="K334" i="1" s="1"/>
  <c r="L334" i="1" s="1"/>
  <c r="M334" i="1" s="1"/>
  <c r="N334" i="1" s="1"/>
  <c r="J335" i="1"/>
  <c r="K335" i="1" s="1"/>
  <c r="L335" i="1" s="1"/>
  <c r="M335" i="1" s="1"/>
  <c r="N335" i="1" s="1"/>
  <c r="J288" i="1"/>
  <c r="K288" i="1" s="1"/>
  <c r="L288" i="1" s="1"/>
  <c r="M288" i="1" s="1"/>
  <c r="N288" i="1" s="1"/>
  <c r="J203" i="1"/>
  <c r="K203" i="1" s="1"/>
  <c r="L203" i="1" s="1"/>
  <c r="M203" i="1" s="1"/>
  <c r="N203" i="1" s="1"/>
  <c r="J265" i="1"/>
  <c r="K265" i="1" s="1"/>
  <c r="L265" i="1" s="1"/>
  <c r="M265" i="1" s="1"/>
  <c r="N265" i="1" s="1"/>
  <c r="J222" i="1"/>
  <c r="K222" i="1" s="1"/>
  <c r="L222" i="1" s="1"/>
  <c r="M222" i="1" s="1"/>
  <c r="N222" i="1" s="1"/>
  <c r="J188" i="1"/>
  <c r="K188" i="1" s="1"/>
  <c r="L188" i="1" s="1"/>
  <c r="M188" i="1" s="1"/>
  <c r="N188" i="1" s="1"/>
  <c r="J10" i="1"/>
  <c r="K10" i="1" s="1"/>
  <c r="L10" i="1" s="1"/>
  <c r="M10" i="1" s="1"/>
  <c r="N10" i="1" s="1"/>
  <c r="J160" i="1"/>
  <c r="K160" i="1" s="1"/>
  <c r="L160" i="1" s="1"/>
  <c r="M160" i="1" s="1"/>
  <c r="N160" i="1" s="1"/>
  <c r="J194" i="1"/>
  <c r="K194" i="1" s="1"/>
  <c r="L194" i="1" s="1"/>
  <c r="M194" i="1" s="1"/>
  <c r="N194" i="1" s="1"/>
  <c r="J110" i="1"/>
  <c r="K110" i="1" s="1"/>
  <c r="L110" i="1" s="1"/>
  <c r="M110" i="1" s="1"/>
  <c r="N110" i="1" s="1"/>
  <c r="J252" i="1"/>
  <c r="K252" i="1" s="1"/>
  <c r="L252" i="1" s="1"/>
  <c r="M252" i="1" s="1"/>
  <c r="N252" i="1" s="1"/>
  <c r="J38" i="1"/>
  <c r="K38" i="1" s="1"/>
  <c r="L38" i="1" s="1"/>
  <c r="M38" i="1" s="1"/>
  <c r="N38" i="1" s="1"/>
  <c r="J111" i="1"/>
  <c r="K111" i="1" s="1"/>
  <c r="L111" i="1" s="1"/>
  <c r="M111" i="1" s="1"/>
  <c r="N111" i="1" s="1"/>
  <c r="J167" i="1"/>
  <c r="K167" i="1" s="1"/>
  <c r="L167" i="1" s="1"/>
  <c r="M167" i="1" s="1"/>
  <c r="N167" i="1" s="1"/>
  <c r="J345" i="1"/>
  <c r="K345" i="1" s="1"/>
  <c r="L345" i="1" s="1"/>
  <c r="M345" i="1" s="1"/>
  <c r="N345" i="1" s="1"/>
  <c r="J98" i="1"/>
  <c r="K98" i="1" s="1"/>
  <c r="L98" i="1" s="1"/>
  <c r="M98" i="1" s="1"/>
  <c r="N98" i="1" s="1"/>
  <c r="J233" i="1"/>
  <c r="K233" i="1" s="1"/>
  <c r="L233" i="1" s="1"/>
  <c r="M233" i="1" s="1"/>
  <c r="N233" i="1" s="1"/>
  <c r="J245" i="1"/>
  <c r="K245" i="1" s="1"/>
  <c r="L245" i="1" s="1"/>
  <c r="M245" i="1" s="1"/>
  <c r="N245" i="1" s="1"/>
  <c r="J65" i="1"/>
  <c r="K65" i="1" s="1"/>
  <c r="L65" i="1" s="1"/>
  <c r="M65" i="1" s="1"/>
  <c r="N65" i="1" s="1"/>
  <c r="J249" i="1"/>
  <c r="K249" i="1" s="1"/>
  <c r="L249" i="1" s="1"/>
  <c r="M249" i="1" s="1"/>
  <c r="N249" i="1" s="1"/>
  <c r="J304" i="1"/>
  <c r="K304" i="1" s="1"/>
  <c r="L304" i="1" s="1"/>
  <c r="M304" i="1" s="1"/>
  <c r="N304" i="1" s="1"/>
  <c r="J30" i="1"/>
  <c r="K30" i="1" s="1"/>
  <c r="L30" i="1" s="1"/>
  <c r="M30" i="1" s="1"/>
  <c r="N30" i="1" s="1"/>
  <c r="J181" i="1"/>
  <c r="K181" i="1" s="1"/>
  <c r="L181" i="1" s="1"/>
  <c r="M181" i="1" s="1"/>
  <c r="N181" i="1" s="1"/>
  <c r="J250" i="1"/>
  <c r="K250" i="1" s="1"/>
  <c r="L250" i="1" s="1"/>
  <c r="M250" i="1" s="1"/>
  <c r="N250" i="1" s="1"/>
  <c r="J287" i="1"/>
  <c r="K287" i="1" s="1"/>
  <c r="L287" i="1" s="1"/>
  <c r="M287" i="1" s="1"/>
  <c r="N287" i="1" s="1"/>
  <c r="J48" i="1"/>
  <c r="K48" i="1" s="1"/>
  <c r="L48" i="1" s="1"/>
  <c r="M48" i="1" s="1"/>
  <c r="N48" i="1" s="1"/>
  <c r="J50" i="1"/>
  <c r="K50" i="1" s="1"/>
  <c r="L50" i="1" s="1"/>
  <c r="M50" i="1" s="1"/>
  <c r="N50" i="1" s="1"/>
  <c r="J350" i="1"/>
  <c r="K350" i="1" s="1"/>
  <c r="L350" i="1" s="1"/>
  <c r="M350" i="1" s="1"/>
  <c r="N350" i="1" s="1"/>
  <c r="J135" i="1"/>
  <c r="K135" i="1" s="1"/>
  <c r="L135" i="1" s="1"/>
  <c r="M135" i="1" s="1"/>
  <c r="N135" i="1" s="1"/>
  <c r="J183" i="1"/>
  <c r="K183" i="1" s="1"/>
  <c r="L183" i="1" s="1"/>
  <c r="M183" i="1" s="1"/>
  <c r="N183" i="1" s="1"/>
  <c r="J229" i="1"/>
  <c r="K229" i="1" s="1"/>
  <c r="L229" i="1" s="1"/>
  <c r="M229" i="1" s="1"/>
  <c r="N229" i="1" s="1"/>
  <c r="J123" i="1"/>
  <c r="K123" i="1" s="1"/>
  <c r="L123" i="1" s="1"/>
  <c r="M123" i="1" s="1"/>
  <c r="N123" i="1" s="1"/>
  <c r="J37" i="1"/>
  <c r="K37" i="1" s="1"/>
  <c r="L37" i="1" s="1"/>
  <c r="M37" i="1" s="1"/>
  <c r="N37" i="1" s="1"/>
  <c r="J118" i="1"/>
  <c r="K118" i="1" s="1"/>
  <c r="L118" i="1" s="1"/>
  <c r="M118" i="1" s="1"/>
  <c r="N118" i="1" s="1"/>
  <c r="J86" i="1"/>
  <c r="K86" i="1" s="1"/>
  <c r="L86" i="1" s="1"/>
  <c r="M86" i="1" s="1"/>
  <c r="N86" i="1" s="1"/>
  <c r="J57" i="1"/>
  <c r="K57" i="1" s="1"/>
  <c r="L57" i="1" s="1"/>
  <c r="M57" i="1" s="1"/>
  <c r="N57" i="1" s="1"/>
  <c r="J258" i="1"/>
  <c r="K258" i="1" s="1"/>
  <c r="L258" i="1" s="1"/>
  <c r="M258" i="1" s="1"/>
  <c r="N258" i="1" s="1"/>
  <c r="J296" i="1"/>
  <c r="K296" i="1" s="1"/>
  <c r="L296" i="1" s="1"/>
  <c r="M296" i="1" s="1"/>
  <c r="N296" i="1" s="1"/>
  <c r="J354" i="1"/>
  <c r="K354" i="1" s="1"/>
  <c r="L354" i="1" s="1"/>
  <c r="M354" i="1" s="1"/>
  <c r="N354" i="1" s="1"/>
  <c r="J284" i="1"/>
  <c r="K284" i="1" s="1"/>
  <c r="L284" i="1" s="1"/>
  <c r="M284" i="1" s="1"/>
  <c r="N284" i="1" s="1"/>
  <c r="J130" i="1"/>
  <c r="K130" i="1" s="1"/>
  <c r="L130" i="1" s="1"/>
  <c r="M130" i="1" s="1"/>
  <c r="N130" i="1" s="1"/>
  <c r="J186" i="1"/>
  <c r="K186" i="1" s="1"/>
  <c r="L186" i="1" s="1"/>
  <c r="M186" i="1" s="1"/>
  <c r="N186" i="1" s="1"/>
  <c r="J242" i="1"/>
  <c r="K242" i="1" s="1"/>
  <c r="L242" i="1" s="1"/>
  <c r="M242" i="1" s="1"/>
  <c r="N242" i="1" s="1"/>
  <c r="J338" i="1"/>
  <c r="K338" i="1" s="1"/>
  <c r="L338" i="1" s="1"/>
  <c r="M338" i="1" s="1"/>
  <c r="N338" i="1" s="1"/>
  <c r="J234" i="1"/>
  <c r="K234" i="1" s="1"/>
  <c r="L234" i="1" s="1"/>
  <c r="M234" i="1" s="1"/>
  <c r="N234" i="1" s="1"/>
  <c r="J217" i="1"/>
  <c r="K217" i="1" s="1"/>
  <c r="L217" i="1" s="1"/>
  <c r="M217" i="1" s="1"/>
  <c r="N217" i="1" s="1"/>
  <c r="J262" i="1"/>
  <c r="K262" i="1" s="1"/>
  <c r="L262" i="1" s="1"/>
  <c r="M262" i="1" s="1"/>
  <c r="N262" i="1" s="1"/>
  <c r="J117" i="1"/>
  <c r="K117" i="1" s="1"/>
  <c r="L117" i="1" s="1"/>
  <c r="M117" i="1" s="1"/>
  <c r="N117" i="1" s="1"/>
  <c r="J122" i="1"/>
  <c r="K122" i="1" s="1"/>
  <c r="L122" i="1" s="1"/>
  <c r="M122" i="1" s="1"/>
  <c r="N122" i="1" s="1"/>
  <c r="J196" i="1"/>
  <c r="K196" i="1" s="1"/>
  <c r="L196" i="1" s="1"/>
  <c r="M196" i="1" s="1"/>
  <c r="N196" i="1" s="1"/>
  <c r="J267" i="1"/>
  <c r="K267" i="1" s="1"/>
  <c r="L267" i="1" s="1"/>
  <c r="M267" i="1" s="1"/>
  <c r="N267" i="1" s="1"/>
  <c r="J260" i="1"/>
  <c r="K260" i="1" s="1"/>
  <c r="L260" i="1" s="1"/>
  <c r="M260" i="1" s="1"/>
  <c r="N260" i="1" s="1"/>
  <c r="J75" i="1"/>
  <c r="K75" i="1" s="1"/>
  <c r="L75" i="1" s="1"/>
  <c r="M75" i="1" s="1"/>
  <c r="N75" i="1" s="1"/>
  <c r="J28" i="1"/>
  <c r="K28" i="1" s="1"/>
  <c r="L28" i="1" s="1"/>
  <c r="M28" i="1" s="1"/>
  <c r="N28" i="1" s="1"/>
  <c r="J333" i="1"/>
  <c r="K333" i="1" s="1"/>
  <c r="L333" i="1" s="1"/>
  <c r="M333" i="1" s="1"/>
  <c r="N333" i="1" s="1"/>
  <c r="J208" i="1"/>
  <c r="K208" i="1" s="1"/>
  <c r="L208" i="1" s="1"/>
  <c r="M208" i="1" s="1"/>
  <c r="N208" i="1" s="1"/>
  <c r="J8" i="1"/>
  <c r="K8" i="1" s="1"/>
  <c r="L8" i="1" s="1"/>
  <c r="M8" i="1" s="1"/>
  <c r="N8" i="1" s="1"/>
  <c r="J197" i="1"/>
  <c r="K197" i="1" s="1"/>
  <c r="L197" i="1" s="1"/>
  <c r="M197" i="1" s="1"/>
  <c r="N197" i="1" s="1"/>
  <c r="J201" i="1"/>
  <c r="K201" i="1" s="1"/>
  <c r="L201" i="1" s="1"/>
  <c r="M201" i="1" s="1"/>
  <c r="N201" i="1" s="1"/>
  <c r="J174" i="1"/>
  <c r="K174" i="1" s="1"/>
  <c r="L174" i="1" s="1"/>
  <c r="M174" i="1" s="1"/>
  <c r="N174" i="1" s="1"/>
  <c r="J114" i="1"/>
  <c r="K114" i="1" s="1"/>
  <c r="L114" i="1" s="1"/>
  <c r="M114" i="1" s="1"/>
  <c r="N114" i="1" s="1"/>
  <c r="J46" i="1"/>
  <c r="K46" i="1" s="1"/>
  <c r="L46" i="1" s="1"/>
  <c r="M46" i="1" s="1"/>
  <c r="N46" i="1" s="1"/>
  <c r="J77" i="1"/>
  <c r="K77" i="1" s="1"/>
  <c r="L77" i="1" s="1"/>
  <c r="M77" i="1" s="1"/>
  <c r="N77" i="1" s="1"/>
  <c r="J309" i="1"/>
  <c r="K309" i="1" s="1"/>
  <c r="L309" i="1" s="1"/>
  <c r="M309" i="1" s="1"/>
  <c r="N309" i="1" s="1"/>
  <c r="J99" i="1"/>
  <c r="K99" i="1" s="1"/>
  <c r="L99" i="1" s="1"/>
  <c r="M99" i="1" s="1"/>
  <c r="N99" i="1" s="1"/>
  <c r="J137" i="1"/>
  <c r="K137" i="1" s="1"/>
  <c r="L137" i="1" s="1"/>
  <c r="M137" i="1" s="1"/>
  <c r="N137" i="1" s="1"/>
  <c r="J273" i="1"/>
  <c r="K273" i="1" s="1"/>
  <c r="L273" i="1" s="1"/>
  <c r="M273" i="1" s="1"/>
  <c r="N273" i="1" s="1"/>
  <c r="J71" i="1"/>
  <c r="K71" i="1" s="1"/>
  <c r="L71" i="1" s="1"/>
  <c r="M71" i="1" s="1"/>
  <c r="N71" i="1" s="1"/>
  <c r="J266" i="1"/>
  <c r="K266" i="1" s="1"/>
  <c r="L266" i="1" s="1"/>
  <c r="M266" i="1" s="1"/>
  <c r="N266" i="1" s="1"/>
  <c r="J80" i="1"/>
  <c r="K80" i="1" s="1"/>
  <c r="L80" i="1" s="1"/>
  <c r="M80" i="1" s="1"/>
  <c r="N80" i="1" s="1"/>
  <c r="J138" i="1"/>
  <c r="K138" i="1" s="1"/>
  <c r="L138" i="1" s="1"/>
  <c r="M138" i="1" s="1"/>
  <c r="N138" i="1" s="1"/>
  <c r="J221" i="1"/>
  <c r="K221" i="1" s="1"/>
  <c r="L221" i="1" s="1"/>
  <c r="M221" i="1" s="1"/>
  <c r="N221" i="1" s="1"/>
  <c r="J60" i="1"/>
  <c r="K60" i="1" s="1"/>
  <c r="L60" i="1" s="1"/>
  <c r="M60" i="1" s="1"/>
  <c r="N60" i="1" s="1"/>
  <c r="J270" i="1"/>
  <c r="K270" i="1" s="1"/>
  <c r="L270" i="1" s="1"/>
  <c r="M270" i="1" s="1"/>
  <c r="N270" i="1" s="1"/>
  <c r="J53" i="1"/>
  <c r="K53" i="1" s="1"/>
  <c r="L53" i="1" s="1"/>
  <c r="M53" i="1" s="1"/>
  <c r="N53" i="1" s="1"/>
  <c r="J359" i="1"/>
  <c r="K359" i="1" s="1"/>
  <c r="L359" i="1" s="1"/>
  <c r="M359" i="1" s="1"/>
  <c r="N359" i="1" s="1"/>
  <c r="J215" i="1"/>
  <c r="K215" i="1" s="1"/>
  <c r="L215" i="1" s="1"/>
  <c r="M215" i="1" s="1"/>
  <c r="N215" i="1" s="1"/>
  <c r="J44" i="1"/>
  <c r="K44" i="1" s="1"/>
  <c r="L44" i="1" s="1"/>
  <c r="M44" i="1" s="1"/>
  <c r="N44" i="1" s="1"/>
  <c r="J59" i="1"/>
  <c r="K59" i="1" s="1"/>
  <c r="L59" i="1" s="1"/>
  <c r="M59" i="1" s="1"/>
  <c r="N59" i="1" s="1"/>
  <c r="J40" i="1"/>
  <c r="K40" i="1" s="1"/>
  <c r="L40" i="1" s="1"/>
  <c r="M40" i="1" s="1"/>
  <c r="N40" i="1" s="1"/>
  <c r="J54" i="1"/>
  <c r="K54" i="1" s="1"/>
  <c r="L54" i="1" s="1"/>
  <c r="M54" i="1" s="1"/>
  <c r="N54" i="1" s="1"/>
  <c r="J362" i="1"/>
  <c r="K362" i="1" s="1"/>
  <c r="L362" i="1" s="1"/>
  <c r="M362" i="1" s="1"/>
  <c r="N362" i="1" s="1"/>
  <c r="J9" i="1"/>
  <c r="K9" i="1" s="1"/>
  <c r="L9" i="1" s="1"/>
  <c r="M9" i="1" s="1"/>
  <c r="N9" i="1" s="1"/>
  <c r="J45" i="1"/>
  <c r="K45" i="1" s="1"/>
  <c r="L45" i="1" s="1"/>
  <c r="M45" i="1" s="1"/>
  <c r="N45" i="1" s="1"/>
  <c r="J172" i="1"/>
  <c r="K172" i="1" s="1"/>
  <c r="L172" i="1" s="1"/>
  <c r="M172" i="1" s="1"/>
  <c r="N172" i="1" s="1"/>
  <c r="J105" i="1"/>
  <c r="K105" i="1" s="1"/>
  <c r="L105" i="1" s="1"/>
  <c r="M105" i="1" s="1"/>
  <c r="N105" i="1" s="1"/>
  <c r="J280" i="1"/>
  <c r="K280" i="1" s="1"/>
  <c r="L280" i="1" s="1"/>
  <c r="M280" i="1" s="1"/>
  <c r="N280" i="1" s="1"/>
  <c r="J124" i="1"/>
  <c r="K124" i="1" s="1"/>
  <c r="L124" i="1" s="1"/>
  <c r="M124" i="1" s="1"/>
  <c r="N124" i="1" s="1"/>
  <c r="J69" i="1"/>
  <c r="K69" i="1" s="1"/>
  <c r="L69" i="1" s="1"/>
  <c r="M69" i="1" s="1"/>
  <c r="N69" i="1" s="1"/>
  <c r="J347" i="1"/>
  <c r="K347" i="1" s="1"/>
  <c r="L347" i="1" s="1"/>
  <c r="M347" i="1" s="1"/>
  <c r="N347" i="1" s="1"/>
  <c r="J169" i="1"/>
  <c r="K169" i="1" s="1"/>
  <c r="L169" i="1" s="1"/>
  <c r="M169" i="1" s="1"/>
  <c r="N169" i="1" s="1"/>
  <c r="J276" i="1"/>
  <c r="K276" i="1" s="1"/>
  <c r="L276" i="1" s="1"/>
  <c r="M276" i="1" s="1"/>
  <c r="N276" i="1" s="1"/>
  <c r="J88" i="1"/>
  <c r="K88" i="1" s="1"/>
  <c r="L88" i="1" s="1"/>
  <c r="M88" i="1" s="1"/>
  <c r="N88" i="1" s="1"/>
  <c r="J146" i="1"/>
  <c r="K146" i="1" s="1"/>
  <c r="L146" i="1" s="1"/>
  <c r="M146" i="1" s="1"/>
  <c r="N146" i="1" s="1"/>
  <c r="J34" i="1"/>
  <c r="K34" i="1" s="1"/>
  <c r="L34" i="1" s="1"/>
  <c r="M34" i="1" s="1"/>
  <c r="N34" i="1" s="1"/>
  <c r="J253" i="1"/>
  <c r="K253" i="1" s="1"/>
  <c r="L253" i="1" s="1"/>
  <c r="M253" i="1" s="1"/>
  <c r="N253" i="1" s="1"/>
  <c r="J214" i="1"/>
  <c r="K214" i="1" s="1"/>
  <c r="L214" i="1" s="1"/>
  <c r="M214" i="1" s="1"/>
  <c r="N214" i="1" s="1"/>
  <c r="J322" i="1"/>
  <c r="K322" i="1" s="1"/>
  <c r="L322" i="1" s="1"/>
  <c r="M322" i="1" s="1"/>
  <c r="N322" i="1" s="1"/>
  <c r="J74" i="1"/>
  <c r="K74" i="1" s="1"/>
  <c r="L74" i="1" s="1"/>
  <c r="M74" i="1" s="1"/>
  <c r="N74" i="1" s="1"/>
  <c r="J25" i="1"/>
  <c r="K25" i="1" s="1"/>
  <c r="L25" i="1" s="1"/>
  <c r="M25" i="1" s="1"/>
  <c r="N25" i="1" s="1"/>
  <c r="J192" i="1"/>
  <c r="K192" i="1" s="1"/>
  <c r="L192" i="1" s="1"/>
  <c r="M192" i="1" s="1"/>
  <c r="N192" i="1" s="1"/>
  <c r="J134" i="1"/>
  <c r="K134" i="1" s="1"/>
  <c r="L134" i="1" s="1"/>
  <c r="M134" i="1" s="1"/>
  <c r="N134" i="1" s="1"/>
  <c r="J11" i="1"/>
  <c r="K11" i="1" s="1"/>
  <c r="L11" i="1" s="1"/>
  <c r="M11" i="1" s="1"/>
  <c r="N11" i="1" s="1"/>
  <c r="J205" i="1"/>
  <c r="K205" i="1" s="1"/>
  <c r="L205" i="1" s="1"/>
  <c r="M205" i="1" s="1"/>
  <c r="N205" i="1" s="1"/>
  <c r="J24" i="1"/>
  <c r="K24" i="1" s="1"/>
  <c r="L24" i="1" s="1"/>
  <c r="M24" i="1" s="1"/>
  <c r="N24" i="1" s="1"/>
  <c r="J120" i="1"/>
  <c r="K120" i="1" s="1"/>
  <c r="L120" i="1" s="1"/>
  <c r="M120" i="1" s="1"/>
  <c r="N120" i="1" s="1"/>
  <c r="J145" i="1"/>
  <c r="K145" i="1" s="1"/>
  <c r="L145" i="1" s="1"/>
  <c r="M145" i="1" s="1"/>
  <c r="N145" i="1" s="1"/>
  <c r="J81" i="1"/>
  <c r="K81" i="1" s="1"/>
  <c r="L81" i="1" s="1"/>
  <c r="M81" i="1" s="1"/>
  <c r="N81" i="1" s="1"/>
  <c r="J43" i="1"/>
  <c r="K43" i="1" s="1"/>
  <c r="L43" i="1" s="1"/>
  <c r="M43" i="1" s="1"/>
  <c r="N43" i="1" s="1"/>
  <c r="J36" i="1"/>
  <c r="K36" i="1" s="1"/>
  <c r="L36" i="1" s="1"/>
  <c r="M36" i="1" s="1"/>
  <c r="N36" i="1" s="1"/>
  <c r="J113" i="1"/>
  <c r="K113" i="1" s="1"/>
  <c r="L113" i="1" s="1"/>
  <c r="M113" i="1" s="1"/>
  <c r="N113" i="1" s="1"/>
  <c r="J235" i="1"/>
  <c r="K235" i="1" s="1"/>
  <c r="L235" i="1" s="1"/>
  <c r="M235" i="1" s="1"/>
  <c r="N235" i="1" s="1"/>
  <c r="J310" i="1"/>
  <c r="K310" i="1" s="1"/>
  <c r="L310" i="1" s="1"/>
  <c r="M310" i="1" s="1"/>
  <c r="N310" i="1" s="1"/>
  <c r="J149" i="1"/>
  <c r="K149" i="1" s="1"/>
  <c r="L149" i="1" s="1"/>
  <c r="M149" i="1" s="1"/>
  <c r="N149" i="1" s="1"/>
  <c r="J89" i="1"/>
  <c r="K89" i="1" s="1"/>
  <c r="L89" i="1" s="1"/>
  <c r="M89" i="1" s="1"/>
  <c r="N89" i="1" s="1"/>
  <c r="J163" i="1"/>
  <c r="K163" i="1" s="1"/>
  <c r="L163" i="1" s="1"/>
  <c r="M163" i="1" s="1"/>
  <c r="N163" i="1" s="1"/>
  <c r="J272" i="1"/>
  <c r="K272" i="1" s="1"/>
  <c r="L272" i="1" s="1"/>
  <c r="M272" i="1" s="1"/>
  <c r="N272" i="1" s="1"/>
  <c r="J33" i="1"/>
  <c r="K33" i="1" s="1"/>
  <c r="L33" i="1" s="1"/>
  <c r="M33" i="1" s="1"/>
  <c r="N33" i="1" s="1"/>
  <c r="J128" i="1"/>
  <c r="K128" i="1" s="1"/>
  <c r="L128" i="1" s="1"/>
  <c r="M128" i="1" s="1"/>
  <c r="N128" i="1" s="1"/>
  <c r="J7" i="1"/>
  <c r="K7" i="1" s="1"/>
  <c r="J268" i="1"/>
  <c r="K268" i="1" s="1"/>
  <c r="L268" i="1" s="1"/>
  <c r="M268" i="1" s="1"/>
  <c r="N268" i="1" s="1"/>
  <c r="J306" i="1"/>
  <c r="K306" i="1" s="1"/>
  <c r="L306" i="1" s="1"/>
  <c r="M306" i="1" s="1"/>
  <c r="N306" i="1" s="1"/>
  <c r="J351" i="1"/>
  <c r="K351" i="1" s="1"/>
  <c r="L351" i="1" s="1"/>
  <c r="M351" i="1" s="1"/>
  <c r="N351" i="1" s="1"/>
  <c r="J20" i="1"/>
  <c r="K20" i="1" s="1"/>
  <c r="L20" i="1" s="1"/>
  <c r="M20" i="1" s="1"/>
  <c r="N20" i="1" s="1"/>
  <c r="J55" i="1"/>
  <c r="K55" i="1" s="1"/>
  <c r="L55" i="1" s="1"/>
  <c r="M55" i="1" s="1"/>
  <c r="N55" i="1" s="1"/>
  <c r="J180" i="1"/>
  <c r="K180" i="1" s="1"/>
  <c r="L180" i="1" s="1"/>
  <c r="M180" i="1" s="1"/>
  <c r="N180" i="1" s="1"/>
  <c r="J240" i="1"/>
  <c r="K240" i="1" s="1"/>
  <c r="L240" i="1" s="1"/>
  <c r="M240" i="1" s="1"/>
  <c r="N240" i="1" s="1"/>
  <c r="J294" i="1"/>
  <c r="K294" i="1" s="1"/>
  <c r="L294" i="1" s="1"/>
  <c r="M294" i="1" s="1"/>
  <c r="N294" i="1" s="1"/>
  <c r="J176" i="1"/>
  <c r="K176" i="1" s="1"/>
  <c r="L176" i="1" s="1"/>
  <c r="M176" i="1" s="1"/>
  <c r="N176" i="1" s="1"/>
  <c r="J261" i="1"/>
  <c r="K261" i="1" s="1"/>
  <c r="L261" i="1" s="1"/>
  <c r="M261" i="1" s="1"/>
  <c r="N261" i="1" s="1"/>
  <c r="J326" i="1"/>
  <c r="K326" i="1" s="1"/>
  <c r="L326" i="1" s="1"/>
  <c r="M326" i="1" s="1"/>
  <c r="N326" i="1" s="1"/>
  <c r="J91" i="1"/>
  <c r="K91" i="1" s="1"/>
  <c r="L91" i="1" s="1"/>
  <c r="M91" i="1" s="1"/>
  <c r="N91" i="1" s="1"/>
  <c r="J295" i="1"/>
  <c r="K295" i="1" s="1"/>
  <c r="L295" i="1" s="1"/>
  <c r="M295" i="1" s="1"/>
  <c r="N295" i="1" s="1"/>
  <c r="J164" i="1"/>
  <c r="K164" i="1" s="1"/>
  <c r="L164" i="1" s="1"/>
  <c r="M164" i="1" s="1"/>
  <c r="N164" i="1" s="1"/>
  <c r="J100" i="1"/>
  <c r="K100" i="1" s="1"/>
  <c r="L100" i="1" s="1"/>
  <c r="M100" i="1" s="1"/>
  <c r="N100" i="1" s="1"/>
  <c r="J31" i="1"/>
  <c r="K31" i="1" s="1"/>
  <c r="L31" i="1" s="1"/>
  <c r="M31" i="1" s="1"/>
  <c r="N31" i="1" s="1"/>
  <c r="J18" i="1"/>
  <c r="K18" i="1" s="1"/>
  <c r="L18" i="1" s="1"/>
  <c r="M18" i="1" s="1"/>
  <c r="N18" i="1" s="1"/>
  <c r="J212" i="1"/>
  <c r="K212" i="1" s="1"/>
  <c r="L212" i="1" s="1"/>
  <c r="M212" i="1" s="1"/>
  <c r="N212" i="1" s="1"/>
  <c r="J269" i="1"/>
  <c r="K269" i="1" s="1"/>
  <c r="L269" i="1" s="1"/>
  <c r="M269" i="1" s="1"/>
  <c r="N269" i="1" s="1"/>
  <c r="J209" i="1"/>
  <c r="K209" i="1" s="1"/>
  <c r="L209" i="1" s="1"/>
  <c r="M209" i="1" s="1"/>
  <c r="N209" i="1" s="1"/>
  <c r="J92" i="1"/>
  <c r="K92" i="1" s="1"/>
  <c r="L92" i="1" s="1"/>
  <c r="M92" i="1" s="1"/>
  <c r="N92" i="1" s="1"/>
  <c r="J277" i="1"/>
  <c r="K277" i="1" s="1"/>
  <c r="L277" i="1" s="1"/>
  <c r="M277" i="1" s="1"/>
  <c r="N277" i="1" s="1"/>
  <c r="J275" i="1"/>
  <c r="K275" i="1" s="1"/>
  <c r="L275" i="1" s="1"/>
  <c r="M275" i="1" s="1"/>
  <c r="N275" i="1" s="1"/>
  <c r="J170" i="1"/>
  <c r="K170" i="1" s="1"/>
  <c r="L170" i="1" s="1"/>
  <c r="M170" i="1" s="1"/>
  <c r="N170" i="1" s="1"/>
  <c r="J109" i="1"/>
  <c r="K109" i="1" s="1"/>
  <c r="L109" i="1" s="1"/>
  <c r="M109" i="1" s="1"/>
  <c r="N109" i="1" s="1"/>
  <c r="J133" i="1"/>
  <c r="K133" i="1" s="1"/>
  <c r="L133" i="1" s="1"/>
  <c r="M133" i="1" s="1"/>
  <c r="N133" i="1" s="1"/>
  <c r="J150" i="1"/>
  <c r="K150" i="1" s="1"/>
  <c r="L150" i="1" s="1"/>
  <c r="M150" i="1" s="1"/>
  <c r="N150" i="1" s="1"/>
  <c r="J68" i="1"/>
  <c r="K68" i="1" s="1"/>
  <c r="L68" i="1" s="1"/>
  <c r="M68" i="1" s="1"/>
  <c r="N68" i="1" s="1"/>
  <c r="J307" i="1"/>
  <c r="K307" i="1" s="1"/>
  <c r="L307" i="1" s="1"/>
  <c r="M307" i="1" s="1"/>
  <c r="N307" i="1" s="1"/>
  <c r="J352" i="1"/>
  <c r="K352" i="1" s="1"/>
  <c r="L352" i="1" s="1"/>
  <c r="M352" i="1" s="1"/>
  <c r="N352" i="1" s="1"/>
  <c r="J125" i="1"/>
  <c r="K125" i="1" s="1"/>
  <c r="L125" i="1" s="1"/>
  <c r="M125" i="1" s="1"/>
  <c r="N125" i="1" s="1"/>
  <c r="J13" i="1"/>
  <c r="K13" i="1" s="1"/>
  <c r="L13" i="1" s="1"/>
  <c r="M13" i="1" s="1"/>
  <c r="N13" i="1" s="1"/>
  <c r="J83" i="1"/>
  <c r="K83" i="1" s="1"/>
  <c r="L83" i="1" s="1"/>
  <c r="M83" i="1" s="1"/>
  <c r="N83" i="1" s="1"/>
  <c r="J344" i="1"/>
  <c r="K344" i="1" s="1"/>
  <c r="L344" i="1" s="1"/>
  <c r="M344" i="1" s="1"/>
  <c r="N344" i="1" s="1"/>
  <c r="J207" i="1"/>
  <c r="K207" i="1" s="1"/>
  <c r="L207" i="1" s="1"/>
  <c r="M207" i="1" s="1"/>
  <c r="N207" i="1" s="1"/>
  <c r="J158" i="1"/>
  <c r="K158" i="1" s="1"/>
  <c r="L158" i="1" s="1"/>
  <c r="M158" i="1" s="1"/>
  <c r="N158" i="1" s="1"/>
  <c r="J62" i="1"/>
  <c r="K62" i="1" s="1"/>
  <c r="L62" i="1" s="1"/>
  <c r="M62" i="1" s="1"/>
  <c r="N62" i="1" s="1"/>
  <c r="J157" i="1"/>
  <c r="K157" i="1" s="1"/>
  <c r="L157" i="1" s="1"/>
  <c r="M157" i="1" s="1"/>
  <c r="N157" i="1" s="1"/>
  <c r="J41" i="1"/>
  <c r="K41" i="1" s="1"/>
  <c r="L41" i="1" s="1"/>
  <c r="M41" i="1" s="1"/>
  <c r="N41" i="1" s="1"/>
  <c r="J328" i="1"/>
  <c r="K328" i="1" s="1"/>
  <c r="L328" i="1" s="1"/>
  <c r="M328" i="1" s="1"/>
  <c r="N328" i="1" s="1"/>
  <c r="J23" i="1"/>
  <c r="K23" i="1" s="1"/>
  <c r="L23" i="1" s="1"/>
  <c r="M23" i="1" s="1"/>
  <c r="N23" i="1" s="1"/>
  <c r="J29" i="1"/>
  <c r="K29" i="1" s="1"/>
  <c r="L29" i="1" s="1"/>
  <c r="M29" i="1" s="1"/>
  <c r="N29" i="1" s="1"/>
  <c r="J104" i="1"/>
  <c r="K104" i="1" s="1"/>
  <c r="L104" i="1" s="1"/>
  <c r="M104" i="1" s="1"/>
  <c r="N104" i="1" s="1"/>
  <c r="J49" i="1"/>
  <c r="K49" i="1" s="1"/>
  <c r="L49" i="1" s="1"/>
  <c r="M49" i="1" s="1"/>
  <c r="N49" i="1" s="1"/>
  <c r="J52" i="1"/>
  <c r="K52" i="1" s="1"/>
  <c r="L52" i="1" s="1"/>
  <c r="M52" i="1" s="1"/>
  <c r="N52" i="1" s="1"/>
  <c r="J67" i="1"/>
  <c r="K67" i="1" s="1"/>
  <c r="L67" i="1" s="1"/>
  <c r="M67" i="1" s="1"/>
  <c r="N67" i="1" s="1"/>
  <c r="J187" i="1"/>
  <c r="K187" i="1" s="1"/>
  <c r="L187" i="1" s="1"/>
  <c r="M187" i="1" s="1"/>
  <c r="N187" i="1" s="1"/>
  <c r="J131" i="1"/>
  <c r="K131" i="1" s="1"/>
  <c r="L131" i="1" s="1"/>
  <c r="M131" i="1" s="1"/>
  <c r="N131" i="1" s="1"/>
  <c r="J320" i="1"/>
  <c r="K320" i="1" s="1"/>
  <c r="L320" i="1" s="1"/>
  <c r="M320" i="1" s="1"/>
  <c r="N320" i="1" s="1"/>
  <c r="J241" i="1"/>
  <c r="K241" i="1" s="1"/>
  <c r="L241" i="1" s="1"/>
  <c r="M241" i="1" s="1"/>
  <c r="N241" i="1" s="1"/>
  <c r="J303" i="1"/>
  <c r="K303" i="1" s="1"/>
  <c r="L303" i="1" s="1"/>
  <c r="M303" i="1" s="1"/>
  <c r="N303" i="1" s="1"/>
  <c r="J353" i="1"/>
  <c r="K353" i="1" s="1"/>
  <c r="L353" i="1" s="1"/>
  <c r="M353" i="1" s="1"/>
  <c r="N353" i="1" s="1"/>
  <c r="J358" i="1"/>
  <c r="K358" i="1" s="1"/>
  <c r="L358" i="1" s="1"/>
  <c r="M358" i="1" s="1"/>
  <c r="N358" i="1" s="1"/>
  <c r="J357" i="1"/>
  <c r="K357" i="1" s="1"/>
  <c r="L357" i="1" s="1"/>
  <c r="M357" i="1" s="1"/>
  <c r="N357" i="1" s="1"/>
  <c r="J56" i="1"/>
  <c r="K56" i="1" s="1"/>
  <c r="L56" i="1" s="1"/>
  <c r="M56" i="1" s="1"/>
  <c r="N56" i="1" s="1"/>
  <c r="J293" i="1"/>
  <c r="K293" i="1" s="1"/>
  <c r="L293" i="1" s="1"/>
  <c r="M293" i="1" s="1"/>
  <c r="N293" i="1" s="1"/>
  <c r="J85" i="1"/>
  <c r="K85" i="1" s="1"/>
  <c r="L85" i="1" s="1"/>
  <c r="M85" i="1" s="1"/>
  <c r="N85" i="1" s="1"/>
  <c r="J327" i="1"/>
  <c r="K327" i="1" s="1"/>
  <c r="L327" i="1" s="1"/>
  <c r="M327" i="1" s="1"/>
  <c r="N327" i="1" s="1"/>
  <c r="J278" i="1"/>
  <c r="K278" i="1" s="1"/>
  <c r="L278" i="1" s="1"/>
  <c r="M278" i="1" s="1"/>
  <c r="N278" i="1" s="1"/>
  <c r="J226" i="1"/>
  <c r="K226" i="1" s="1"/>
  <c r="L226" i="1" s="1"/>
  <c r="M226" i="1" s="1"/>
  <c r="N226" i="1" s="1"/>
  <c r="J32" i="1"/>
  <c r="K32" i="1" s="1"/>
  <c r="L32" i="1" s="1"/>
  <c r="M32" i="1" s="1"/>
  <c r="N32" i="1" s="1"/>
  <c r="J143" i="1"/>
  <c r="K143" i="1" s="1"/>
  <c r="L143" i="1" s="1"/>
  <c r="M143" i="1" s="1"/>
  <c r="N143" i="1" s="1"/>
  <c r="J165" i="1"/>
  <c r="K165" i="1" s="1"/>
  <c r="L165" i="1" s="1"/>
  <c r="M165" i="1" s="1"/>
  <c r="N165" i="1" s="1"/>
  <c r="J162" i="1"/>
  <c r="K162" i="1" s="1"/>
  <c r="L162" i="1" s="1"/>
  <c r="M162" i="1" s="1"/>
  <c r="N162" i="1" s="1"/>
  <c r="J337" i="1"/>
  <c r="K337" i="1" s="1"/>
  <c r="L337" i="1" s="1"/>
  <c r="M337" i="1" s="1"/>
  <c r="N337" i="1" s="1"/>
  <c r="J159" i="1"/>
  <c r="K159" i="1" s="1"/>
  <c r="L159" i="1" s="1"/>
  <c r="M159" i="1" s="1"/>
  <c r="N159" i="1" s="1"/>
  <c r="J151" i="1"/>
  <c r="K151" i="1" s="1"/>
  <c r="L151" i="1" s="1"/>
  <c r="M151" i="1" s="1"/>
  <c r="N151" i="1" s="1"/>
  <c r="J58" i="1"/>
  <c r="K58" i="1" s="1"/>
  <c r="L58" i="1" s="1"/>
  <c r="M58" i="1" s="1"/>
  <c r="N58" i="1" s="1"/>
  <c r="J227" i="1"/>
  <c r="K227" i="1" s="1"/>
  <c r="L227" i="1" s="1"/>
  <c r="M227" i="1" s="1"/>
  <c r="N227" i="1" s="1"/>
  <c r="J263" i="1"/>
  <c r="K263" i="1" s="1"/>
  <c r="L263" i="1" s="1"/>
  <c r="M263" i="1" s="1"/>
  <c r="N263" i="1" s="1"/>
  <c r="J26" i="1"/>
  <c r="K26" i="1" s="1"/>
  <c r="L26" i="1" s="1"/>
  <c r="M26" i="1" s="1"/>
  <c r="N26" i="1" s="1"/>
  <c r="J305" i="1"/>
  <c r="K305" i="1" s="1"/>
  <c r="L305" i="1" s="1"/>
  <c r="M305" i="1" s="1"/>
  <c r="N305" i="1" s="1"/>
  <c r="J22" i="1"/>
  <c r="K22" i="1" s="1"/>
  <c r="L22" i="1" s="1"/>
  <c r="M22" i="1" s="1"/>
  <c r="N22" i="1" s="1"/>
  <c r="J178" i="1"/>
  <c r="K178" i="1" s="1"/>
  <c r="L178" i="1" s="1"/>
  <c r="M178" i="1" s="1"/>
  <c r="N178" i="1" s="1"/>
  <c r="J94" i="1"/>
  <c r="K94" i="1" s="1"/>
  <c r="L94" i="1" s="1"/>
  <c r="M94" i="1" s="1"/>
  <c r="N94" i="1" s="1"/>
  <c r="J179" i="1"/>
  <c r="K179" i="1" s="1"/>
  <c r="L179" i="1" s="1"/>
  <c r="M179" i="1" s="1"/>
  <c r="N179" i="1" s="1"/>
  <c r="J108" i="1"/>
  <c r="K108" i="1" s="1"/>
  <c r="L108" i="1" s="1"/>
  <c r="M108" i="1" s="1"/>
  <c r="N108" i="1" s="1"/>
  <c r="J218" i="1"/>
  <c r="K218" i="1" s="1"/>
  <c r="L218" i="1" s="1"/>
  <c r="M218" i="1" s="1"/>
  <c r="N218" i="1" s="1"/>
  <c r="J73" i="1"/>
  <c r="K73" i="1" s="1"/>
  <c r="L73" i="1" s="1"/>
  <c r="M73" i="1" s="1"/>
  <c r="N73" i="1" s="1"/>
  <c r="J312" i="1"/>
  <c r="K312" i="1" s="1"/>
  <c r="L312" i="1" s="1"/>
  <c r="M312" i="1" s="1"/>
  <c r="N312" i="1" s="1"/>
  <c r="J14" i="1"/>
  <c r="K14" i="1" s="1"/>
  <c r="L14" i="1" s="1"/>
  <c r="M14" i="1" s="1"/>
  <c r="N14" i="1" s="1"/>
  <c r="J193" i="1"/>
  <c r="K193" i="1" s="1"/>
  <c r="L193" i="1" s="1"/>
  <c r="M193" i="1" s="1"/>
  <c r="N193" i="1" s="1"/>
  <c r="J102" i="1"/>
  <c r="K102" i="1" s="1"/>
  <c r="L102" i="1" s="1"/>
  <c r="M102" i="1" s="1"/>
  <c r="N102" i="1" s="1"/>
  <c r="J244" i="1"/>
  <c r="K244" i="1" s="1"/>
  <c r="L244" i="1" s="1"/>
  <c r="M244" i="1" s="1"/>
  <c r="N244" i="1" s="1"/>
  <c r="J318" i="1"/>
  <c r="K318" i="1" s="1"/>
  <c r="L318" i="1" s="1"/>
  <c r="M318" i="1" s="1"/>
  <c r="N318" i="1" s="1"/>
  <c r="J140" i="1"/>
  <c r="K140" i="1" s="1"/>
  <c r="L140" i="1" s="1"/>
  <c r="M140" i="1" s="1"/>
  <c r="N140" i="1" s="1"/>
  <c r="J161" i="1"/>
  <c r="K161" i="1" s="1"/>
  <c r="L161" i="1" s="1"/>
  <c r="M161" i="1" s="1"/>
  <c r="N161" i="1" s="1"/>
  <c r="J259" i="1"/>
  <c r="K259" i="1" s="1"/>
  <c r="L259" i="1" s="1"/>
  <c r="M259" i="1" s="1"/>
  <c r="N259" i="1" s="1"/>
  <c r="J324" i="1"/>
  <c r="K324" i="1" s="1"/>
  <c r="L324" i="1" s="1"/>
  <c r="M324" i="1" s="1"/>
  <c r="N324" i="1" s="1"/>
  <c r="J279" i="1"/>
  <c r="K279" i="1" s="1"/>
  <c r="L279" i="1" s="1"/>
  <c r="M279" i="1" s="1"/>
  <c r="N279" i="1" s="1"/>
  <c r="J47" i="1"/>
  <c r="K47" i="1" s="1"/>
  <c r="L47" i="1" s="1"/>
  <c r="M47" i="1" s="1"/>
  <c r="N47" i="1" s="1"/>
  <c r="J325" i="1"/>
  <c r="K325" i="1" s="1"/>
  <c r="L325" i="1" s="1"/>
  <c r="M325" i="1" s="1"/>
  <c r="N325" i="1" s="1"/>
  <c r="J106" i="1"/>
  <c r="K106" i="1" s="1"/>
  <c r="L106" i="1" s="1"/>
  <c r="M106" i="1" s="1"/>
  <c r="N106" i="1" s="1"/>
  <c r="J315" i="1"/>
  <c r="K315" i="1" s="1"/>
  <c r="L315" i="1" s="1"/>
  <c r="M315" i="1" s="1"/>
  <c r="N315" i="1" s="1"/>
  <c r="J251" i="1"/>
  <c r="K251" i="1" s="1"/>
  <c r="L251" i="1" s="1"/>
  <c r="M251" i="1" s="1"/>
  <c r="N251" i="1" s="1"/>
  <c r="J291" i="1"/>
  <c r="K291" i="1" s="1"/>
  <c r="L291" i="1" s="1"/>
  <c r="M291" i="1" s="1"/>
  <c r="N291" i="1" s="1"/>
  <c r="J340" i="1"/>
  <c r="K340" i="1" s="1"/>
  <c r="L340" i="1" s="1"/>
  <c r="M340" i="1" s="1"/>
  <c r="N340" i="1" s="1"/>
  <c r="J78" i="1"/>
  <c r="K78" i="1" s="1"/>
  <c r="L78" i="1" s="1"/>
  <c r="M78" i="1" s="1"/>
  <c r="N78" i="1" s="1"/>
  <c r="J298" i="1"/>
  <c r="K298" i="1" s="1"/>
  <c r="L298" i="1" s="1"/>
  <c r="M298" i="1" s="1"/>
  <c r="N298" i="1" s="1"/>
  <c r="J316" i="1"/>
  <c r="K316" i="1" s="1"/>
  <c r="L316" i="1" s="1"/>
  <c r="M316" i="1" s="1"/>
  <c r="N316" i="1" s="1"/>
  <c r="J331" i="1"/>
  <c r="K331" i="1" s="1"/>
  <c r="L331" i="1" s="1"/>
  <c r="M331" i="1" s="1"/>
  <c r="N331" i="1" s="1"/>
  <c r="J177" i="1"/>
  <c r="K177" i="1" s="1"/>
  <c r="L177" i="1" s="1"/>
  <c r="M177" i="1" s="1"/>
  <c r="N177" i="1" s="1"/>
  <c r="J136" i="1"/>
  <c r="K136" i="1" s="1"/>
  <c r="L136" i="1" s="1"/>
  <c r="M136" i="1" s="1"/>
  <c r="N136" i="1" s="1"/>
  <c r="J283" i="1"/>
  <c r="K283" i="1" s="1"/>
  <c r="L283" i="1" s="1"/>
  <c r="M283" i="1" s="1"/>
  <c r="N283" i="1" s="1"/>
  <c r="J346" i="1"/>
  <c r="K346" i="1" s="1"/>
  <c r="L346" i="1" s="1"/>
  <c r="M346" i="1" s="1"/>
  <c r="N346" i="1" s="1"/>
  <c r="J349" i="1"/>
  <c r="K349" i="1" s="1"/>
  <c r="L349" i="1" s="1"/>
  <c r="M349" i="1" s="1"/>
  <c r="N349" i="1" s="1"/>
  <c r="J236" i="1"/>
  <c r="K236" i="1" s="1"/>
  <c r="L236" i="1" s="1"/>
  <c r="M236" i="1" s="1"/>
  <c r="N236" i="1" s="1"/>
  <c r="J256" i="1"/>
  <c r="K256" i="1" s="1"/>
  <c r="L256" i="1" s="1"/>
  <c r="M256" i="1" s="1"/>
  <c r="N256" i="1" s="1"/>
  <c r="J264" i="1"/>
  <c r="K264" i="1" s="1"/>
  <c r="L264" i="1" s="1"/>
  <c r="M264" i="1" s="1"/>
  <c r="N264" i="1" s="1"/>
  <c r="J290" i="1"/>
  <c r="K290" i="1" s="1"/>
  <c r="L290" i="1" s="1"/>
  <c r="M290" i="1" s="1"/>
  <c r="N290" i="1" s="1"/>
  <c r="J317" i="1"/>
  <c r="K317" i="1" s="1"/>
  <c r="L317" i="1" s="1"/>
  <c r="M317" i="1" s="1"/>
  <c r="N317" i="1" s="1"/>
  <c r="J321" i="1"/>
  <c r="K321" i="1" s="1"/>
  <c r="L321" i="1" s="1"/>
  <c r="M321" i="1" s="1"/>
  <c r="N321" i="1" s="1"/>
  <c r="J132" i="1"/>
  <c r="K132" i="1" s="1"/>
  <c r="L132" i="1" s="1"/>
  <c r="M132" i="1" s="1"/>
  <c r="N132" i="1" s="1"/>
  <c r="J216" i="1"/>
  <c r="K216" i="1" s="1"/>
  <c r="L216" i="1" s="1"/>
  <c r="M216" i="1" s="1"/>
  <c r="N216" i="1" s="1"/>
  <c r="J191" i="1"/>
  <c r="K191" i="1" s="1"/>
  <c r="L191" i="1" s="1"/>
  <c r="M191" i="1" s="1"/>
  <c r="N191" i="1" s="1"/>
  <c r="J313" i="1"/>
  <c r="K313" i="1" s="1"/>
  <c r="L313" i="1" s="1"/>
  <c r="M313" i="1" s="1"/>
  <c r="N313" i="1" s="1"/>
  <c r="J148" i="1"/>
  <c r="K148" i="1" s="1"/>
  <c r="L148" i="1" s="1"/>
  <c r="M148" i="1" s="1"/>
  <c r="N148" i="1" s="1"/>
  <c r="J329" i="1"/>
  <c r="K329" i="1" s="1"/>
  <c r="L329" i="1" s="1"/>
  <c r="M329" i="1" s="1"/>
  <c r="N329" i="1" s="1"/>
  <c r="J17" i="1"/>
  <c r="K17" i="1" s="1"/>
  <c r="L17" i="1" s="1"/>
  <c r="M17" i="1" s="1"/>
  <c r="N17" i="1" s="1"/>
  <c r="J76" i="1"/>
  <c r="K76" i="1" s="1"/>
  <c r="L76" i="1" s="1"/>
  <c r="M76" i="1" s="1"/>
  <c r="N76" i="1" s="1"/>
  <c r="J107" i="1"/>
  <c r="K107" i="1" s="1"/>
  <c r="L107" i="1" s="1"/>
  <c r="M107" i="1" s="1"/>
  <c r="N107" i="1" s="1"/>
  <c r="J198" i="1"/>
  <c r="K198" i="1" s="1"/>
  <c r="L198" i="1" s="1"/>
  <c r="M198" i="1" s="1"/>
  <c r="N198" i="1" s="1"/>
  <c r="J171" i="1"/>
  <c r="K171" i="1" s="1"/>
  <c r="L171" i="1" s="1"/>
  <c r="M171" i="1" s="1"/>
  <c r="N171" i="1" s="1"/>
  <c r="J84" i="1"/>
  <c r="K84" i="1" s="1"/>
  <c r="L84" i="1" s="1"/>
  <c r="M84" i="1" s="1"/>
  <c r="N84" i="1" s="1"/>
  <c r="J21" i="1"/>
  <c r="K21" i="1" s="1"/>
  <c r="L21" i="1" s="1"/>
  <c r="M21" i="1" s="1"/>
  <c r="N21" i="1" s="1"/>
  <c r="J16" i="1"/>
  <c r="K16" i="1" s="1"/>
  <c r="L16" i="1" s="1"/>
  <c r="M16" i="1" s="1"/>
  <c r="N16" i="1" s="1"/>
  <c r="J119" i="1"/>
  <c r="K119" i="1" s="1"/>
  <c r="L119" i="1" s="1"/>
  <c r="M119" i="1" s="1"/>
  <c r="N119" i="1" s="1"/>
  <c r="J175" i="1"/>
  <c r="K175" i="1" s="1"/>
  <c r="L175" i="1" s="1"/>
  <c r="M175" i="1" s="1"/>
  <c r="N175" i="1" s="1"/>
  <c r="J206" i="1"/>
  <c r="K206" i="1" s="1"/>
  <c r="L206" i="1" s="1"/>
  <c r="M206" i="1" s="1"/>
  <c r="N206" i="1" s="1"/>
  <c r="J211" i="1"/>
  <c r="K211" i="1" s="1"/>
  <c r="L211" i="1" s="1"/>
  <c r="M211" i="1" s="1"/>
  <c r="N211" i="1" s="1"/>
  <c r="J97" i="1"/>
  <c r="K97" i="1" s="1"/>
  <c r="L97" i="1" s="1"/>
  <c r="M97" i="1" s="1"/>
  <c r="N97" i="1" s="1"/>
  <c r="J348" i="1"/>
  <c r="K348" i="1" s="1"/>
  <c r="L348" i="1" s="1"/>
  <c r="M348" i="1" s="1"/>
  <c r="N348" i="1" s="1"/>
  <c r="J182" i="1"/>
  <c r="K182" i="1" s="1"/>
  <c r="L182" i="1" s="1"/>
  <c r="M182" i="1" s="1"/>
  <c r="N182" i="1" s="1"/>
  <c r="J96" i="1"/>
  <c r="K96" i="1" s="1"/>
  <c r="L96" i="1" s="1"/>
  <c r="M96" i="1" s="1"/>
  <c r="N96" i="1" s="1"/>
  <c r="J155" i="1"/>
  <c r="K155" i="1" s="1"/>
  <c r="L155" i="1" s="1"/>
  <c r="M155" i="1" s="1"/>
  <c r="N155" i="1" s="1"/>
  <c r="J168" i="1"/>
  <c r="K168" i="1" s="1"/>
  <c r="L168" i="1" s="1"/>
  <c r="M168" i="1" s="1"/>
  <c r="N168" i="1" s="1"/>
  <c r="J64" i="1"/>
  <c r="K64" i="1" s="1"/>
  <c r="L64" i="1" s="1"/>
  <c r="M64" i="1" s="1"/>
  <c r="N64" i="1" s="1"/>
  <c r="J87" i="1"/>
  <c r="K87" i="1" s="1"/>
  <c r="L87" i="1" s="1"/>
  <c r="M87" i="1" s="1"/>
  <c r="N87" i="1" s="1"/>
  <c r="J184" i="1"/>
  <c r="K184" i="1" s="1"/>
  <c r="L184" i="1" s="1"/>
  <c r="M184" i="1" s="1"/>
  <c r="N184" i="1" s="1"/>
  <c r="J153" i="1"/>
  <c r="K153" i="1" s="1"/>
  <c r="L153" i="1" s="1"/>
  <c r="M153" i="1" s="1"/>
  <c r="N153" i="1" s="1"/>
  <c r="J238" i="1"/>
  <c r="K238" i="1" s="1"/>
  <c r="L238" i="1" s="1"/>
  <c r="M238" i="1" s="1"/>
  <c r="N238" i="1" s="1"/>
  <c r="J311" i="1"/>
  <c r="K311" i="1" s="1"/>
  <c r="L311" i="1" s="1"/>
  <c r="M311" i="1" s="1"/>
  <c r="N311" i="1" s="1"/>
  <c r="J356" i="1"/>
  <c r="K356" i="1" s="1"/>
  <c r="L356" i="1" s="1"/>
  <c r="M356" i="1" s="1"/>
  <c r="N356" i="1" s="1"/>
  <c r="J237" i="1"/>
  <c r="K237" i="1" s="1"/>
  <c r="L237" i="1" s="1"/>
  <c r="M237" i="1" s="1"/>
  <c r="N237" i="1" s="1"/>
  <c r="J144" i="1"/>
  <c r="K144" i="1" s="1"/>
  <c r="L144" i="1" s="1"/>
  <c r="M144" i="1" s="1"/>
  <c r="N144" i="1" s="1"/>
  <c r="J231" i="1"/>
  <c r="K231" i="1" s="1"/>
  <c r="L231" i="1" s="1"/>
  <c r="M231" i="1" s="1"/>
  <c r="N231" i="1" s="1"/>
  <c r="J166" i="1"/>
  <c r="K166" i="1" s="1"/>
  <c r="L166" i="1" s="1"/>
  <c r="M166" i="1" s="1"/>
  <c r="N166" i="1" s="1"/>
  <c r="J297" i="1"/>
  <c r="K297" i="1" s="1"/>
  <c r="L297" i="1" s="1"/>
  <c r="M297" i="1" s="1"/>
  <c r="N297" i="1" s="1"/>
  <c r="J247" i="1"/>
  <c r="K247" i="1" s="1"/>
  <c r="L247" i="1" s="1"/>
  <c r="M247" i="1" s="1"/>
  <c r="N247" i="1" s="1"/>
  <c r="J239" i="1"/>
  <c r="K239" i="1" s="1"/>
  <c r="L239" i="1" s="1"/>
  <c r="M239" i="1" s="1"/>
  <c r="N239" i="1" s="1"/>
  <c r="J126" i="1"/>
  <c r="K126" i="1" s="1"/>
  <c r="L126" i="1" s="1"/>
  <c r="M126" i="1" s="1"/>
  <c r="N126" i="1" s="1"/>
  <c r="J243" i="1"/>
  <c r="K243" i="1" s="1"/>
  <c r="L243" i="1" s="1"/>
  <c r="M243" i="1" s="1"/>
  <c r="N243" i="1" s="1"/>
  <c r="J285" i="1"/>
  <c r="K285" i="1" s="1"/>
  <c r="L285" i="1" s="1"/>
  <c r="M285" i="1" s="1"/>
  <c r="N285" i="1" s="1"/>
  <c r="J220" i="1"/>
  <c r="K220" i="1" s="1"/>
  <c r="L220" i="1" s="1"/>
  <c r="M220" i="1" s="1"/>
  <c r="N220" i="1" s="1"/>
  <c r="J200" i="1"/>
  <c r="K200" i="1" s="1"/>
  <c r="L200" i="1" s="1"/>
  <c r="M200" i="1" s="1"/>
  <c r="N200" i="1" s="1"/>
  <c r="J147" i="1"/>
  <c r="K147" i="1" s="1"/>
  <c r="L147" i="1" s="1"/>
  <c r="M147" i="1" s="1"/>
  <c r="N147" i="1" s="1"/>
  <c r="J360" i="1"/>
  <c r="K360" i="1" s="1"/>
  <c r="L360" i="1" s="1"/>
  <c r="M360" i="1" s="1"/>
  <c r="N360" i="1" s="1"/>
  <c r="J72" i="1"/>
  <c r="K72" i="1" s="1"/>
  <c r="L72" i="1" s="1"/>
  <c r="M72" i="1" s="1"/>
  <c r="N72" i="1" s="1"/>
  <c r="J355" i="1"/>
  <c r="K355" i="1" s="1"/>
  <c r="L355" i="1" s="1"/>
  <c r="M355" i="1" s="1"/>
  <c r="N355" i="1" s="1"/>
  <c r="J292" i="1"/>
  <c r="K292" i="1" s="1"/>
  <c r="L292" i="1" s="1"/>
  <c r="M292" i="1" s="1"/>
  <c r="N292" i="1" s="1"/>
  <c r="J248" i="1"/>
  <c r="K248" i="1" s="1"/>
  <c r="L248" i="1" s="1"/>
  <c r="M248" i="1" s="1"/>
  <c r="N248" i="1" s="1"/>
  <c r="J61" i="1"/>
  <c r="K61" i="1" s="1"/>
  <c r="L61" i="1" s="1"/>
  <c r="M61" i="1" s="1"/>
  <c r="N61" i="1" s="1"/>
  <c r="J63" i="1"/>
  <c r="K63" i="1" s="1"/>
  <c r="L63" i="1" s="1"/>
  <c r="M63" i="1" s="1"/>
  <c r="N63" i="1" s="1"/>
  <c r="J330" i="1"/>
  <c r="K330" i="1" s="1"/>
  <c r="L330" i="1" s="1"/>
  <c r="M330" i="1" s="1"/>
  <c r="N330" i="1" s="1"/>
  <c r="J35" i="1"/>
  <c r="K35" i="1" s="1"/>
  <c r="L35" i="1" s="1"/>
  <c r="M35" i="1" s="1"/>
  <c r="N35" i="1" s="1"/>
  <c r="J115" i="1"/>
  <c r="K115" i="1" s="1"/>
  <c r="L115" i="1" s="1"/>
  <c r="M115" i="1" s="1"/>
  <c r="N115" i="1" s="1"/>
  <c r="J332" i="1"/>
  <c r="K332" i="1" s="1"/>
  <c r="L332" i="1" s="1"/>
  <c r="M332" i="1" s="1"/>
  <c r="N332" i="1" s="1"/>
  <c r="J70" i="1"/>
  <c r="K70" i="1" s="1"/>
  <c r="L70" i="1" s="1"/>
  <c r="M70" i="1" s="1"/>
  <c r="N70" i="1" s="1"/>
  <c r="J232" i="1"/>
  <c r="K232" i="1" s="1"/>
  <c r="L232" i="1" s="1"/>
  <c r="M232" i="1" s="1"/>
  <c r="N232" i="1" s="1"/>
  <c r="J82" i="1"/>
  <c r="K82" i="1" s="1"/>
  <c r="L82" i="1" s="1"/>
  <c r="M82" i="1" s="1"/>
  <c r="N82" i="1" s="1"/>
  <c r="J142" i="1"/>
  <c r="K142" i="1" s="1"/>
  <c r="L142" i="1" s="1"/>
  <c r="M142" i="1" s="1"/>
  <c r="N142" i="1" s="1"/>
  <c r="J66" i="1"/>
  <c r="K66" i="1" s="1"/>
  <c r="L66" i="1" s="1"/>
  <c r="M66" i="1" s="1"/>
  <c r="N66" i="1" s="1"/>
  <c r="J39" i="1"/>
  <c r="K39" i="1" s="1"/>
  <c r="L39" i="1" s="1"/>
  <c r="M39" i="1" s="1"/>
  <c r="N39" i="1" s="1"/>
  <c r="J156" i="1"/>
  <c r="K156" i="1" s="1"/>
  <c r="L156" i="1" s="1"/>
  <c r="M156" i="1" s="1"/>
  <c r="N156" i="1" s="1"/>
  <c r="J246" i="1"/>
  <c r="K246" i="1" s="1"/>
  <c r="L246" i="1" s="1"/>
  <c r="M246" i="1" s="1"/>
  <c r="N246" i="1" s="1"/>
  <c r="J271" i="1"/>
  <c r="K271" i="1" s="1"/>
  <c r="L271" i="1" s="1"/>
  <c r="M271" i="1" s="1"/>
  <c r="N271" i="1" s="1"/>
  <c r="J95" i="1"/>
  <c r="K95" i="1" s="1"/>
  <c r="L95" i="1" s="1"/>
  <c r="M95" i="1" s="1"/>
  <c r="N95" i="1" s="1"/>
  <c r="J301" i="1"/>
  <c r="K301" i="1" s="1"/>
  <c r="L301" i="1" s="1"/>
  <c r="M301" i="1" s="1"/>
  <c r="N301" i="1" s="1"/>
  <c r="J361" i="1"/>
  <c r="K361" i="1" s="1"/>
  <c r="L361" i="1" s="1"/>
  <c r="M361" i="1" s="1"/>
  <c r="N361" i="1" s="1"/>
  <c r="J342" i="1"/>
  <c r="K342" i="1" s="1"/>
  <c r="L342" i="1" s="1"/>
  <c r="M342" i="1" s="1"/>
  <c r="N342" i="1" s="1"/>
  <c r="J116" i="1"/>
  <c r="K116" i="1" s="1"/>
  <c r="L116" i="1" s="1"/>
  <c r="M116" i="1" s="1"/>
  <c r="N116" i="1" s="1"/>
  <c r="J319" i="1"/>
  <c r="K319" i="1" s="1"/>
  <c r="L319" i="1" s="1"/>
  <c r="M319" i="1" s="1"/>
  <c r="N319" i="1" s="1"/>
  <c r="J202" i="1"/>
  <c r="K202" i="1" s="1"/>
  <c r="L202" i="1" s="1"/>
  <c r="M202" i="1" s="1"/>
  <c r="N202" i="1" s="1"/>
  <c r="J339" i="1"/>
  <c r="K339" i="1" s="1"/>
  <c r="L339" i="1" s="1"/>
  <c r="M339" i="1" s="1"/>
  <c r="N339" i="1" s="1"/>
  <c r="J121" i="1"/>
  <c r="K121" i="1" s="1"/>
  <c r="L121" i="1" s="1"/>
  <c r="M121" i="1" s="1"/>
  <c r="N121" i="1" s="1"/>
  <c r="J224" i="1"/>
  <c r="K224" i="1" s="1"/>
  <c r="L224" i="1" s="1"/>
  <c r="M224" i="1" s="1"/>
  <c r="N224" i="1" s="1"/>
  <c r="J195" i="1"/>
  <c r="K195" i="1" s="1"/>
  <c r="L195" i="1" s="1"/>
  <c r="M195" i="1" s="1"/>
  <c r="N195" i="1" s="1"/>
  <c r="J341" i="1"/>
  <c r="K341" i="1" s="1"/>
  <c r="L341" i="1" s="1"/>
  <c r="M341" i="1" s="1"/>
  <c r="N341" i="1" s="1"/>
  <c r="J90" i="1"/>
  <c r="K90" i="1" s="1"/>
  <c r="L90" i="1" s="1"/>
  <c r="M90" i="1" s="1"/>
  <c r="N90" i="1" s="1"/>
  <c r="J19" i="3"/>
  <c r="J15" i="3"/>
  <c r="J17" i="3"/>
  <c r="J13" i="3"/>
  <c r="J12" i="3"/>
  <c r="J8" i="3"/>
  <c r="J14" i="3"/>
  <c r="J16" i="3"/>
  <c r="J10" i="3"/>
  <c r="J9" i="3"/>
  <c r="J11" i="3"/>
  <c r="J7" i="3"/>
  <c r="K364" i="1" l="1"/>
  <c r="L7" i="1"/>
  <c r="L364" i="1" l="1"/>
  <c r="M7" i="1"/>
  <c r="N7" i="1" l="1"/>
  <c r="M364" i="1"/>
  <c r="N364" i="1" s="1"/>
  <c r="O7" i="1" l="1"/>
  <c r="O364" i="1"/>
  <c r="O336" i="1"/>
  <c r="O349" i="1"/>
  <c r="O168" i="1"/>
  <c r="O332" i="1"/>
  <c r="O319" i="1"/>
  <c r="O329" i="1"/>
  <c r="O357" i="1"/>
  <c r="O36" i="1"/>
  <c r="O217" i="1"/>
  <c r="O190" i="1"/>
  <c r="O131" i="1"/>
  <c r="O333" i="1"/>
  <c r="O247" i="1"/>
  <c r="O318" i="1"/>
  <c r="O92" i="1"/>
  <c r="O215" i="1"/>
  <c r="O111" i="1"/>
  <c r="O292" i="1"/>
  <c r="O254" i="1"/>
  <c r="O341" i="1"/>
  <c r="O84" i="1"/>
  <c r="O226" i="1"/>
  <c r="O163" i="1"/>
  <c r="O260" i="1"/>
  <c r="O12" i="1"/>
  <c r="O162" i="1"/>
  <c r="O165" i="1"/>
  <c r="O142" i="1"/>
  <c r="O236" i="1"/>
  <c r="O104" i="1"/>
  <c r="O74" i="1"/>
  <c r="O86" i="1"/>
  <c r="O223" i="1"/>
  <c r="O41" i="1"/>
  <c r="O61" i="1"/>
  <c r="O78" i="1"/>
  <c r="O344" i="1"/>
  <c r="O347" i="1"/>
  <c r="O48" i="1"/>
  <c r="O286" i="1"/>
  <c r="O246" i="1"/>
  <c r="O121" i="1"/>
  <c r="O107" i="1"/>
  <c r="O85" i="1"/>
  <c r="O310" i="1"/>
  <c r="O122" i="1"/>
  <c r="O141" i="1"/>
  <c r="O283" i="1"/>
  <c r="O156" i="1"/>
  <c r="O290" i="1"/>
  <c r="O67" i="1"/>
  <c r="O134" i="1"/>
  <c r="O296" i="1"/>
  <c r="O189" i="1"/>
  <c r="O112" i="1"/>
  <c r="O264" i="1"/>
  <c r="O209" i="1"/>
  <c r="O173" i="1"/>
  <c r="O201" i="1"/>
  <c r="O149" i="1"/>
  <c r="O144" i="1"/>
  <c r="O194" i="1"/>
  <c r="O17" i="1"/>
  <c r="O238" i="1"/>
  <c r="O305" i="1"/>
  <c r="O73" i="1"/>
  <c r="O115" i="1"/>
  <c r="O177" i="1"/>
  <c r="O157" i="1"/>
  <c r="O146" i="1"/>
  <c r="O183" i="1"/>
  <c r="O139" i="1"/>
  <c r="O51" i="1"/>
  <c r="O182" i="1"/>
  <c r="O227" i="1"/>
  <c r="O55" i="1"/>
  <c r="O114" i="1"/>
  <c r="O185" i="1"/>
  <c r="O259" i="1"/>
  <c r="O136" i="1"/>
  <c r="O66" i="1"/>
  <c r="O256" i="1"/>
  <c r="O49" i="1"/>
  <c r="O25" i="1"/>
  <c r="O57" i="1"/>
  <c r="O210" i="1"/>
  <c r="O205" i="1"/>
  <c r="O11" i="1"/>
  <c r="O200" i="1"/>
  <c r="O47" i="1"/>
  <c r="O150" i="1"/>
  <c r="O9" i="1"/>
  <c r="O65" i="1"/>
  <c r="O323" i="1"/>
  <c r="O59" i="1"/>
  <c r="O231" i="1"/>
  <c r="O193" i="1"/>
  <c r="O212" i="1"/>
  <c r="O270" i="1"/>
  <c r="O110" i="1"/>
  <c r="O243" i="1"/>
  <c r="O161" i="1"/>
  <c r="O232" i="1"/>
  <c r="O346" i="1"/>
  <c r="O23" i="1"/>
  <c r="O214" i="1"/>
  <c r="O37" i="1"/>
  <c r="O282" i="1"/>
  <c r="O328" i="1"/>
  <c r="O125" i="1"/>
  <c r="O72" i="1"/>
  <c r="O315" i="1"/>
  <c r="O352" i="1"/>
  <c r="O105" i="1"/>
  <c r="O30" i="1"/>
  <c r="O27" i="1"/>
  <c r="O221" i="1"/>
  <c r="O90" i="1"/>
  <c r="O21" i="1"/>
  <c r="O32" i="1"/>
  <c r="O272" i="1"/>
  <c r="O75" i="1"/>
  <c r="O228" i="1"/>
  <c r="O293" i="1"/>
  <c r="O56" i="1"/>
  <c r="O330" i="1"/>
  <c r="O316" i="1"/>
  <c r="O158" i="1"/>
  <c r="O350" i="1"/>
  <c r="O199" i="1"/>
  <c r="O208" i="1"/>
  <c r="O77" i="1"/>
  <c r="O166" i="1"/>
  <c r="O102" i="1"/>
  <c r="O269" i="1"/>
  <c r="O53" i="1"/>
  <c r="O252" i="1"/>
  <c r="O170" i="1"/>
  <c r="O229" i="1"/>
  <c r="O87" i="1"/>
  <c r="O178" i="1"/>
  <c r="O261" i="1"/>
  <c r="O137" i="1"/>
  <c r="O288" i="1"/>
  <c r="O294" i="1"/>
  <c r="O187" i="1"/>
  <c r="O248" i="1"/>
  <c r="O340" i="1"/>
  <c r="O83" i="1"/>
  <c r="O69" i="1"/>
  <c r="O300" i="1"/>
  <c r="O235" i="1"/>
  <c r="O113" i="1"/>
  <c r="O239" i="1"/>
  <c r="O140" i="1"/>
  <c r="O277" i="1"/>
  <c r="O44" i="1"/>
  <c r="O167" i="1"/>
  <c r="O334" i="1"/>
  <c r="O116" i="1"/>
  <c r="O148" i="1"/>
  <c r="O358" i="1"/>
  <c r="O43" i="1"/>
  <c r="O234" i="1"/>
  <c r="O225" i="1"/>
  <c r="O31" i="1"/>
  <c r="O100" i="1"/>
  <c r="O325" i="1"/>
  <c r="O68" i="1"/>
  <c r="O45" i="1"/>
  <c r="O93" i="1"/>
  <c r="O250" i="1"/>
  <c r="O184" i="1"/>
  <c r="O326" i="1"/>
  <c r="O273" i="1"/>
  <c r="O124" i="1"/>
  <c r="O103" i="1"/>
  <c r="O159" i="1"/>
  <c r="O306" i="1"/>
  <c r="O197" i="1"/>
  <c r="O40" i="1"/>
  <c r="O240" i="1"/>
  <c r="O324" i="1"/>
  <c r="O233" i="1"/>
  <c r="O138" i="1"/>
  <c r="O202" i="1"/>
  <c r="O192" i="1"/>
  <c r="O253" i="1"/>
  <c r="O244" i="1"/>
  <c r="O359" i="1"/>
  <c r="O152" i="1"/>
  <c r="O351" i="1"/>
  <c r="O224" i="1"/>
  <c r="O196" i="1"/>
  <c r="O280" i="1"/>
  <c r="O60" i="1"/>
  <c r="O276" i="1"/>
  <c r="O287" i="1"/>
  <c r="O339" i="1"/>
  <c r="O147" i="1"/>
  <c r="O249" i="1"/>
  <c r="O345" i="1"/>
  <c r="O94" i="1"/>
  <c r="O203" i="1"/>
  <c r="O211" i="1"/>
  <c r="O289" i="1"/>
  <c r="O109" i="1"/>
  <c r="O311" i="1"/>
  <c r="O218" i="1"/>
  <c r="O164" i="1"/>
  <c r="O188" i="1"/>
  <c r="O39" i="1"/>
  <c r="O258" i="1"/>
  <c r="O34" i="1"/>
  <c r="O38" i="1"/>
  <c r="O97" i="1"/>
  <c r="O343" i="1"/>
  <c r="O198" i="1"/>
  <c r="O204" i="1"/>
  <c r="O14" i="1"/>
  <c r="O123" i="1"/>
  <c r="O181" i="1"/>
  <c r="O96" i="1"/>
  <c r="O263" i="1"/>
  <c r="O180" i="1"/>
  <c r="O46" i="1"/>
  <c r="O79" i="1"/>
  <c r="O321" i="1"/>
  <c r="O119" i="1"/>
  <c r="O35" i="1"/>
  <c r="O331" i="1"/>
  <c r="O62" i="1"/>
  <c r="O88" i="1"/>
  <c r="O135" i="1"/>
  <c r="O127" i="1"/>
  <c r="O117" i="1"/>
  <c r="O262" i="1"/>
  <c r="O153" i="1"/>
  <c r="O179" i="1"/>
  <c r="O91" i="1"/>
  <c r="O71" i="1"/>
  <c r="O265" i="1"/>
  <c r="O175" i="1"/>
  <c r="O355" i="1"/>
  <c r="O195" i="1"/>
  <c r="O171" i="1"/>
  <c r="O278" i="1"/>
  <c r="O89" i="1"/>
  <c r="O267" i="1"/>
  <c r="O314" i="1"/>
  <c r="O126" i="1"/>
  <c r="O301" i="1"/>
  <c r="O216" i="1"/>
  <c r="O241" i="1"/>
  <c r="O120" i="1"/>
  <c r="O186" i="1"/>
  <c r="O42" i="1"/>
  <c r="O160" i="1"/>
  <c r="O354" i="1"/>
  <c r="O64" i="1"/>
  <c r="O22" i="1"/>
  <c r="O176" i="1"/>
  <c r="O99" i="1"/>
  <c r="O335" i="1"/>
  <c r="O271" i="1"/>
  <c r="O219" i="1"/>
  <c r="O16" i="1"/>
  <c r="O143" i="1"/>
  <c r="O33" i="1"/>
  <c r="O28" i="1"/>
  <c r="O154" i="1"/>
  <c r="O312" i="1"/>
  <c r="O26" i="1"/>
  <c r="O360" i="1"/>
  <c r="O106" i="1"/>
  <c r="O307" i="1"/>
  <c r="O172" i="1"/>
  <c r="O304" i="1"/>
  <c r="O15" i="1"/>
  <c r="O98" i="1"/>
  <c r="O230" i="1"/>
  <c r="O348" i="1"/>
  <c r="O58" i="1"/>
  <c r="O20" i="1"/>
  <c r="O174" i="1"/>
  <c r="O274" i="1"/>
  <c r="O291" i="1"/>
  <c r="O317" i="1"/>
  <c r="O361" i="1"/>
  <c r="O191" i="1"/>
  <c r="O303" i="1"/>
  <c r="O145" i="1"/>
  <c r="O242" i="1"/>
  <c r="O213" i="1"/>
  <c r="O251" i="1"/>
  <c r="O82" i="1"/>
  <c r="O29" i="1"/>
  <c r="O322" i="1"/>
  <c r="O118" i="1"/>
  <c r="O255" i="1"/>
  <c r="O19" i="1"/>
  <c r="O101" i="1"/>
  <c r="O206" i="1"/>
  <c r="O337" i="1"/>
  <c r="O268" i="1"/>
  <c r="O8" i="1"/>
  <c r="O129" i="1"/>
  <c r="O10" i="1"/>
  <c r="O108" i="1"/>
  <c r="O295" i="1"/>
  <c r="O266" i="1"/>
  <c r="O222" i="1"/>
  <c r="O76" i="1"/>
  <c r="O356" i="1"/>
  <c r="O342" i="1"/>
  <c r="O313" i="1"/>
  <c r="O353" i="1"/>
  <c r="O81" i="1"/>
  <c r="O338" i="1"/>
  <c r="O302" i="1"/>
  <c r="O13" i="1"/>
  <c r="O275" i="1"/>
  <c r="O63" i="1"/>
  <c r="O298" i="1"/>
  <c r="O207" i="1"/>
  <c r="O169" i="1"/>
  <c r="O50" i="1"/>
  <c r="O299" i="1"/>
  <c r="O128" i="1"/>
  <c r="O220" i="1"/>
  <c r="O279" i="1"/>
  <c r="O133" i="1"/>
  <c r="O362" i="1"/>
  <c r="O245" i="1"/>
  <c r="O257" i="1"/>
  <c r="O155" i="1"/>
  <c r="O95" i="1"/>
  <c r="O132" i="1"/>
  <c r="O320" i="1"/>
  <c r="O24" i="1"/>
  <c r="O130" i="1"/>
  <c r="O285" i="1"/>
  <c r="O54" i="1"/>
  <c r="O309" i="1"/>
  <c r="O80" i="1"/>
  <c r="O237" i="1"/>
  <c r="O52" i="1"/>
  <c r="O308" i="1"/>
  <c r="O297" i="1"/>
  <c r="O70" i="1"/>
  <c r="O151" i="1"/>
  <c r="O281" i="1"/>
  <c r="O327" i="1"/>
  <c r="O284" i="1"/>
  <c r="O18" i="1"/>
</calcChain>
</file>

<file path=xl/sharedStrings.xml><?xml version="1.0" encoding="utf-8"?>
<sst xmlns="http://schemas.openxmlformats.org/spreadsheetml/2006/main" count="501" uniqueCount="445">
  <si>
    <t>Nr</t>
  </si>
  <si>
    <t>Kommunenavn</t>
  </si>
  <si>
    <t>Skatt under 90% av landsgjennomsnittet</t>
  </si>
  <si>
    <t>Skatt og netto skatteutjevning</t>
  </si>
  <si>
    <t>Nto skatteutj.</t>
  </si>
  <si>
    <t>Innb.-</t>
  </si>
  <si>
    <t>Skatt</t>
  </si>
  <si>
    <t xml:space="preserve">Skatt </t>
  </si>
  <si>
    <t>1) Finansieringstrekk</t>
  </si>
  <si>
    <t>inntektsutjevning</t>
  </si>
  <si>
    <t>Tilleggskomp med 35%</t>
  </si>
  <si>
    <t>tall pr.</t>
  </si>
  <si>
    <t xml:space="preserve">   for perioden</t>
  </si>
  <si>
    <t>Pst av</t>
  </si>
  <si>
    <t>(trekk/komp 60%)</t>
  </si>
  <si>
    <t>Brutto</t>
  </si>
  <si>
    <t>Netto 1)</t>
  </si>
  <si>
    <t xml:space="preserve">(kol 5+9) </t>
  </si>
  <si>
    <t>(kol 1+10)</t>
  </si>
  <si>
    <t>pst av</t>
  </si>
  <si>
    <t>1000 kr</t>
  </si>
  <si>
    <t>kr pr innb</t>
  </si>
  <si>
    <t>landsgj.</t>
  </si>
  <si>
    <t>kr.pr.innb.</t>
  </si>
  <si>
    <t>landsgj</t>
  </si>
  <si>
    <t>i 1000 kr</t>
  </si>
  <si>
    <t>Oslo</t>
  </si>
  <si>
    <t>Eigersund</t>
  </si>
  <si>
    <t>Stavanger</t>
  </si>
  <si>
    <t>Haugesund</t>
  </si>
  <si>
    <t>Sandnes</t>
  </si>
  <si>
    <t>Sokndal</t>
  </si>
  <si>
    <t>Lund</t>
  </si>
  <si>
    <t>Bjerkreim</t>
  </si>
  <si>
    <t>Hå</t>
  </si>
  <si>
    <t>Klepp</t>
  </si>
  <si>
    <t>Time</t>
  </si>
  <si>
    <t>Gjesdal</t>
  </si>
  <si>
    <t>Sola</t>
  </si>
  <si>
    <t>Randaberg</t>
  </si>
  <si>
    <t>Strand</t>
  </si>
  <si>
    <t>Hjelmeland</t>
  </si>
  <si>
    <t>Suldal</t>
  </si>
  <si>
    <t>Sauda</t>
  </si>
  <si>
    <t>Kvitsøy</t>
  </si>
  <si>
    <t>Bokn</t>
  </si>
  <si>
    <t>Tysvær</t>
  </si>
  <si>
    <t>Karmøy</t>
  </si>
  <si>
    <t>Utsira</t>
  </si>
  <si>
    <t>Vindafjord</t>
  </si>
  <si>
    <t>Kristiansund</t>
  </si>
  <si>
    <t>Molde</t>
  </si>
  <si>
    <t>Ålesund</t>
  </si>
  <si>
    <t>Vanylven</t>
  </si>
  <si>
    <t>Sande</t>
  </si>
  <si>
    <t>Herøy</t>
  </si>
  <si>
    <t>Ulstein</t>
  </si>
  <si>
    <t>Hareid</t>
  </si>
  <si>
    <t>Ørsta</t>
  </si>
  <si>
    <t>Stranda</t>
  </si>
  <si>
    <t>Sykkylven</t>
  </si>
  <si>
    <t>Sula</t>
  </si>
  <si>
    <t>Giske</t>
  </si>
  <si>
    <t>Vestnes</t>
  </si>
  <si>
    <t>Rauma</t>
  </si>
  <si>
    <t>Aukra</t>
  </si>
  <si>
    <t>Averøy</t>
  </si>
  <si>
    <t>Gjemnes</t>
  </si>
  <si>
    <t>Tingvoll</t>
  </si>
  <si>
    <t>Sunndal</t>
  </si>
  <si>
    <t>Surnadal</t>
  </si>
  <si>
    <t>Smøla</t>
  </si>
  <si>
    <t>Aure</t>
  </si>
  <si>
    <t>Volda</t>
  </si>
  <si>
    <t>Fjord</t>
  </si>
  <si>
    <t>Hustadvika</t>
  </si>
  <si>
    <t>Bodø</t>
  </si>
  <si>
    <t>Narvik</t>
  </si>
  <si>
    <t>Bindal</t>
  </si>
  <si>
    <t>Sømna</t>
  </si>
  <si>
    <t>Brønnøy</t>
  </si>
  <si>
    <t>Vega</t>
  </si>
  <si>
    <t>Vevelstad</t>
  </si>
  <si>
    <t>Alstahaug</t>
  </si>
  <si>
    <t>Leirfjord</t>
  </si>
  <si>
    <t>Vefsn</t>
  </si>
  <si>
    <t>Grane</t>
  </si>
  <si>
    <t>Hattfjelldal</t>
  </si>
  <si>
    <t>Dønna</t>
  </si>
  <si>
    <t>Nesna</t>
  </si>
  <si>
    <t>Hemnes</t>
  </si>
  <si>
    <t>Rana</t>
  </si>
  <si>
    <t>Lurøy</t>
  </si>
  <si>
    <t>Træna</t>
  </si>
  <si>
    <t>Rødøy</t>
  </si>
  <si>
    <t>Meløy</t>
  </si>
  <si>
    <t>Gildeskål</t>
  </si>
  <si>
    <t>Beiarn</t>
  </si>
  <si>
    <t>Saltdal</t>
  </si>
  <si>
    <t>Fauske</t>
  </si>
  <si>
    <t>Sørfold</t>
  </si>
  <si>
    <t>Steigen</t>
  </si>
  <si>
    <t>Lødingen</t>
  </si>
  <si>
    <t>Evenes</t>
  </si>
  <si>
    <t>Røst</t>
  </si>
  <si>
    <t>Værøy</t>
  </si>
  <si>
    <t>Flakstad</t>
  </si>
  <si>
    <t>Vestvågøy</t>
  </si>
  <si>
    <t>Vågan</t>
  </si>
  <si>
    <t>Hadsel</t>
  </si>
  <si>
    <t>Bø</t>
  </si>
  <si>
    <t>Øksnes</t>
  </si>
  <si>
    <t>Sortland</t>
  </si>
  <si>
    <t>Andøy</t>
  </si>
  <si>
    <t>Moskenes</t>
  </si>
  <si>
    <t>Hamarøy</t>
  </si>
  <si>
    <t>Halden</t>
  </si>
  <si>
    <t>Moss</t>
  </si>
  <si>
    <t>Sarpsborg</t>
  </si>
  <si>
    <t>Fredrikstad</t>
  </si>
  <si>
    <t>Drammen</t>
  </si>
  <si>
    <t>Kongsberg</t>
  </si>
  <si>
    <t>Ringerike</t>
  </si>
  <si>
    <t>Hvaler</t>
  </si>
  <si>
    <t>Aremark</t>
  </si>
  <si>
    <t>Marker</t>
  </si>
  <si>
    <t>Indre Østfold</t>
  </si>
  <si>
    <t>Skiptvet</t>
  </si>
  <si>
    <t>Rakkestad</t>
  </si>
  <si>
    <t>Råde</t>
  </si>
  <si>
    <t>Våler</t>
  </si>
  <si>
    <t>Vestby</t>
  </si>
  <si>
    <t>Nordre Follo</t>
  </si>
  <si>
    <t>Ås</t>
  </si>
  <si>
    <t>Frogn</t>
  </si>
  <si>
    <t>Nesodden</t>
  </si>
  <si>
    <t>Bærum</t>
  </si>
  <si>
    <t>Asker</t>
  </si>
  <si>
    <t>Aurskog-Høland</t>
  </si>
  <si>
    <t>Rælingen</t>
  </si>
  <si>
    <t>Enebakk</t>
  </si>
  <si>
    <t>Lørenskog</t>
  </si>
  <si>
    <t>Lillestrøm</t>
  </si>
  <si>
    <t>Nittedal</t>
  </si>
  <si>
    <t>Gjerdrum</t>
  </si>
  <si>
    <t>Ullensaker</t>
  </si>
  <si>
    <t>Nes</t>
  </si>
  <si>
    <t>Eidsvoll</t>
  </si>
  <si>
    <t>Nannestad</t>
  </si>
  <si>
    <t>Hurdal</t>
  </si>
  <si>
    <t>Hole</t>
  </si>
  <si>
    <t>Flå</t>
  </si>
  <si>
    <t>Nesbyen</t>
  </si>
  <si>
    <t>Gol</t>
  </si>
  <si>
    <t>Hemsedal</t>
  </si>
  <si>
    <t>Ål</t>
  </si>
  <si>
    <t>Hol</t>
  </si>
  <si>
    <t>Sigdal</t>
  </si>
  <si>
    <t>Krødsherad</t>
  </si>
  <si>
    <t>Modum</t>
  </si>
  <si>
    <t>Øvre Eiker</t>
  </si>
  <si>
    <t>Lier</t>
  </si>
  <si>
    <t>Flesberg</t>
  </si>
  <si>
    <t>Rollag</t>
  </si>
  <si>
    <t>Nore og Uvdal</t>
  </si>
  <si>
    <t>Jevnaker</t>
  </si>
  <si>
    <t>Lunner</t>
  </si>
  <si>
    <t>Kongsvinger</t>
  </si>
  <si>
    <t>Hamar</t>
  </si>
  <si>
    <t>Lillehammer</t>
  </si>
  <si>
    <t>Gjøvik</t>
  </si>
  <si>
    <t>Ringsaker</t>
  </si>
  <si>
    <t>Løten</t>
  </si>
  <si>
    <t>Stange</t>
  </si>
  <si>
    <t>Nord-Odal</t>
  </si>
  <si>
    <t>Sør-Odal</t>
  </si>
  <si>
    <t>Eidskog</t>
  </si>
  <si>
    <t>Grue</t>
  </si>
  <si>
    <t>Åsnes</t>
  </si>
  <si>
    <t>Elverum</t>
  </si>
  <si>
    <t>Trysil</t>
  </si>
  <si>
    <t>Åmot</t>
  </si>
  <si>
    <t>Stor-Elvdal</t>
  </si>
  <si>
    <t>Rendalen</t>
  </si>
  <si>
    <t>Engerdal</t>
  </si>
  <si>
    <t>Tolga</t>
  </si>
  <si>
    <t>Tynset</t>
  </si>
  <si>
    <t>Alvdal</t>
  </si>
  <si>
    <t>Folldal</t>
  </si>
  <si>
    <t>Os</t>
  </si>
  <si>
    <t>Dovre</t>
  </si>
  <si>
    <t>Lesja</t>
  </si>
  <si>
    <t>Skjåk</t>
  </si>
  <si>
    <t>Lom</t>
  </si>
  <si>
    <t>Vågå</t>
  </si>
  <si>
    <t>Nord-Fron</t>
  </si>
  <si>
    <t>Sel</t>
  </si>
  <si>
    <t>Sør-Fron</t>
  </si>
  <si>
    <t>Ringebu</t>
  </si>
  <si>
    <t>Øyer</t>
  </si>
  <si>
    <t>Gausdal</t>
  </si>
  <si>
    <t>Østre Toten</t>
  </si>
  <si>
    <t>Vestre Toten</t>
  </si>
  <si>
    <t>Gran</t>
  </si>
  <si>
    <t>Søndre Land</t>
  </si>
  <si>
    <t>Nordre Land</t>
  </si>
  <si>
    <t>Sør-Aurdal</t>
  </si>
  <si>
    <t>Etnedal</t>
  </si>
  <si>
    <t>Nord-Aurdal</t>
  </si>
  <si>
    <t>Vestre Slidre</t>
  </si>
  <si>
    <t>Øystre Slidre</t>
  </si>
  <si>
    <t>Vang</t>
  </si>
  <si>
    <t>Horten</t>
  </si>
  <si>
    <t>Holmestrand</t>
  </si>
  <si>
    <t>Tønsberg</t>
  </si>
  <si>
    <t>Sandefjord</t>
  </si>
  <si>
    <t>Larvik</t>
  </si>
  <si>
    <t>Porsgrunn</t>
  </si>
  <si>
    <t>Skien</t>
  </si>
  <si>
    <t>Notodden</t>
  </si>
  <si>
    <t>Færder</t>
  </si>
  <si>
    <t>Siljan</t>
  </si>
  <si>
    <t>Bamble</t>
  </si>
  <si>
    <t>Kragerø</t>
  </si>
  <si>
    <t>Drangedal</t>
  </si>
  <si>
    <t>Nome</t>
  </si>
  <si>
    <t>Midt-Telemark</t>
  </si>
  <si>
    <t>Tinn</t>
  </si>
  <si>
    <t>Hjartdal</t>
  </si>
  <si>
    <t>Seljord</t>
  </si>
  <si>
    <t>Kviteseid</t>
  </si>
  <si>
    <t>Nissedal</t>
  </si>
  <si>
    <t>Fyresdal</t>
  </si>
  <si>
    <t>Tokke</t>
  </si>
  <si>
    <t>Vinje</t>
  </si>
  <si>
    <t>Risør</t>
  </si>
  <si>
    <t>Grimstad</t>
  </si>
  <si>
    <t>Arendal</t>
  </si>
  <si>
    <t>Kristiansand</t>
  </si>
  <si>
    <t>Lindesnes</t>
  </si>
  <si>
    <t>Farsund</t>
  </si>
  <si>
    <t>Flekkefjord</t>
  </si>
  <si>
    <t>Gjerstad</t>
  </si>
  <si>
    <t>Vegårshei</t>
  </si>
  <si>
    <t>Tvedestrand</t>
  </si>
  <si>
    <t>Froland</t>
  </si>
  <si>
    <t>Lillesand</t>
  </si>
  <si>
    <t>Birkenes</t>
  </si>
  <si>
    <t>Åmli</t>
  </si>
  <si>
    <t>Iveland</t>
  </si>
  <si>
    <t>Evje og Hornnes</t>
  </si>
  <si>
    <t>Bygland</t>
  </si>
  <si>
    <t>Valle</t>
  </si>
  <si>
    <t>Bykle</t>
  </si>
  <si>
    <t>Vennesla</t>
  </si>
  <si>
    <t>Åseral</t>
  </si>
  <si>
    <t>Lyngdal</t>
  </si>
  <si>
    <t>Hægebostad</t>
  </si>
  <si>
    <t>Kvinesdal</t>
  </si>
  <si>
    <t>Sirdal</t>
  </si>
  <si>
    <t>Bergen</t>
  </si>
  <si>
    <t>Kinn</t>
  </si>
  <si>
    <t>Etne</t>
  </si>
  <si>
    <t>Sveio</t>
  </si>
  <si>
    <t>Bømlo</t>
  </si>
  <si>
    <t>Stord</t>
  </si>
  <si>
    <t>Fitjar</t>
  </si>
  <si>
    <t>Tysnes</t>
  </si>
  <si>
    <t>Kvinnherad</t>
  </si>
  <si>
    <t>Ullensvang</t>
  </si>
  <si>
    <t>Eidfjord</t>
  </si>
  <si>
    <t>Ulvik</t>
  </si>
  <si>
    <t>Voss</t>
  </si>
  <si>
    <t>Kvam</t>
  </si>
  <si>
    <t>Samnanger</t>
  </si>
  <si>
    <t>Bjørnafjorden</t>
  </si>
  <si>
    <t>Austevoll</t>
  </si>
  <si>
    <t>Øygarden</t>
  </si>
  <si>
    <t>Askøy</t>
  </si>
  <si>
    <t>Vaksdal</t>
  </si>
  <si>
    <t>Modalen</t>
  </si>
  <si>
    <t>Osterøy</t>
  </si>
  <si>
    <t>Alver</t>
  </si>
  <si>
    <t>Austrheim</t>
  </si>
  <si>
    <t>Fedje</t>
  </si>
  <si>
    <t>Masfjorden</t>
  </si>
  <si>
    <t>Gulen</t>
  </si>
  <si>
    <t>Solund</t>
  </si>
  <si>
    <t>Hyllestad</t>
  </si>
  <si>
    <t>Høyanger</t>
  </si>
  <si>
    <t>Vik</t>
  </si>
  <si>
    <t>Sogndal</t>
  </si>
  <si>
    <t>Aurland</t>
  </si>
  <si>
    <t>Lærdal</t>
  </si>
  <si>
    <t>Årdal</t>
  </si>
  <si>
    <t>Luster</t>
  </si>
  <si>
    <t>Askvoll</t>
  </si>
  <si>
    <t>Fjaler</t>
  </si>
  <si>
    <t>Sunnfjord</t>
  </si>
  <si>
    <t>Bremanger</t>
  </si>
  <si>
    <t>Stad</t>
  </si>
  <si>
    <t>Gloppen</t>
  </si>
  <si>
    <t>Stryn</t>
  </si>
  <si>
    <t>Trondheim</t>
  </si>
  <si>
    <t>Steinkjer</t>
  </si>
  <si>
    <t>Namsos</t>
  </si>
  <si>
    <t>Frøya</t>
  </si>
  <si>
    <t>Osen</t>
  </si>
  <si>
    <t>Oppdal</t>
  </si>
  <si>
    <t>Rennebu</t>
  </si>
  <si>
    <t>Røros</t>
  </si>
  <si>
    <t>Holtålen</t>
  </si>
  <si>
    <t>Midtre Gauldal</t>
  </si>
  <si>
    <t>Melhus</t>
  </si>
  <si>
    <t>Skaun</t>
  </si>
  <si>
    <t>Malvik</t>
  </si>
  <si>
    <t>Selbu</t>
  </si>
  <si>
    <t>Tydal</t>
  </si>
  <si>
    <t>Meråker</t>
  </si>
  <si>
    <t>Stjørdal</t>
  </si>
  <si>
    <t>Frosta</t>
  </si>
  <si>
    <t>Levanger</t>
  </si>
  <si>
    <t>Verdal</t>
  </si>
  <si>
    <t>Snåsa</t>
  </si>
  <si>
    <t>Lierne</t>
  </si>
  <si>
    <t>Røyrvik</t>
  </si>
  <si>
    <t>Namsskogan</t>
  </si>
  <si>
    <t>Grong</t>
  </si>
  <si>
    <t>Høylandet</t>
  </si>
  <si>
    <t>Overhalla</t>
  </si>
  <si>
    <t>Flatanger</t>
  </si>
  <si>
    <t>Leka</t>
  </si>
  <si>
    <t>Inderøy</t>
  </si>
  <si>
    <t>Indre Fosen</t>
  </si>
  <si>
    <t>Heim</t>
  </si>
  <si>
    <t>Hitra</t>
  </si>
  <si>
    <t>Ørland</t>
  </si>
  <si>
    <t>Åfjord</t>
  </si>
  <si>
    <t>Orkland</t>
  </si>
  <si>
    <t>Nærøysund</t>
  </si>
  <si>
    <t>Rindal</t>
  </si>
  <si>
    <t>Tromsø</t>
  </si>
  <si>
    <t>Harstad</t>
  </si>
  <si>
    <t>Alta</t>
  </si>
  <si>
    <t>Vardø</t>
  </si>
  <si>
    <t>Vadsø</t>
  </si>
  <si>
    <t>Hammerfest</t>
  </si>
  <si>
    <t>Kvæfjord</t>
  </si>
  <si>
    <t>Tjeldsund</t>
  </si>
  <si>
    <t>Ibestad</t>
  </si>
  <si>
    <t>Gratangen</t>
  </si>
  <si>
    <t>Lavangen</t>
  </si>
  <si>
    <t>Bardu</t>
  </si>
  <si>
    <t>Salangen</t>
  </si>
  <si>
    <t>Målselv</t>
  </si>
  <si>
    <t>Sørreisa</t>
  </si>
  <si>
    <t>Dyrøy</t>
  </si>
  <si>
    <t>Senja</t>
  </si>
  <si>
    <t>Balsfjord</t>
  </si>
  <si>
    <t>Karlsøy</t>
  </si>
  <si>
    <t>Lyngen</t>
  </si>
  <si>
    <t>Storfjord</t>
  </si>
  <si>
    <t>Kåfjord</t>
  </si>
  <si>
    <t>Skjervøy</t>
  </si>
  <si>
    <t>Nordreisa</t>
  </si>
  <si>
    <t>Kvænangen</t>
  </si>
  <si>
    <t>Kautokeino</t>
  </si>
  <si>
    <t>Loppa</t>
  </si>
  <si>
    <t>Hasvik</t>
  </si>
  <si>
    <t>Måsøy</t>
  </si>
  <si>
    <t>Nordkapp</t>
  </si>
  <si>
    <t>Porsanger</t>
  </si>
  <si>
    <t>Karasjok</t>
  </si>
  <si>
    <t>Lebesby</t>
  </si>
  <si>
    <t>Gamvik</t>
  </si>
  <si>
    <t>Berlevåg</t>
  </si>
  <si>
    <t>Tana</t>
  </si>
  <si>
    <t>Nesseby</t>
  </si>
  <si>
    <t>Båtsfjord</t>
  </si>
  <si>
    <t>Sør-Varanger</t>
  </si>
  <si>
    <t>Symmetrisk</t>
  </si>
  <si>
    <t>Hele landet</t>
  </si>
  <si>
    <t>i prosent</t>
  </si>
  <si>
    <t>Nr.</t>
  </si>
  <si>
    <t>Fylkeskommune</t>
  </si>
  <si>
    <t>Skatteutjevning (87,5 pst utjevning)</t>
  </si>
  <si>
    <t>Netto skatte-</t>
  </si>
  <si>
    <t>Endring fra i fjor</t>
  </si>
  <si>
    <t>utjevning for</t>
  </si>
  <si>
    <t xml:space="preserve">skatt </t>
  </si>
  <si>
    <t>1000 kr   1)</t>
  </si>
  <si>
    <t>kr pr innb.</t>
  </si>
  <si>
    <t>Januar</t>
  </si>
  <si>
    <t>Rogaland</t>
  </si>
  <si>
    <t>Møre og Romsdal</t>
  </si>
  <si>
    <t>Nordland</t>
  </si>
  <si>
    <t>Viken</t>
  </si>
  <si>
    <t>Innlandet</t>
  </si>
  <si>
    <t>Vestfold og Telemark</t>
  </si>
  <si>
    <t>Agder</t>
  </si>
  <si>
    <t>Vestland</t>
  </si>
  <si>
    <t>Trøndelag</t>
  </si>
  <si>
    <t>Troms og Finnmark</t>
  </si>
  <si>
    <t>Alle tall i 1000 kr</t>
  </si>
  <si>
    <t>Kommunene</t>
  </si>
  <si>
    <t>Fylkeskommunene</t>
  </si>
  <si>
    <t>Kommuner og fylkeskommuner i alt</t>
  </si>
  <si>
    <t>Februar</t>
  </si>
  <si>
    <t>Mars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</si>
  <si>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</si>
  <si>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</si>
  <si>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</si>
  <si>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</si>
  <si>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</si>
  <si>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</si>
  <si>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</si>
  <si>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</si>
  <si>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Desember</t>
  </si>
  <si>
    <t>Pst-vis endring</t>
  </si>
  <si>
    <t>fra året før</t>
  </si>
  <si>
    <t>Analyse pr måned:</t>
  </si>
  <si>
    <t>Hele året</t>
  </si>
  <si>
    <t>i kr pr innb.</t>
  </si>
  <si>
    <t xml:space="preserve">Finansieringstrekk i prosent av samlet skatteinngang </t>
  </si>
  <si>
    <t>2)</t>
  </si>
  <si>
    <t>1)</t>
  </si>
  <si>
    <t>Trekk for finansiering av inntektsutjevningen - kr pr innb:</t>
  </si>
  <si>
    <t>Skatt 2021</t>
  </si>
  <si>
    <t>Anslag NB2022</t>
  </si>
  <si>
    <t>Skatter 2022</t>
  </si>
  <si>
    <t>Skatt 2022</t>
  </si>
  <si>
    <t>Anslag RNB2022</t>
  </si>
  <si>
    <t>Anslag NB2023</t>
  </si>
  <si>
    <t>endring 21-22</t>
  </si>
  <si>
    <t>Anslag Budsjettvedtak</t>
  </si>
  <si>
    <t>2022   2)</t>
  </si>
  <si>
    <t>Endring fra 2021</t>
  </si>
  <si>
    <t>Skatt og netto skatteutjevning 2022</t>
  </si>
  <si>
    <t>Netto utjevn. 22</t>
  </si>
  <si>
    <t>Folketall 1.1.2022</t>
  </si>
  <si>
    <t>mars</t>
  </si>
  <si>
    <t>jan-april</t>
  </si>
  <si>
    <t>1.7.2022</t>
  </si>
  <si>
    <t>Utbetales/trekkes ved 6. termin rammetilskudd i juni</t>
  </si>
  <si>
    <t>juni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</si>
</sst>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3" formatCode="_-* #,##0.00_-;\-* #,##0.00_-;_-* &quot;-&quot;??_-;_-@_-"/>
    <numFmt numFmtId="164" formatCode="_ * #,##0_ ;_ * \-#,##0_ ;_ * &quot;-&quot;??_ ;_ @_ "/>
    <numFmt numFmtId="165" formatCode="&quot;kr&quot;\ #,##0.00;&quot;kr&quot;\ \-#,##0.00"/>
    <numFmt numFmtId="166" formatCode="_ * #,##0.00000000_ ;_ * \-#,##0.00000000_ ;_ * &quot;-&quot;??_ ;_ @_ "/>
    <numFmt numFmtId="167" formatCode="0.0\ %"/>
    <numFmt numFmtId="168" formatCode="_-* #,##0_-;\-* #,##0_-;_-* &quot;-&quot;??_-;_-@_-"/>
    <numFmt numFmtId="169" formatCode="&quot; &quot;#,##0.00&quot; &quot;;&quot; -&quot;#,##0.00&quot; &quot;;&quot; -&quot;00&quot; &quot;;&quot; &quot;@&quot; &quot;"/>
    <numFmt numFmtId="170" formatCode="#,##0_ ;\-#,##0\ "/>
    <numFmt numFmtId="171" formatCode="_ * #,##0.00_ ;_ * \-#,##0.00_ ;_ * &quot;-&quot;??_ ;_ @_ "/>
    <numFmt numFmtId="172" formatCode="&quot;kr&quot;\ #,##0;&quot;kr&quot;\ \-#,##0"/>
    <numFmt numFmtId="173" formatCode="0000"/>
    <numFmt numFmtId="174" formatCode="_ * #,##0.0_ ;_ * \-#,##0.0_ ;_ * &quot;-&quot;??_ ;_ @_ "/>
    <numFmt numFmtId="175" formatCode="_(* #,##0.00_);_(* \(#,##0.00\);_(* &quot;-&quot;??_);_(@_)"/>
    <numFmt numFmtId="176" formatCode="#,##0.0000"/>
    <numFmt numFmtId="177" formatCode="#,##0.000"/>
  </numFmts>
  <fonts count="4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Tms Rmn"/>
    </font>
    <font>
      <sz val="10"/>
      <name val="MS Sans Serif"/>
      <family val="2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9"/>
      <name val="Times New Roman"/>
      <family val="1"/>
    </font>
    <font>
      <b/>
      <sz val="9"/>
      <name val="Times New Roman"/>
      <family val="1"/>
    </font>
    <font>
      <sz val="11"/>
      <color rgb="FF0070C0"/>
      <name val="Calibri"/>
      <family val="2"/>
      <scheme val="minor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sz val="10"/>
      <color rgb="FFFF0000"/>
      <name val="DepCentury Old Style"/>
      <family val="1"/>
    </font>
    <font>
      <sz val="10"/>
      <name val="Times New Roman"/>
      <family val="1"/>
    </font>
    <font>
      <b/>
      <sz val="10"/>
      <name val="Times New Roman"/>
      <family val="1"/>
    </font>
    <font>
      <sz val="9"/>
      <name val="Arial"/>
      <family val="2"/>
    </font>
    <font>
      <i/>
      <sz val="9"/>
      <name val="Times New Roman"/>
      <family val="1"/>
    </font>
    <font>
      <sz val="10"/>
      <color rgb="FFFF0000"/>
      <name val="Arial"/>
      <family val="2"/>
    </font>
    <font>
      <sz val="9"/>
      <name val="Calibri"/>
      <family val="2"/>
      <scheme val="minor"/>
    </font>
    <font>
      <sz val="10"/>
      <name val="Calibri"/>
      <family val="2"/>
      <scheme val="minor"/>
    </font>
    <font>
      <sz val="11"/>
      <color rgb="FF00B05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 Light"/>
      <family val="2"/>
      <scheme val="major"/>
    </font>
    <font>
      <b/>
      <sz val="11"/>
      <name val="Calibri Light"/>
      <family val="2"/>
      <scheme val="major"/>
    </font>
    <font>
      <i/>
      <sz val="11"/>
      <name val="Calibri Light"/>
      <family val="2"/>
      <scheme val="major"/>
    </font>
    <font>
      <sz val="11"/>
      <color rgb="FFFF0000"/>
      <name val="Calibri Light"/>
      <family val="2"/>
      <scheme val="major"/>
    </font>
    <font>
      <sz val="11"/>
      <color theme="1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b/>
      <sz val="9"/>
      <name val="Calibri Light"/>
      <family val="2"/>
      <scheme val="major"/>
    </font>
    <font>
      <sz val="10"/>
      <color rgb="FF000000"/>
      <name val="Calibri Light"/>
      <family val="2"/>
      <scheme val="major"/>
    </font>
    <font>
      <sz val="10"/>
      <name val="Calibri Light"/>
      <family val="2"/>
      <scheme val="major"/>
    </font>
    <font>
      <sz val="10"/>
      <color theme="1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9"/>
      <color indexed="10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sz val="10"/>
      <color indexed="10"/>
      <name val="Calibri"/>
      <family val="2"/>
      <scheme val="minor"/>
    </font>
    <font>
      <b/>
      <sz val="8"/>
      <name val="Calibri"/>
      <family val="2"/>
      <scheme val="minor"/>
    </font>
    <font>
      <sz val="10"/>
      <color rgb="FF00B050"/>
      <name val="Calibri"/>
      <family val="2"/>
    </font>
    <font>
      <sz val="9"/>
      <color rgb="FF00B050"/>
      <name val="Calibri"/>
      <family val="2"/>
    </font>
    <font>
      <sz val="11"/>
      <name val="Times New Roman"/>
      <family val="1"/>
    </font>
  </fonts>
  <fills count="14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gray0625"/>
    </fill>
    <fill>
      <patternFill patternType="gray0625">
        <bgColor rgb="FFCCFFCC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gray0625">
        <bgColor theme="2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gray0625">
        <bgColor theme="6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1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C1C1C1"/>
      </right>
      <top/>
      <bottom style="thin">
        <color rgb="FFC1C1C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3">
    <xf numFmtId="0" fontId="0" fillId="0" borderId="0"/>
    <xf numFmtId="43" fontId="1" fillId="0" borderId="0" applyFont="0" applyFill="0" applyBorder="0" applyAlignment="0" applyProtection="0"/>
    <xf numFmtId="0" fontId="3" fillId="0" borderId="0"/>
    <xf numFmtId="4" fontId="4" fillId="0" borderId="0" applyFont="0" applyFill="0" applyBorder="0" applyAlignment="0" applyProtection="0"/>
    <xf numFmtId="0" fontId="5" fillId="0" borderId="0"/>
    <xf numFmtId="9" fontId="1" fillId="0" borderId="0" applyFont="0" applyFill="0" applyBorder="0" applyAlignment="0" applyProtection="0"/>
    <xf numFmtId="0" fontId="12" fillId="0" borderId="0"/>
    <xf numFmtId="169" fontId="12" fillId="0" borderId="0" applyFont="0" applyFill="0" applyBorder="0" applyAlignment="0" applyProtection="0"/>
    <xf numFmtId="0" fontId="13" fillId="0" borderId="0" applyNumberFormat="0" applyBorder="0" applyProtection="0"/>
    <xf numFmtId="0" fontId="3" fillId="0" borderId="0"/>
    <xf numFmtId="171" fontId="5" fillId="0" borderId="0" applyFont="0" applyFill="0" applyBorder="0" applyAlignment="0" applyProtection="0"/>
    <xf numFmtId="175" fontId="5" fillId="0" borderId="0" applyFont="0" applyFill="0" applyBorder="0" applyAlignment="0" applyProtection="0"/>
    <xf numFmtId="0" fontId="1" fillId="0" borderId="0"/>
  </cellStyleXfs>
  <cellXfs count="276">
    <xf numFmtId="0" fontId="0" fillId="0" borderId="0" xfId="0"/>
    <xf numFmtId="3" fontId="0" fillId="0" borderId="0" xfId="0" applyNumberFormat="1"/>
    <xf numFmtId="0" fontId="6" fillId="0" borderId="1" xfId="2" applyFont="1" applyBorder="1" applyAlignment="1">
      <alignment horizontal="left"/>
    </xf>
    <xf numFmtId="0" fontId="6" fillId="0" borderId="0" xfId="2" applyFont="1" applyBorder="1" applyAlignment="1">
      <alignment horizontal="centerContinuous"/>
    </xf>
    <xf numFmtId="0" fontId="7" fillId="0" borderId="0" xfId="2" applyFont="1" applyBorder="1" applyAlignment="1">
      <alignment horizontal="center"/>
    </xf>
    <xf numFmtId="0" fontId="8" fillId="3" borderId="3" xfId="2" applyFont="1" applyFill="1" applyBorder="1" applyAlignment="1">
      <alignment horizontal="right"/>
    </xf>
    <xf numFmtId="0" fontId="8" fillId="3" borderId="3" xfId="2" applyFont="1" applyFill="1" applyBorder="1" applyAlignment="1">
      <alignment horizontal="center"/>
    </xf>
    <xf numFmtId="164" fontId="0" fillId="0" borderId="0" xfId="0" applyNumberFormat="1"/>
    <xf numFmtId="164" fontId="6" fillId="0" borderId="0" xfId="1" applyNumberFormat="1" applyFont="1"/>
    <xf numFmtId="3" fontId="0" fillId="0" borderId="0" xfId="0" applyNumberFormat="1" applyFill="1" applyBorder="1"/>
    <xf numFmtId="0" fontId="0" fillId="0" borderId="0" xfId="0" applyFill="1" applyBorder="1"/>
    <xf numFmtId="1" fontId="0" fillId="0" borderId="0" xfId="0" applyNumberFormat="1" applyFill="1" applyBorder="1"/>
    <xf numFmtId="0" fontId="0" fillId="0" borderId="0" xfId="0" applyFill="1"/>
    <xf numFmtId="3" fontId="0" fillId="0" borderId="0" xfId="0" applyNumberFormat="1" applyFill="1"/>
    <xf numFmtId="0" fontId="18" fillId="3" borderId="3" xfId="2" applyFont="1" applyFill="1" applyBorder="1" applyAlignment="1">
      <alignment horizontal="center"/>
    </xf>
    <xf numFmtId="0" fontId="9" fillId="0" borderId="0" xfId="2" applyFont="1" applyBorder="1" applyAlignment="1"/>
    <xf numFmtId="0" fontId="18" fillId="0" borderId="0" xfId="2" applyFont="1" applyBorder="1" applyAlignment="1">
      <alignment horizontal="right"/>
    </xf>
    <xf numFmtId="0" fontId="15" fillId="0" borderId="0" xfId="2" applyFont="1"/>
    <xf numFmtId="0" fontId="16" fillId="0" borderId="0" xfId="2" applyFont="1" applyFill="1"/>
    <xf numFmtId="0" fontId="19" fillId="8" borderId="0" xfId="0" applyFont="1" applyFill="1"/>
    <xf numFmtId="173" fontId="9" fillId="0" borderId="0" xfId="2" applyNumberFormat="1" applyFont="1" applyBorder="1"/>
    <xf numFmtId="0" fontId="9" fillId="0" borderId="0" xfId="2" applyFont="1" applyBorder="1"/>
    <xf numFmtId="0" fontId="0" fillId="8" borderId="0" xfId="0" applyFont="1" applyFill="1"/>
    <xf numFmtId="164" fontId="17" fillId="0" borderId="0" xfId="0" applyNumberFormat="1" applyFont="1"/>
    <xf numFmtId="0" fontId="10" fillId="0" borderId="4" xfId="2" applyFont="1" applyBorder="1"/>
    <xf numFmtId="0" fontId="9" fillId="0" borderId="4" xfId="2" applyFont="1" applyBorder="1"/>
    <xf numFmtId="3" fontId="0" fillId="8" borderId="4" xfId="0" applyNumberFormat="1" applyFont="1" applyFill="1" applyBorder="1"/>
    <xf numFmtId="1" fontId="6" fillId="0" borderId="0" xfId="9" applyNumberFormat="1" applyFont="1"/>
    <xf numFmtId="0" fontId="6" fillId="0" borderId="0" xfId="9" applyFont="1"/>
    <xf numFmtId="0" fontId="17" fillId="0" borderId="0" xfId="0" applyFont="1" applyFill="1" applyBorder="1" applyAlignment="1">
      <alignment horizontal="center"/>
    </xf>
    <xf numFmtId="0" fontId="18" fillId="0" borderId="0" xfId="2" applyFont="1" applyFill="1" applyBorder="1" applyAlignment="1">
      <alignment horizontal="center"/>
    </xf>
    <xf numFmtId="0" fontId="17" fillId="0" borderId="0" xfId="0" applyFont="1" applyFill="1" applyBorder="1"/>
    <xf numFmtId="164" fontId="0" fillId="0" borderId="0" xfId="0" applyNumberFormat="1" applyFill="1" applyBorder="1"/>
    <xf numFmtId="164" fontId="17" fillId="0" borderId="0" xfId="0" applyNumberFormat="1" applyFont="1" applyFill="1" applyBorder="1"/>
    <xf numFmtId="3" fontId="17" fillId="0" borderId="0" xfId="0" applyNumberFormat="1" applyFont="1" applyFill="1" applyBorder="1"/>
    <xf numFmtId="0" fontId="0" fillId="0" borderId="3" xfId="0" applyBorder="1"/>
    <xf numFmtId="167" fontId="0" fillId="0" borderId="0" xfId="0" applyNumberFormat="1"/>
    <xf numFmtId="167" fontId="0" fillId="0" borderId="0" xfId="5" applyNumberFormat="1" applyFont="1" applyBorder="1"/>
    <xf numFmtId="3" fontId="6" fillId="0" borderId="0" xfId="11" applyNumberFormat="1" applyFont="1" applyFill="1"/>
    <xf numFmtId="3" fontId="6" fillId="0" borderId="0" xfId="0" applyNumberFormat="1" applyFont="1" applyFill="1" applyBorder="1"/>
    <xf numFmtId="0" fontId="1" fillId="0" borderId="0" xfId="0" applyFont="1"/>
    <xf numFmtId="3" fontId="6" fillId="0" borderId="0" xfId="1" applyNumberFormat="1" applyFont="1" applyFill="1"/>
    <xf numFmtId="164" fontId="20" fillId="0" borderId="5" xfId="1" applyNumberFormat="1" applyFont="1" applyBorder="1"/>
    <xf numFmtId="164" fontId="1" fillId="0" borderId="0" xfId="0" applyNumberFormat="1" applyFont="1"/>
    <xf numFmtId="164" fontId="6" fillId="0" borderId="3" xfId="1" applyNumberFormat="1" applyFont="1" applyBorder="1"/>
    <xf numFmtId="3" fontId="6" fillId="0" borderId="3" xfId="11" applyNumberFormat="1" applyFont="1" applyFill="1" applyBorder="1"/>
    <xf numFmtId="164" fontId="20" fillId="0" borderId="6" xfId="1" applyNumberFormat="1" applyFont="1" applyBorder="1"/>
    <xf numFmtId="0" fontId="20" fillId="0" borderId="0" xfId="0" applyFont="1"/>
    <xf numFmtId="164" fontId="20" fillId="0" borderId="0" xfId="0" applyNumberFormat="1" applyFont="1"/>
    <xf numFmtId="164" fontId="6" fillId="0" borderId="1" xfId="1" applyNumberFormat="1" applyFont="1" applyBorder="1" applyAlignment="1">
      <alignment horizontal="center"/>
    </xf>
    <xf numFmtId="164" fontId="1" fillId="0" borderId="1" xfId="0" applyNumberFormat="1" applyFont="1" applyBorder="1"/>
    <xf numFmtId="0" fontId="1" fillId="0" borderId="3" xfId="0" applyFont="1" applyBorder="1" applyAlignment="1">
      <alignment horizontal="center"/>
    </xf>
    <xf numFmtId="167" fontId="6" fillId="0" borderId="0" xfId="5" applyNumberFormat="1" applyFont="1"/>
    <xf numFmtId="164" fontId="6" fillId="0" borderId="0" xfId="1" applyNumberFormat="1" applyFont="1" applyBorder="1"/>
    <xf numFmtId="167" fontId="6" fillId="0" borderId="0" xfId="5" applyNumberFormat="1" applyFont="1" applyBorder="1"/>
    <xf numFmtId="164" fontId="6" fillId="0" borderId="0" xfId="11" applyNumberFormat="1" applyFont="1"/>
    <xf numFmtId="164" fontId="6" fillId="0" borderId="7" xfId="1" applyNumberFormat="1" applyFont="1" applyBorder="1"/>
    <xf numFmtId="164" fontId="6" fillId="0" borderId="0" xfId="1" applyNumberFormat="1" applyFont="1" applyFill="1" applyBorder="1"/>
    <xf numFmtId="164" fontId="22" fillId="0" borderId="0" xfId="0" applyNumberFormat="1" applyFont="1"/>
    <xf numFmtId="0" fontId="6" fillId="0" borderId="0" xfId="0" applyFont="1"/>
    <xf numFmtId="164" fontId="11" fillId="0" borderId="0" xfId="0" applyNumberFormat="1" applyFont="1"/>
    <xf numFmtId="3" fontId="14" fillId="0" borderId="0" xfId="6" applyNumberFormat="1" applyFont="1" applyFill="1" applyBorder="1" applyAlignment="1">
      <alignment horizontal="right" vertical="center"/>
    </xf>
    <xf numFmtId="1" fontId="0" fillId="0" borderId="0" xfId="0" applyNumberFormat="1"/>
    <xf numFmtId="1" fontId="0" fillId="0" borderId="0" xfId="0" applyNumberFormat="1" applyFill="1"/>
    <xf numFmtId="4" fontId="0" fillId="0" borderId="0" xfId="0" applyNumberFormat="1" applyFill="1"/>
    <xf numFmtId="3" fontId="6" fillId="0" borderId="0" xfId="3" applyNumberFormat="1" applyFont="1" applyBorder="1" applyAlignment="1">
      <alignment horizontal="center"/>
    </xf>
    <xf numFmtId="0" fontId="6" fillId="0" borderId="0" xfId="2" applyFont="1" applyBorder="1" applyAlignment="1">
      <alignment horizontal="center"/>
    </xf>
    <xf numFmtId="1" fontId="14" fillId="0" borderId="0" xfId="6" applyNumberFormat="1" applyFont="1" applyFill="1" applyBorder="1" applyAlignment="1">
      <alignment horizontal="right" vertical="center"/>
    </xf>
    <xf numFmtId="0" fontId="6" fillId="0" borderId="1" xfId="2" applyFont="1" applyBorder="1"/>
    <xf numFmtId="3" fontId="6" fillId="8" borderId="1" xfId="3" applyNumberFormat="1" applyFont="1" applyFill="1" applyBorder="1" applyAlignment="1">
      <alignment horizontal="center"/>
    </xf>
    <xf numFmtId="49" fontId="6" fillId="8" borderId="0" xfId="3" quotePrefix="1" applyNumberFormat="1" applyFont="1" applyFill="1" applyBorder="1" applyAlignment="1">
      <alignment horizontal="center"/>
    </xf>
    <xf numFmtId="3" fontId="6" fillId="9" borderId="0" xfId="3" applyNumberFormat="1" applyFont="1" applyFill="1" applyBorder="1" applyAlignment="1">
      <alignment horizontal="center"/>
    </xf>
    <xf numFmtId="0" fontId="23" fillId="10" borderId="3" xfId="2" applyFont="1" applyFill="1" applyBorder="1" applyAlignment="1">
      <alignment horizontal="center"/>
    </xf>
    <xf numFmtId="164" fontId="6" fillId="0" borderId="0" xfId="7" applyNumberFormat="1" applyFont="1"/>
    <xf numFmtId="164" fontId="6" fillId="0" borderId="0" xfId="10" applyNumberFormat="1" applyFont="1"/>
    <xf numFmtId="3" fontId="6" fillId="0" borderId="0" xfId="3" applyNumberFormat="1" applyFont="1"/>
    <xf numFmtId="164" fontId="7" fillId="0" borderId="0" xfId="7" applyNumberFormat="1" applyFont="1" applyFill="1"/>
    <xf numFmtId="164" fontId="2" fillId="0" borderId="0" xfId="7" applyNumberFormat="1" applyFont="1"/>
    <xf numFmtId="174" fontId="6" fillId="0" borderId="0" xfId="7" applyNumberFormat="1" applyFont="1"/>
    <xf numFmtId="167" fontId="7" fillId="0" borderId="0" xfId="5" applyNumberFormat="1" applyFont="1" applyFill="1"/>
    <xf numFmtId="164" fontId="6" fillId="0" borderId="4" xfId="7" applyNumberFormat="1" applyFont="1" applyBorder="1"/>
    <xf numFmtId="167" fontId="6" fillId="0" borderId="4" xfId="5" applyNumberFormat="1" applyFont="1" applyBorder="1"/>
    <xf numFmtId="174" fontId="6" fillId="0" borderId="4" xfId="7" applyNumberFormat="1" applyFont="1" applyBorder="1"/>
    <xf numFmtId="3" fontId="6" fillId="0" borderId="4" xfId="3" applyNumberFormat="1" applyFont="1" applyBorder="1"/>
    <xf numFmtId="164" fontId="7" fillId="0" borderId="4" xfId="7" applyNumberFormat="1" applyFont="1" applyFill="1" applyBorder="1"/>
    <xf numFmtId="3" fontId="6" fillId="8" borderId="0" xfId="0" applyNumberFormat="1" applyFont="1" applyFill="1"/>
    <xf numFmtId="0" fontId="24" fillId="0" borderId="0" xfId="0" applyFont="1" applyFill="1" applyAlignment="1">
      <alignment horizontal="right"/>
    </xf>
    <xf numFmtId="0" fontId="24" fillId="0" borderId="0" xfId="0" applyFont="1" applyFill="1"/>
    <xf numFmtId="167" fontId="0" fillId="0" borderId="0" xfId="0" applyNumberFormat="1" applyFill="1"/>
    <xf numFmtId="176" fontId="0" fillId="0" borderId="0" xfId="0" applyNumberFormat="1"/>
    <xf numFmtId="177" fontId="0" fillId="0" borderId="0" xfId="0" applyNumberFormat="1" applyFill="1" applyBorder="1"/>
    <xf numFmtId="10" fontId="0" fillId="0" borderId="0" xfId="0" applyNumberFormat="1"/>
    <xf numFmtId="0" fontId="25" fillId="0" borderId="1" xfId="2" applyFont="1" applyBorder="1" applyAlignment="1">
      <alignment horizontal="left"/>
    </xf>
    <xf numFmtId="0" fontId="26" fillId="0" borderId="1" xfId="2" applyFont="1" applyBorder="1" applyAlignment="1">
      <alignment horizontal="center"/>
    </xf>
    <xf numFmtId="0" fontId="26" fillId="0" borderId="1" xfId="2" applyFont="1" applyBorder="1" applyAlignment="1">
      <alignment horizontal="center" wrapText="1"/>
    </xf>
    <xf numFmtId="3" fontId="25" fillId="2" borderId="1" xfId="3" applyNumberFormat="1" applyFont="1" applyFill="1" applyBorder="1" applyAlignment="1">
      <alignment horizontal="center"/>
    </xf>
    <xf numFmtId="3" fontId="25" fillId="0" borderId="1" xfId="3" applyNumberFormat="1" applyFont="1" applyFill="1" applyBorder="1" applyAlignment="1">
      <alignment horizontal="center"/>
    </xf>
    <xf numFmtId="164" fontId="25" fillId="0" borderId="1" xfId="1" applyNumberFormat="1" applyFont="1" applyFill="1" applyBorder="1" applyAlignment="1">
      <alignment horizontal="center"/>
    </xf>
    <xf numFmtId="0" fontId="27" fillId="0" borderId="0" xfId="2" applyFont="1" applyBorder="1" applyAlignment="1">
      <alignment horizontal="left"/>
    </xf>
    <xf numFmtId="0" fontId="25" fillId="0" borderId="0" xfId="2" applyFont="1" applyBorder="1"/>
    <xf numFmtId="0" fontId="25" fillId="0" borderId="0" xfId="2" applyFont="1" applyBorder="1" applyAlignment="1">
      <alignment horizontal="centerContinuous"/>
    </xf>
    <xf numFmtId="49" fontId="26" fillId="0" borderId="0" xfId="2" applyNumberFormat="1" applyFont="1" applyBorder="1" applyAlignment="1">
      <alignment horizontal="center"/>
    </xf>
    <xf numFmtId="0" fontId="26" fillId="0" borderId="0" xfId="2" applyFont="1" applyBorder="1" applyAlignment="1">
      <alignment horizontal="center"/>
    </xf>
    <xf numFmtId="3" fontId="25" fillId="2" borderId="0" xfId="3" applyNumberFormat="1" applyFont="1" applyFill="1" applyBorder="1" applyAlignment="1">
      <alignment horizontal="center"/>
    </xf>
    <xf numFmtId="164" fontId="25" fillId="0" borderId="0" xfId="1" applyNumberFormat="1" applyFont="1" applyFill="1" applyBorder="1" applyAlignment="1">
      <alignment horizontal="center"/>
    </xf>
    <xf numFmtId="0" fontId="27" fillId="0" borderId="0" xfId="2" applyFont="1" applyBorder="1"/>
    <xf numFmtId="0" fontId="25" fillId="0" borderId="0" xfId="2" applyFont="1" applyBorder="1" applyAlignment="1">
      <alignment horizontal="right"/>
    </xf>
    <xf numFmtId="3" fontId="25" fillId="0" borderId="0" xfId="3" applyNumberFormat="1" applyFont="1" applyBorder="1" applyAlignment="1">
      <alignment horizontal="center"/>
    </xf>
    <xf numFmtId="3" fontId="25" fillId="0" borderId="0" xfId="3" applyNumberFormat="1" applyFont="1" applyBorder="1" applyAlignment="1">
      <alignment horizontal="centerContinuous"/>
    </xf>
    <xf numFmtId="0" fontId="25" fillId="0" borderId="0" xfId="2" applyFont="1" applyBorder="1" applyAlignment="1">
      <alignment horizontal="center"/>
    </xf>
    <xf numFmtId="17" fontId="26" fillId="0" borderId="0" xfId="2" applyNumberFormat="1" applyFont="1" applyBorder="1" applyAlignment="1">
      <alignment horizontal="center"/>
    </xf>
    <xf numFmtId="3" fontId="25" fillId="6" borderId="0" xfId="3" applyNumberFormat="1" applyFont="1" applyFill="1" applyBorder="1" applyAlignment="1">
      <alignment horizontal="center"/>
    </xf>
    <xf numFmtId="0" fontId="25" fillId="6" borderId="0" xfId="2" applyFont="1" applyFill="1" applyBorder="1" applyAlignment="1">
      <alignment horizontal="center"/>
    </xf>
    <xf numFmtId="3" fontId="25" fillId="0" borderId="0" xfId="3" quotePrefix="1" applyNumberFormat="1" applyFont="1" applyFill="1" applyBorder="1" applyAlignment="1">
      <alignment horizontal="center"/>
    </xf>
    <xf numFmtId="165" fontId="26" fillId="2" borderId="2" xfId="2" applyNumberFormat="1" applyFont="1" applyFill="1" applyBorder="1" applyAlignment="1">
      <alignment horizontal="left"/>
    </xf>
    <xf numFmtId="0" fontId="25" fillId="0" borderId="0" xfId="4" applyFont="1" applyFill="1" applyBorder="1" applyAlignment="1">
      <alignment horizontal="center"/>
    </xf>
    <xf numFmtId="14" fontId="28" fillId="2" borderId="0" xfId="2" applyNumberFormat="1" applyFont="1" applyFill="1" applyBorder="1" applyAlignment="1">
      <alignment horizontal="center"/>
    </xf>
    <xf numFmtId="166" fontId="25" fillId="0" borderId="0" xfId="1" applyNumberFormat="1" applyFont="1" applyFill="1" applyBorder="1" applyAlignment="1">
      <alignment horizontal="center"/>
    </xf>
    <xf numFmtId="0" fontId="27" fillId="3" borderId="3" xfId="2" applyFont="1" applyFill="1" applyBorder="1" applyAlignment="1">
      <alignment horizontal="right"/>
    </xf>
    <xf numFmtId="0" fontId="27" fillId="3" borderId="3" xfId="2" applyFont="1" applyFill="1" applyBorder="1" applyAlignment="1">
      <alignment horizontal="center"/>
    </xf>
    <xf numFmtId="0" fontId="27" fillId="7" borderId="3" xfId="2" applyFont="1" applyFill="1" applyBorder="1" applyAlignment="1">
      <alignment horizontal="center"/>
    </xf>
    <xf numFmtId="0" fontId="27" fillId="4" borderId="3" xfId="2" applyFont="1" applyFill="1" applyBorder="1" applyAlignment="1">
      <alignment horizontal="center"/>
    </xf>
    <xf numFmtId="0" fontId="28" fillId="0" borderId="0" xfId="0" applyFont="1"/>
    <xf numFmtId="0" fontId="29" fillId="0" borderId="0" xfId="0" applyFont="1"/>
    <xf numFmtId="0" fontId="29" fillId="5" borderId="0" xfId="0" applyFont="1" applyFill="1"/>
    <xf numFmtId="168" fontId="25" fillId="0" borderId="0" xfId="1" applyNumberFormat="1" applyFont="1" applyBorder="1"/>
    <xf numFmtId="9" fontId="29" fillId="0" borderId="0" xfId="5" applyFont="1"/>
    <xf numFmtId="3" fontId="25" fillId="0" borderId="0" xfId="2" applyNumberFormat="1" applyFont="1" applyBorder="1"/>
    <xf numFmtId="164" fontId="25" fillId="0" borderId="0" xfId="1" applyNumberFormat="1" applyFont="1"/>
    <xf numFmtId="164" fontId="29" fillId="0" borderId="0" xfId="0" applyNumberFormat="1" applyFont="1"/>
    <xf numFmtId="167" fontId="29" fillId="0" borderId="0" xfId="5" applyNumberFormat="1" applyFont="1"/>
    <xf numFmtId="170" fontId="30" fillId="0" borderId="0" xfId="1" applyNumberFormat="1" applyFont="1"/>
    <xf numFmtId="3" fontId="25" fillId="2" borderId="0" xfId="8" applyNumberFormat="1" applyFont="1" applyFill="1" applyBorder="1" applyAlignment="1" applyProtection="1">
      <alignment horizontal="right"/>
    </xf>
    <xf numFmtId="167" fontId="29" fillId="0" borderId="0" xfId="5" applyNumberFormat="1" applyFont="1" applyFill="1"/>
    <xf numFmtId="167" fontId="25" fillId="0" borderId="0" xfId="5" applyNumberFormat="1" applyFont="1" applyFill="1"/>
    <xf numFmtId="0" fontId="30" fillId="0" borderId="4" xfId="0" applyFont="1" applyBorder="1"/>
    <xf numFmtId="3" fontId="30" fillId="0" borderId="4" xfId="0" applyNumberFormat="1" applyFont="1" applyBorder="1"/>
    <xf numFmtId="168" fontId="26" fillId="0" borderId="4" xfId="1" applyNumberFormat="1" applyFont="1" applyBorder="1"/>
    <xf numFmtId="167" fontId="30" fillId="0" borderId="4" xfId="5" applyNumberFormat="1" applyFont="1" applyBorder="1"/>
    <xf numFmtId="3" fontId="26" fillId="0" borderId="4" xfId="2" applyNumberFormat="1" applyFont="1" applyBorder="1"/>
    <xf numFmtId="3" fontId="31" fillId="0" borderId="4" xfId="2" applyNumberFormat="1" applyFont="1" applyBorder="1"/>
    <xf numFmtId="164" fontId="30" fillId="0" borderId="4" xfId="0" applyNumberFormat="1" applyFont="1" applyBorder="1"/>
    <xf numFmtId="170" fontId="30" fillId="0" borderId="4" xfId="1" applyNumberFormat="1" applyFont="1" applyBorder="1"/>
    <xf numFmtId="3" fontId="30" fillId="2" borderId="4" xfId="0" applyNumberFormat="1" applyFont="1" applyFill="1" applyBorder="1"/>
    <xf numFmtId="0" fontId="32" fillId="2" borderId="0" xfId="0" applyFont="1" applyFill="1" applyBorder="1" applyAlignment="1">
      <alignment horizontal="right"/>
    </xf>
    <xf numFmtId="0" fontId="33" fillId="2" borderId="0" xfId="2" applyFont="1" applyFill="1" applyBorder="1"/>
    <xf numFmtId="3" fontId="33" fillId="2" borderId="0" xfId="3" applyNumberFormat="1" applyFont="1" applyFill="1" applyBorder="1"/>
    <xf numFmtId="4" fontId="33" fillId="2" borderId="0" xfId="1" applyNumberFormat="1" applyFont="1" applyFill="1" applyBorder="1"/>
    <xf numFmtId="10" fontId="29" fillId="0" borderId="0" xfId="0" applyNumberFormat="1" applyFont="1"/>
    <xf numFmtId="0" fontId="34" fillId="2" borderId="0" xfId="0" applyFont="1" applyFill="1" applyAlignment="1">
      <alignment horizontal="right"/>
    </xf>
    <xf numFmtId="0" fontId="33" fillId="2" borderId="0" xfId="2" applyFont="1" applyFill="1"/>
    <xf numFmtId="167" fontId="33" fillId="2" borderId="0" xfId="5" applyNumberFormat="1" applyFont="1" applyFill="1"/>
    <xf numFmtId="0" fontId="34" fillId="2" borderId="0" xfId="0" applyFont="1" applyFill="1"/>
    <xf numFmtId="3" fontId="7" fillId="0" borderId="0" xfId="2" applyNumberFormat="1" applyFont="1" applyAlignment="1">
      <alignment horizontal="center"/>
    </xf>
    <xf numFmtId="3" fontId="6" fillId="0" borderId="0" xfId="1" applyNumberFormat="1" applyFont="1" applyFill="1" applyBorder="1"/>
    <xf numFmtId="0" fontId="7" fillId="0" borderId="3" xfId="2" applyFont="1" applyBorder="1" applyAlignment="1">
      <alignment horizontal="center"/>
    </xf>
    <xf numFmtId="3" fontId="6" fillId="8" borderId="3" xfId="3" applyNumberFormat="1" applyFont="1" applyFill="1" applyBorder="1" applyAlignment="1">
      <alignment horizontal="center"/>
    </xf>
    <xf numFmtId="0" fontId="6" fillId="0" borderId="3" xfId="0" applyFont="1" applyBorder="1"/>
    <xf numFmtId="0" fontId="6" fillId="0" borderId="3" xfId="2" applyFont="1" applyBorder="1"/>
    <xf numFmtId="172" fontId="6" fillId="0" borderId="3" xfId="2" applyNumberFormat="1" applyFont="1" applyBorder="1" applyAlignment="1">
      <alignment horizontal="left"/>
    </xf>
    <xf numFmtId="0" fontId="6" fillId="0" borderId="1" xfId="2" applyFont="1" applyBorder="1" applyAlignment="1">
      <alignment horizontal="center"/>
    </xf>
    <xf numFmtId="0" fontId="7" fillId="0" borderId="1" xfId="2" applyFont="1" applyBorder="1" applyAlignment="1">
      <alignment horizontal="center"/>
    </xf>
    <xf numFmtId="0" fontId="2" fillId="8" borderId="1" xfId="2" applyFont="1" applyFill="1" applyBorder="1" applyAlignment="1">
      <alignment horizontal="center"/>
    </xf>
    <xf numFmtId="0" fontId="6" fillId="0" borderId="1" xfId="0" applyFont="1" applyBorder="1"/>
    <xf numFmtId="0" fontId="6" fillId="9" borderId="1" xfId="0" applyFont="1" applyFill="1" applyBorder="1" applyAlignment="1">
      <alignment horizontal="center"/>
    </xf>
    <xf numFmtId="0" fontId="0" fillId="0" borderId="1" xfId="0" applyBorder="1"/>
    <xf numFmtId="0" fontId="17" fillId="0" borderId="1" xfId="0" applyFont="1" applyBorder="1" applyAlignment="1">
      <alignment horizontal="center"/>
    </xf>
    <xf numFmtId="3" fontId="6" fillId="9" borderId="10" xfId="3" applyNumberFormat="1" applyFont="1" applyFill="1" applyBorder="1" applyAlignment="1">
      <alignment horizontal="center"/>
    </xf>
    <xf numFmtId="0" fontId="6" fillId="9" borderId="11" xfId="0" applyFont="1" applyFill="1" applyBorder="1" applyAlignment="1">
      <alignment horizontal="center"/>
    </xf>
    <xf numFmtId="0" fontId="8" fillId="3" borderId="9" xfId="2" applyFont="1" applyFill="1" applyBorder="1" applyAlignment="1">
      <alignment horizontal="center"/>
    </xf>
    <xf numFmtId="0" fontId="0" fillId="0" borderId="10" xfId="0" applyBorder="1"/>
    <xf numFmtId="0" fontId="0" fillId="0" borderId="0" xfId="0" applyBorder="1"/>
    <xf numFmtId="167" fontId="0" fillId="0" borderId="10" xfId="5" applyNumberFormat="1" applyFont="1" applyBorder="1"/>
    <xf numFmtId="10" fontId="0" fillId="0" borderId="12" xfId="5" applyNumberFormat="1" applyFont="1" applyBorder="1"/>
    <xf numFmtId="0" fontId="17" fillId="0" borderId="11" xfId="0" applyFont="1" applyBorder="1" applyAlignment="1">
      <alignment horizontal="center"/>
    </xf>
    <xf numFmtId="0" fontId="18" fillId="3" borderId="9" xfId="2" applyFont="1" applyFill="1" applyBorder="1" applyAlignment="1">
      <alignment horizontal="center"/>
    </xf>
    <xf numFmtId="0" fontId="17" fillId="0" borderId="10" xfId="0" applyFont="1" applyBorder="1"/>
    <xf numFmtId="0" fontId="17" fillId="0" borderId="0" xfId="0" applyFont="1" applyBorder="1"/>
    <xf numFmtId="168" fontId="10" fillId="0" borderId="0" xfId="1" applyNumberFormat="1" applyFont="1" applyBorder="1"/>
    <xf numFmtId="164" fontId="17" fillId="0" borderId="4" xfId="0" applyNumberFormat="1" applyFont="1" applyBorder="1"/>
    <xf numFmtId="167" fontId="0" fillId="0" borderId="4" xfId="5" applyNumberFormat="1" applyFont="1" applyBorder="1"/>
    <xf numFmtId="3" fontId="6" fillId="0" borderId="13" xfId="0" applyNumberFormat="1" applyFont="1" applyBorder="1" applyAlignment="1">
      <alignment horizontal="right" wrapText="1"/>
    </xf>
    <xf numFmtId="167" fontId="29" fillId="5" borderId="0" xfId="0" applyNumberFormat="1" applyFont="1" applyFill="1"/>
    <xf numFmtId="0" fontId="1" fillId="0" borderId="1" xfId="0" applyFont="1" applyBorder="1" applyAlignment="1">
      <alignment horizontal="center"/>
    </xf>
    <xf numFmtId="164" fontId="6" fillId="0" borderId="1" xfId="11" applyNumberFormat="1" applyFont="1" applyBorder="1"/>
    <xf numFmtId="0" fontId="1" fillId="0" borderId="1" xfId="0" applyFont="1" applyBorder="1"/>
    <xf numFmtId="167" fontId="6" fillId="0" borderId="1" xfId="5" applyNumberFormat="1" applyFont="1" applyBorder="1"/>
    <xf numFmtId="0" fontId="7" fillId="0" borderId="3" xfId="0" applyFont="1" applyBorder="1" applyAlignment="1">
      <alignment horizontal="center"/>
    </xf>
    <xf numFmtId="164" fontId="6" fillId="0" borderId="1" xfId="1" applyNumberFormat="1" applyFont="1" applyBorder="1"/>
    <xf numFmtId="0" fontId="1" fillId="0" borderId="3" xfId="0" applyFont="1" applyBorder="1"/>
    <xf numFmtId="3" fontId="21" fillId="0" borderId="0" xfId="0" applyNumberFormat="1" applyFont="1"/>
    <xf numFmtId="164" fontId="36" fillId="0" borderId="0" xfId="0" applyNumberFormat="1" applyFont="1"/>
    <xf numFmtId="3" fontId="6" fillId="0" borderId="15" xfId="1" applyNumberFormat="1" applyFont="1" applyBorder="1"/>
    <xf numFmtId="3" fontId="6" fillId="0" borderId="0" xfId="1" applyNumberFormat="1" applyFont="1"/>
    <xf numFmtId="0" fontId="1" fillId="0" borderId="0" xfId="0" applyFont="1" applyFill="1"/>
    <xf numFmtId="3" fontId="6" fillId="0" borderId="0" xfId="1" applyNumberFormat="1" applyFont="1" applyFill="1" applyAlignment="1">
      <alignment horizontal="right"/>
    </xf>
    <xf numFmtId="164" fontId="37" fillId="0" borderId="0" xfId="11" applyNumberFormat="1" applyFont="1"/>
    <xf numFmtId="164" fontId="38" fillId="0" borderId="0" xfId="0" applyNumberFormat="1" applyFont="1"/>
    <xf numFmtId="167" fontId="37" fillId="0" borderId="0" xfId="5" applyNumberFormat="1" applyFont="1"/>
    <xf numFmtId="164" fontId="20" fillId="0" borderId="0" xfId="1" applyNumberFormat="1" applyFont="1" applyBorder="1"/>
    <xf numFmtId="164" fontId="39" fillId="0" borderId="0" xfId="1" applyNumberFormat="1" applyFont="1" applyBorder="1"/>
    <xf numFmtId="164" fontId="37" fillId="0" borderId="0" xfId="1" applyNumberFormat="1" applyFont="1"/>
    <xf numFmtId="10" fontId="20" fillId="0" borderId="0" xfId="5" applyNumberFormat="1" applyFont="1"/>
    <xf numFmtId="167" fontId="1" fillId="0" borderId="0" xfId="0" applyNumberFormat="1" applyFont="1"/>
    <xf numFmtId="167" fontId="1" fillId="0" borderId="0" xfId="5" applyNumberFormat="1" applyFont="1"/>
    <xf numFmtId="167" fontId="20" fillId="0" borderId="0" xfId="5" applyNumberFormat="1" applyFont="1"/>
    <xf numFmtId="164" fontId="20" fillId="0" borderId="0" xfId="11" applyNumberFormat="1" applyFont="1"/>
    <xf numFmtId="0" fontId="40" fillId="0" borderId="0" xfId="0" applyFont="1"/>
    <xf numFmtId="3" fontId="40" fillId="0" borderId="0" xfId="0" applyNumberFormat="1" applyFont="1"/>
    <xf numFmtId="0" fontId="41" fillId="0" borderId="3" xfId="0" applyFont="1" applyBorder="1" applyAlignment="1">
      <alignment horizontal="center"/>
    </xf>
    <xf numFmtId="164" fontId="1" fillId="0" borderId="0" xfId="0" applyNumberFormat="1" applyFont="1" applyBorder="1"/>
    <xf numFmtId="167" fontId="1" fillId="0" borderId="0" xfId="5" applyNumberFormat="1" applyFont="1" applyBorder="1"/>
    <xf numFmtId="10" fontId="1" fillId="0" borderId="0" xfId="5" applyNumberFormat="1" applyFont="1"/>
    <xf numFmtId="164" fontId="1" fillId="0" borderId="4" xfId="0" applyNumberFormat="1" applyFont="1" applyBorder="1"/>
    <xf numFmtId="167" fontId="1" fillId="0" borderId="4" xfId="5" applyNumberFormat="1" applyFont="1" applyBorder="1"/>
    <xf numFmtId="167" fontId="1" fillId="0" borderId="1" xfId="0" applyNumberFormat="1" applyFont="1" applyBorder="1"/>
    <xf numFmtId="0" fontId="1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3" fontId="42" fillId="0" borderId="0" xfId="0" applyNumberFormat="1" applyFont="1" applyFill="1" applyAlignment="1">
      <alignment horizontal="right"/>
    </xf>
    <xf numFmtId="164" fontId="43" fillId="0" borderId="0" xfId="11" applyNumberFormat="1" applyFont="1" applyFill="1" applyAlignment="1">
      <alignment horizontal="right"/>
    </xf>
    <xf numFmtId="0" fontId="43" fillId="0" borderId="0" xfId="0" applyFont="1" applyFill="1" applyAlignment="1">
      <alignment horizontal="right"/>
    </xf>
    <xf numFmtId="164" fontId="43" fillId="0" borderId="0" xfId="0" applyNumberFormat="1" applyFont="1" applyFill="1" applyAlignment="1">
      <alignment horizontal="right"/>
    </xf>
    <xf numFmtId="164" fontId="43" fillId="0" borderId="0" xfId="1" applyNumberFormat="1" applyFont="1" applyFill="1" applyAlignment="1">
      <alignment horizontal="right"/>
    </xf>
    <xf numFmtId="3" fontId="20" fillId="0" borderId="0" xfId="0" applyNumberFormat="1" applyFont="1"/>
    <xf numFmtId="3" fontId="1" fillId="0" borderId="0" xfId="0" applyNumberFormat="1" applyFont="1"/>
    <xf numFmtId="3" fontId="6" fillId="0" borderId="0" xfId="1" applyNumberFormat="1" applyFont="1" applyBorder="1"/>
    <xf numFmtId="0" fontId="1" fillId="0" borderId="0" xfId="0" applyFont="1" applyBorder="1"/>
    <xf numFmtId="14" fontId="7" fillId="5" borderId="0" xfId="3" quotePrefix="1" applyNumberFormat="1" applyFont="1" applyFill="1" applyBorder="1" applyAlignment="1">
      <alignment horizontal="center"/>
    </xf>
    <xf numFmtId="164" fontId="20" fillId="0" borderId="3" xfId="1" applyNumberFormat="1" applyFont="1" applyBorder="1" applyAlignment="1">
      <alignment horizontal="center"/>
    </xf>
    <xf numFmtId="0" fontId="33" fillId="2" borderId="0" xfId="0" applyFont="1" applyFill="1"/>
    <xf numFmtId="3" fontId="6" fillId="0" borderId="17" xfId="11" applyNumberFormat="1" applyFont="1" applyFill="1" applyBorder="1"/>
    <xf numFmtId="3" fontId="35" fillId="0" borderId="4" xfId="0" applyNumberFormat="1" applyFont="1" applyBorder="1"/>
    <xf numFmtId="164" fontId="0" fillId="0" borderId="4" xfId="0" applyNumberFormat="1" applyBorder="1"/>
    <xf numFmtId="3" fontId="11" fillId="0" borderId="0" xfId="7" applyNumberFormat="1" applyFont="1" applyAlignment="1">
      <alignment horizontal="right" indent="1"/>
    </xf>
    <xf numFmtId="1" fontId="0" fillId="13" borderId="0" xfId="0" applyNumberFormat="1" applyFill="1"/>
    <xf numFmtId="3" fontId="0" fillId="12" borderId="0" xfId="0" applyNumberFormat="1" applyFill="1"/>
    <xf numFmtId="3" fontId="44" fillId="0" borderId="0" xfId="1" applyNumberFormat="1" applyFont="1"/>
    <xf numFmtId="164" fontId="6" fillId="0" borderId="16" xfId="7" applyNumberFormat="1" applyFont="1" applyBorder="1" applyProtection="1"/>
    <xf numFmtId="164" fontId="6" fillId="0" borderId="16" xfId="7" applyNumberFormat="1" applyFont="1" applyFill="1" applyBorder="1" applyAlignment="1" applyProtection="1">
      <alignment horizontal="center"/>
    </xf>
    <xf numFmtId="164" fontId="6" fillId="0" borderId="0" xfId="7" applyNumberFormat="1" applyFont="1" applyBorder="1" applyProtection="1"/>
    <xf numFmtId="164" fontId="6" fillId="0" borderId="0" xfId="7" applyNumberFormat="1" applyFont="1" applyFill="1" applyBorder="1" applyAlignment="1" applyProtection="1">
      <alignment horizontal="center"/>
    </xf>
    <xf numFmtId="170" fontId="6" fillId="0" borderId="0" xfId="1" applyNumberFormat="1" applyFont="1" applyBorder="1"/>
    <xf numFmtId="164" fontId="6" fillId="0" borderId="8" xfId="1" applyNumberFormat="1" applyFont="1" applyBorder="1"/>
    <xf numFmtId="0" fontId="21" fillId="0" borderId="14" xfId="2" applyFont="1" applyFill="1" applyBorder="1"/>
    <xf numFmtId="3" fontId="25" fillId="6" borderId="1" xfId="3" applyNumberFormat="1" applyFont="1" applyFill="1" applyBorder="1" applyAlignment="1">
      <alignment horizontal="center"/>
    </xf>
    <xf numFmtId="49" fontId="25" fillId="11" borderId="0" xfId="3" applyNumberFormat="1" applyFont="1" applyFill="1" applyBorder="1" applyAlignment="1">
      <alignment horizontal="center"/>
    </xf>
    <xf numFmtId="49" fontId="25" fillId="11" borderId="0" xfId="3" quotePrefix="1" applyNumberFormat="1" applyFont="1" applyFill="1" applyBorder="1" applyAlignment="1">
      <alignment horizontal="center"/>
    </xf>
    <xf numFmtId="3" fontId="25" fillId="0" borderId="0" xfId="3" applyNumberFormat="1" applyFont="1" applyBorder="1" applyAlignment="1">
      <alignment horizontal="center"/>
    </xf>
    <xf numFmtId="49" fontId="25" fillId="0" borderId="0" xfId="2" applyNumberFormat="1" applyFont="1" applyBorder="1" applyAlignment="1">
      <alignment horizontal="center"/>
    </xf>
    <xf numFmtId="0" fontId="25" fillId="0" borderId="0" xfId="2" applyNumberFormat="1" applyFont="1" applyBorder="1" applyAlignment="1">
      <alignment horizontal="center"/>
    </xf>
    <xf numFmtId="0" fontId="25" fillId="0" borderId="0" xfId="2" applyFont="1" applyBorder="1" applyAlignment="1">
      <alignment horizontal="center"/>
    </xf>
    <xf numFmtId="3" fontId="25" fillId="5" borderId="1" xfId="3" applyNumberFormat="1" applyFont="1" applyFill="1" applyBorder="1" applyAlignment="1">
      <alignment horizontal="center"/>
    </xf>
    <xf numFmtId="3" fontId="25" fillId="0" borderId="1" xfId="3" applyNumberFormat="1" applyFont="1" applyBorder="1" applyAlignment="1">
      <alignment horizontal="center"/>
    </xf>
    <xf numFmtId="0" fontId="25" fillId="0" borderId="1" xfId="2" applyFont="1" applyBorder="1" applyAlignment="1">
      <alignment horizontal="center"/>
    </xf>
    <xf numFmtId="3" fontId="25" fillId="6" borderId="0" xfId="3" applyNumberFormat="1" applyFont="1" applyFill="1" applyBorder="1" applyAlignment="1">
      <alignment horizontal="center"/>
    </xf>
    <xf numFmtId="1" fontId="0" fillId="0" borderId="9" xfId="0" applyNumberForma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1" fontId="0" fillId="0" borderId="0" xfId="0" applyNumberFormat="1" applyFill="1" applyBorder="1" applyAlignment="1">
      <alignment horizontal="center"/>
    </xf>
    <xf numFmtId="3" fontId="6" fillId="0" borderId="0" xfId="3" applyNumberFormat="1" applyFont="1" applyBorder="1" applyAlignment="1">
      <alignment horizontal="center"/>
    </xf>
    <xf numFmtId="3" fontId="6" fillId="0" borderId="0" xfId="3" quotePrefix="1" applyNumberFormat="1" applyFont="1" applyBorder="1" applyAlignment="1">
      <alignment horizontal="center"/>
    </xf>
    <xf numFmtId="3" fontId="6" fillId="0" borderId="0" xfId="2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0" fillId="0" borderId="0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left"/>
    </xf>
    <xf numFmtId="3" fontId="6" fillId="0" borderId="1" xfId="3" applyNumberFormat="1" applyFont="1" applyBorder="1" applyAlignment="1">
      <alignment horizontal="center"/>
    </xf>
    <xf numFmtId="0" fontId="6" fillId="0" borderId="1" xfId="2" applyFont="1" applyBorder="1" applyAlignment="1">
      <alignment horizontal="center" wrapText="1"/>
    </xf>
    <xf numFmtId="0" fontId="6" fillId="9" borderId="10" xfId="0" applyFont="1" applyFill="1" applyBorder="1" applyAlignment="1">
      <alignment horizontal="center"/>
    </xf>
    <xf numFmtId="0" fontId="6" fillId="9" borderId="0" xfId="0" applyFont="1" applyFill="1" applyBorder="1" applyAlignment="1">
      <alignment horizontal="center"/>
    </xf>
    <xf numFmtId="3" fontId="6" fillId="0" borderId="3" xfId="3" applyNumberFormat="1" applyFont="1" applyBorder="1" applyAlignment="1">
      <alignment horizontal="center"/>
    </xf>
    <xf numFmtId="3" fontId="6" fillId="0" borderId="3" xfId="2" applyNumberFormat="1" applyFont="1" applyBorder="1" applyAlignment="1">
      <alignment horizontal="center"/>
    </xf>
    <xf numFmtId="0" fontId="6" fillId="0" borderId="3" xfId="2" applyFont="1" applyBorder="1" applyAlignment="1">
      <alignment horizontal="center"/>
    </xf>
    <xf numFmtId="3" fontId="6" fillId="9" borderId="9" xfId="3" applyNumberFormat="1" applyFont="1" applyFill="1" applyBorder="1" applyAlignment="1">
      <alignment horizontal="center"/>
    </xf>
    <xf numFmtId="3" fontId="6" fillId="9" borderId="3" xfId="3" applyNumberFormat="1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</cellXfs>
  <cellStyles count="13">
    <cellStyle name="Komma" xfId="1" builtinId="3"/>
    <cellStyle name="Komma 2" xfId="7" xr:uid="{EC602C58-7580-47B2-B498-B1E97BE359C7}"/>
    <cellStyle name="Normal" xfId="0" builtinId="0"/>
    <cellStyle name="Normal 2" xfId="4" xr:uid="{00000000-0005-0000-0000-000002000000}"/>
    <cellStyle name="Normal 2 2" xfId="8" xr:uid="{9E6F5070-3409-446B-83C2-B458A4E05EA4}"/>
    <cellStyle name="Normal 3" xfId="6" xr:uid="{2059A852-F784-4533-BC28-A20721E26FCF}"/>
    <cellStyle name="Normal 9" xfId="12" xr:uid="{62AAA706-6D88-467B-AF04-F80280B3D3CE}"/>
    <cellStyle name="Normal_innutj" xfId="2" xr:uid="{00000000-0005-0000-0000-000003000000}"/>
    <cellStyle name="Normal_TABELL1" xfId="9" xr:uid="{A1C4BA26-A61B-411F-92AF-498F6E660ACA}"/>
    <cellStyle name="Prosent" xfId="5" builtinId="5"/>
    <cellStyle name="Tusenskille_innutj" xfId="3" xr:uid="{00000000-0005-0000-0000-000004000000}"/>
    <cellStyle name="Tusenskille_sammenligningskatt08okt" xfId="11" xr:uid="{C640C5B1-DD01-4EFA-A317-120298FABF41}"/>
    <cellStyle name="Tusenskille_skatt04analyserev" xfId="10" xr:uid="{D8129143-4A6A-4CA6-9202-C5BF1BB25AFB}"/>
  </cellStyles>
  <dxfs count="0"/>
  <tableStyles count="0" defaultTableStyle="TableStyleMedium2" defaultPivotStyle="PivotStyleLight16"/>
  <colors>
    <mruColors>
      <color rgb="FFCCFFCC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chartsheet" Target="chartsheets/sheet2.xml"/><Relationship Id="rId10" Type="http://schemas.openxmlformats.org/officeDocument/2006/relationships/calcChain" Target="calcChain.xml"/><Relationship Id="rId4" Type="http://schemas.openxmlformats.org/officeDocument/2006/relationships/chartsheet" Target="chartsheets/sheet1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Skatt og skatteutjevning.</a:t>
            </a:r>
            <a:r>
              <a:rPr lang="nb-NO" baseline="0"/>
              <a:t> </a:t>
            </a:r>
          </a:p>
          <a:p>
            <a:pPr>
              <a:defRPr/>
            </a:pPr>
            <a:r>
              <a:rPr lang="nb-NO" baseline="0"/>
              <a:t>P</a:t>
            </a:r>
            <a:r>
              <a:rPr lang="nb-NO"/>
              <a:t>rosent av landsgjennomsnittet. Møre og Romsdal</a:t>
            </a:r>
            <a:r>
              <a:rPr lang="nb-NO" baseline="0"/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skatt pr innbygger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komm!$B$31:$B$56</c:f>
              <c:strCache>
                <c:ptCount val="26"/>
                <c:pt idx="0">
                  <c:v> Kristiansund </c:v>
                </c:pt>
                <c:pt idx="1">
                  <c:v> Molde </c:v>
                </c:pt>
                <c:pt idx="2">
                  <c:v> Ålesund </c:v>
                </c:pt>
                <c:pt idx="3">
                  <c:v> Vanylven </c:v>
                </c:pt>
                <c:pt idx="4">
                  <c:v> Sande </c:v>
                </c:pt>
                <c:pt idx="5">
                  <c:v> Herøy </c:v>
                </c:pt>
                <c:pt idx="6">
                  <c:v> Ulstein </c:v>
                </c:pt>
                <c:pt idx="7">
                  <c:v> Hareid </c:v>
                </c:pt>
                <c:pt idx="8">
                  <c:v> Ørsta </c:v>
                </c:pt>
                <c:pt idx="9">
                  <c:v> Stranda </c:v>
                </c:pt>
                <c:pt idx="10">
                  <c:v> Sykkylven </c:v>
                </c:pt>
                <c:pt idx="11">
                  <c:v> Sula </c:v>
                </c:pt>
                <c:pt idx="12">
                  <c:v> Giske </c:v>
                </c:pt>
                <c:pt idx="13">
                  <c:v> Vestnes </c:v>
                </c:pt>
                <c:pt idx="14">
                  <c:v> Rauma </c:v>
                </c:pt>
                <c:pt idx="15">
                  <c:v> Aukra </c:v>
                </c:pt>
                <c:pt idx="16">
                  <c:v> Averøy </c:v>
                </c:pt>
                <c:pt idx="17">
                  <c:v> Gjemnes </c:v>
                </c:pt>
                <c:pt idx="18">
                  <c:v> Tingvoll </c:v>
                </c:pt>
                <c:pt idx="19">
                  <c:v> Sunndal </c:v>
                </c:pt>
                <c:pt idx="20">
                  <c:v> Surnadal </c:v>
                </c:pt>
                <c:pt idx="21">
                  <c:v> Smøla </c:v>
                </c:pt>
                <c:pt idx="22">
                  <c:v> Aure </c:v>
                </c:pt>
                <c:pt idx="23">
                  <c:v> Volda </c:v>
                </c:pt>
                <c:pt idx="24">
                  <c:v> Fjord </c:v>
                </c:pt>
                <c:pt idx="25">
                  <c:v> Hustadvika </c:v>
                </c:pt>
              </c:strCache>
            </c:strRef>
          </c:cat>
          <c:val>
            <c:numRef>
              <c:f>komm!$E$31:$E$56</c:f>
              <c:numCache>
                <c:formatCode>0%</c:formatCode>
                <c:ptCount val="26"/>
                <c:pt idx="0">
                  <c:v>0.88107353862514148</c:v>
                </c:pt>
                <c:pt idx="1">
                  <c:v>0.95891637827764165</c:v>
                </c:pt>
                <c:pt idx="2">
                  <c:v>0.98283515794881893</c:v>
                </c:pt>
                <c:pt idx="3">
                  <c:v>0.89661023012183783</c:v>
                </c:pt>
                <c:pt idx="4">
                  <c:v>1.0368957379003974</c:v>
                </c:pt>
                <c:pt idx="5">
                  <c:v>1.1169298700516979</c:v>
                </c:pt>
                <c:pt idx="6">
                  <c:v>1.0330067862809749</c:v>
                </c:pt>
                <c:pt idx="7">
                  <c:v>0.82341870514305471</c:v>
                </c:pt>
                <c:pt idx="8">
                  <c:v>0.81769804524171064</c:v>
                </c:pt>
                <c:pt idx="9">
                  <c:v>0.88084794487647045</c:v>
                </c:pt>
                <c:pt idx="10">
                  <c:v>0.79271223759718823</c:v>
                </c:pt>
                <c:pt idx="11">
                  <c:v>0.84070831618068453</c:v>
                </c:pt>
                <c:pt idx="12">
                  <c:v>0.98145359532118936</c:v>
                </c:pt>
                <c:pt idx="13">
                  <c:v>0.91705370690756816</c:v>
                </c:pt>
                <c:pt idx="14">
                  <c:v>0.88674438374241138</c:v>
                </c:pt>
                <c:pt idx="15">
                  <c:v>0.98201149703226331</c:v>
                </c:pt>
                <c:pt idx="16">
                  <c:v>0.91287360967971354</c:v>
                </c:pt>
                <c:pt idx="17">
                  <c:v>0.74900057728525882</c:v>
                </c:pt>
                <c:pt idx="18">
                  <c:v>0.745405897991956</c:v>
                </c:pt>
                <c:pt idx="19">
                  <c:v>1.0366687072952299</c:v>
                </c:pt>
                <c:pt idx="20">
                  <c:v>0.86340060274747377</c:v>
                </c:pt>
                <c:pt idx="21">
                  <c:v>0.89394037899597212</c:v>
                </c:pt>
                <c:pt idx="22">
                  <c:v>0.86489590654384285</c:v>
                </c:pt>
                <c:pt idx="23">
                  <c:v>0.77271824179577386</c:v>
                </c:pt>
                <c:pt idx="24">
                  <c:v>1.0688274509609912</c:v>
                </c:pt>
                <c:pt idx="25">
                  <c:v>0.81463532697030905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470-41F0-86D9-5D2517E5DB5D}"/>
            </c:ext>
          </c:extLst>
        </c:ser>
        <c:ser>
          <c:idx val="1"/>
          <c:order val="1"/>
          <c:tx>
            <c:v>skatt og skatteutjevning pr. innb.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komm!$B$31:$B$56</c:f>
              <c:strCache>
                <c:ptCount val="26"/>
                <c:pt idx="0">
                  <c:v> Kristiansund </c:v>
                </c:pt>
                <c:pt idx="1">
                  <c:v> Molde </c:v>
                </c:pt>
                <c:pt idx="2">
                  <c:v> Ålesund </c:v>
                </c:pt>
                <c:pt idx="3">
                  <c:v> Vanylven </c:v>
                </c:pt>
                <c:pt idx="4">
                  <c:v> Sande </c:v>
                </c:pt>
                <c:pt idx="5">
                  <c:v> Herøy </c:v>
                </c:pt>
                <c:pt idx="6">
                  <c:v> Ulstein </c:v>
                </c:pt>
                <c:pt idx="7">
                  <c:v> Hareid </c:v>
                </c:pt>
                <c:pt idx="8">
                  <c:v> Ørsta </c:v>
                </c:pt>
                <c:pt idx="9">
                  <c:v> Stranda </c:v>
                </c:pt>
                <c:pt idx="10">
                  <c:v> Sykkylven </c:v>
                </c:pt>
                <c:pt idx="11">
                  <c:v> Sula </c:v>
                </c:pt>
                <c:pt idx="12">
                  <c:v> Giske </c:v>
                </c:pt>
                <c:pt idx="13">
                  <c:v> Vestnes </c:v>
                </c:pt>
                <c:pt idx="14">
                  <c:v> Rauma </c:v>
                </c:pt>
                <c:pt idx="15">
                  <c:v> Aukra </c:v>
                </c:pt>
                <c:pt idx="16">
                  <c:v> Averøy </c:v>
                </c:pt>
                <c:pt idx="17">
                  <c:v> Gjemnes </c:v>
                </c:pt>
                <c:pt idx="18">
                  <c:v> Tingvoll </c:v>
                </c:pt>
                <c:pt idx="19">
                  <c:v> Sunndal </c:v>
                </c:pt>
                <c:pt idx="20">
                  <c:v> Surnadal </c:v>
                </c:pt>
                <c:pt idx="21">
                  <c:v> Smøla </c:v>
                </c:pt>
                <c:pt idx="22">
                  <c:v> Aure </c:v>
                </c:pt>
                <c:pt idx="23">
                  <c:v> Volda </c:v>
                </c:pt>
                <c:pt idx="24">
                  <c:v> Fjord </c:v>
                </c:pt>
                <c:pt idx="25">
                  <c:v> Hustadvika </c:v>
                </c:pt>
              </c:strCache>
            </c:strRef>
          </c:cat>
          <c:val>
            <c:numRef>
              <c:f>komm!$O$31:$O$56</c:f>
              <c:numCache>
                <c:formatCode>0.0\ %</c:formatCode>
                <c:ptCount val="26"/>
                <c:pt idx="0">
                  <c:v>0.94768166291486722</c:v>
                </c:pt>
                <c:pt idx="1">
                  <c:v>0.97219453729466676</c:v>
                </c:pt>
                <c:pt idx="2">
                  <c:v>0.98176204916313781</c:v>
                </c:pt>
                <c:pt idx="3">
                  <c:v>0.94845849748970212</c:v>
                </c:pt>
                <c:pt idx="4">
                  <c:v>1.003386281143769</c:v>
                </c:pt>
                <c:pt idx="5">
                  <c:v>1.0353999340042894</c:v>
                </c:pt>
                <c:pt idx="6">
                  <c:v>1.0018307004960001</c:v>
                </c:pt>
                <c:pt idx="7">
                  <c:v>0.94479892124076292</c:v>
                </c:pt>
                <c:pt idx="8">
                  <c:v>0.9445128882456959</c:v>
                </c:pt>
                <c:pt idx="9">
                  <c:v>0.94767038322743369</c:v>
                </c:pt>
                <c:pt idx="10">
                  <c:v>0.94326359786346947</c:v>
                </c:pt>
                <c:pt idx="11">
                  <c:v>0.94566340179264419</c:v>
                </c:pt>
                <c:pt idx="12">
                  <c:v>0.981209424112086</c:v>
                </c:pt>
                <c:pt idx="13">
                  <c:v>0.95544946874663739</c:v>
                </c:pt>
                <c:pt idx="14">
                  <c:v>0.94796520517073068</c:v>
                </c:pt>
                <c:pt idx="15">
                  <c:v>0.98143258479651552</c:v>
                </c:pt>
                <c:pt idx="16">
                  <c:v>0.95377742985549541</c:v>
                </c:pt>
                <c:pt idx="17">
                  <c:v>0.94107801484787335</c:v>
                </c:pt>
                <c:pt idx="18">
                  <c:v>0.94089828088320793</c:v>
                </c:pt>
                <c:pt idx="19">
                  <c:v>1.0032954689017024</c:v>
                </c:pt>
                <c:pt idx="20">
                  <c:v>0.9467980161209838</c:v>
                </c:pt>
                <c:pt idx="21">
                  <c:v>0.94832500493340877</c:v>
                </c:pt>
                <c:pt idx="22">
                  <c:v>0.94687278131080255</c:v>
                </c:pt>
                <c:pt idx="23">
                  <c:v>0.94226389807339894</c:v>
                </c:pt>
                <c:pt idx="24">
                  <c:v>1.0161589663680066</c:v>
                </c:pt>
                <c:pt idx="25">
                  <c:v>0.94435975233212588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470-41F0-86D9-5D2517E5DB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317632"/>
        <c:axId val="527315992"/>
      </c:lineChart>
      <c:catAx>
        <c:axId val="527317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5992"/>
        <c:crosses val="autoZero"/>
        <c:auto val="1"/>
        <c:lblAlgn val="ctr"/>
        <c:lblOffset val="100"/>
        <c:noMultiLvlLbl val="0"/>
      </c:catAx>
      <c:valAx>
        <c:axId val="527315992"/>
        <c:scaling>
          <c:orientation val="minMax"/>
          <c:min val="0.70000000000000007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7632"/>
        <c:crosses val="autoZero"/>
        <c:crossBetween val="between"/>
        <c:majorUnit val="0.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Skatt og skatteutjevning</a:t>
            </a:r>
            <a:r>
              <a:rPr lang="nb-NO" baseline="0"/>
              <a:t> </a:t>
            </a:r>
          </a:p>
          <a:p>
            <a:pPr>
              <a:defRPr/>
            </a:pPr>
            <a:r>
              <a:rPr lang="nb-NO" baseline="0"/>
              <a:t>Prosent av </a:t>
            </a:r>
            <a:r>
              <a:rPr lang="nb-NO"/>
              <a:t>landsgjennomsnittet. Troms og Finnmark</a:t>
            </a:r>
            <a:endParaRPr lang="nb-NO" baseline="0"/>
          </a:p>
          <a:p>
            <a:pPr>
              <a:defRPr/>
            </a:pPr>
            <a:endParaRPr lang="nb-NO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>
        <c:manualLayout>
          <c:layoutTarget val="inner"/>
          <c:xMode val="edge"/>
          <c:yMode val="edge"/>
          <c:x val="6.9027390836823202E-2"/>
          <c:y val="0.20044321329639886"/>
          <c:w val="0.91043106223030035"/>
          <c:h val="0.53207698068212383"/>
        </c:manualLayout>
      </c:layout>
      <c:lineChart>
        <c:grouping val="standard"/>
        <c:varyColors val="0"/>
        <c:ser>
          <c:idx val="0"/>
          <c:order val="0"/>
          <c:tx>
            <c:v>skatt pr innbygger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komm!$B$324:$B$362</c:f>
              <c:strCache>
                <c:ptCount val="39"/>
                <c:pt idx="0">
                  <c:v> Tromsø </c:v>
                </c:pt>
                <c:pt idx="1">
                  <c:v> Harstad </c:v>
                </c:pt>
                <c:pt idx="2">
                  <c:v> Alta </c:v>
                </c:pt>
                <c:pt idx="3">
                  <c:v> Vardø </c:v>
                </c:pt>
                <c:pt idx="4">
                  <c:v> Vadsø </c:v>
                </c:pt>
                <c:pt idx="5">
                  <c:v> Hammerfest </c:v>
                </c:pt>
                <c:pt idx="6">
                  <c:v> Kvæfjord </c:v>
                </c:pt>
                <c:pt idx="7">
                  <c:v> Tjeldsund </c:v>
                </c:pt>
                <c:pt idx="8">
                  <c:v> Ibestad </c:v>
                </c:pt>
                <c:pt idx="9">
                  <c:v> Gratangen </c:v>
                </c:pt>
                <c:pt idx="10">
                  <c:v> Lavangen </c:v>
                </c:pt>
                <c:pt idx="11">
                  <c:v> Bardu </c:v>
                </c:pt>
                <c:pt idx="12">
                  <c:v> Salangen </c:v>
                </c:pt>
                <c:pt idx="13">
                  <c:v> Målselv </c:v>
                </c:pt>
                <c:pt idx="14">
                  <c:v> Sørreisa </c:v>
                </c:pt>
                <c:pt idx="15">
                  <c:v> Dyrøy </c:v>
                </c:pt>
                <c:pt idx="16">
                  <c:v> Senja </c:v>
                </c:pt>
                <c:pt idx="17">
                  <c:v> Balsfjord </c:v>
                </c:pt>
                <c:pt idx="18">
                  <c:v> Karlsøy </c:v>
                </c:pt>
                <c:pt idx="19">
                  <c:v> Lyngen </c:v>
                </c:pt>
                <c:pt idx="20">
                  <c:v> Storfjord </c:v>
                </c:pt>
                <c:pt idx="21">
                  <c:v> Kåfjord </c:v>
                </c:pt>
                <c:pt idx="22">
                  <c:v> Skjervøy </c:v>
                </c:pt>
                <c:pt idx="23">
                  <c:v> Nordreisa </c:v>
                </c:pt>
                <c:pt idx="24">
                  <c:v> Kvænangen </c:v>
                </c:pt>
                <c:pt idx="25">
                  <c:v> Kautokeino </c:v>
                </c:pt>
                <c:pt idx="26">
                  <c:v> Loppa </c:v>
                </c:pt>
                <c:pt idx="27">
                  <c:v> Hasvik </c:v>
                </c:pt>
                <c:pt idx="28">
                  <c:v> Måsøy </c:v>
                </c:pt>
                <c:pt idx="29">
                  <c:v> Nordkapp </c:v>
                </c:pt>
                <c:pt idx="30">
                  <c:v> Porsanger </c:v>
                </c:pt>
                <c:pt idx="31">
                  <c:v> Karasjok </c:v>
                </c:pt>
                <c:pt idx="32">
                  <c:v> Lebesby </c:v>
                </c:pt>
                <c:pt idx="33">
                  <c:v> Gamvik </c:v>
                </c:pt>
                <c:pt idx="34">
                  <c:v> Berlevåg </c:v>
                </c:pt>
                <c:pt idx="35">
                  <c:v> Tana </c:v>
                </c:pt>
                <c:pt idx="36">
                  <c:v> Nesseby </c:v>
                </c:pt>
                <c:pt idx="37">
                  <c:v> Båtsfjord </c:v>
                </c:pt>
                <c:pt idx="38">
                  <c:v> Sør-Varanger </c:v>
                </c:pt>
              </c:strCache>
            </c:strRef>
          </c:cat>
          <c:val>
            <c:numRef>
              <c:f>komm!$E$324:$E$362</c:f>
              <c:numCache>
                <c:formatCode>0%</c:formatCode>
                <c:ptCount val="39"/>
                <c:pt idx="0">
                  <c:v>0.99625276238164473</c:v>
                </c:pt>
                <c:pt idx="1">
                  <c:v>0.87725060635725283</c:v>
                </c:pt>
                <c:pt idx="2">
                  <c:v>0.8963504680723231</c:v>
                </c:pt>
                <c:pt idx="3">
                  <c:v>0.72249260665298887</c:v>
                </c:pt>
                <c:pt idx="4">
                  <c:v>0.84802534396203733</c:v>
                </c:pt>
                <c:pt idx="5">
                  <c:v>0.98357879084249866</c:v>
                </c:pt>
                <c:pt idx="6">
                  <c:v>0.71870638724055869</c:v>
                </c:pt>
                <c:pt idx="7">
                  <c:v>0.7694991737894622</c:v>
                </c:pt>
                <c:pt idx="8">
                  <c:v>0.94202548554958099</c:v>
                </c:pt>
                <c:pt idx="9">
                  <c:v>0.81078657862451264</c:v>
                </c:pt>
                <c:pt idx="10">
                  <c:v>0.71657246954869247</c:v>
                </c:pt>
                <c:pt idx="11">
                  <c:v>1.1266858090418379</c:v>
                </c:pt>
                <c:pt idx="12">
                  <c:v>0.74852314493874628</c:v>
                </c:pt>
                <c:pt idx="13">
                  <c:v>0.94627206873430258</c:v>
                </c:pt>
                <c:pt idx="14">
                  <c:v>0.84569255548728206</c:v>
                </c:pt>
                <c:pt idx="15">
                  <c:v>0.73231919782880572</c:v>
                </c:pt>
                <c:pt idx="16">
                  <c:v>0.86997590654758483</c:v>
                </c:pt>
                <c:pt idx="17">
                  <c:v>0.72490855513829722</c:v>
                </c:pt>
                <c:pt idx="18">
                  <c:v>0.7863813608527801</c:v>
                </c:pt>
                <c:pt idx="19">
                  <c:v>0.73072264515869934</c:v>
                </c:pt>
                <c:pt idx="20">
                  <c:v>0.92732363092470815</c:v>
                </c:pt>
                <c:pt idx="21">
                  <c:v>0.86817131557762217</c:v>
                </c:pt>
                <c:pt idx="22">
                  <c:v>0.80119606943328459</c:v>
                </c:pt>
                <c:pt idx="23">
                  <c:v>0.78699201037450628</c:v>
                </c:pt>
                <c:pt idx="24">
                  <c:v>0.91159275875371026</c:v>
                </c:pt>
                <c:pt idx="25">
                  <c:v>0.65326173613349681</c:v>
                </c:pt>
                <c:pt idx="26">
                  <c:v>0.75855576794306745</c:v>
                </c:pt>
                <c:pt idx="27">
                  <c:v>0.7012781500855233</c:v>
                </c:pt>
                <c:pt idx="28">
                  <c:v>0.90034939072265252</c:v>
                </c:pt>
                <c:pt idx="29">
                  <c:v>0.84534794834308191</c:v>
                </c:pt>
                <c:pt idx="30">
                  <c:v>0.80581298666305745</c:v>
                </c:pt>
                <c:pt idx="31">
                  <c:v>0.74562020391753114</c:v>
                </c:pt>
                <c:pt idx="32">
                  <c:v>1.0150877908747213</c:v>
                </c:pt>
                <c:pt idx="33">
                  <c:v>0.78175156465995843</c:v>
                </c:pt>
                <c:pt idx="34">
                  <c:v>0.89578355812079358</c:v>
                </c:pt>
                <c:pt idx="35">
                  <c:v>0.79926549619671494</c:v>
                </c:pt>
                <c:pt idx="36">
                  <c:v>0.72912805809224435</c:v>
                </c:pt>
                <c:pt idx="37">
                  <c:v>0.89759836385445024</c:v>
                </c:pt>
                <c:pt idx="38">
                  <c:v>0.89333873414651022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D93-47EE-8561-99237CB8C599}"/>
            </c:ext>
          </c:extLst>
        </c:ser>
        <c:ser>
          <c:idx val="1"/>
          <c:order val="1"/>
          <c:tx>
            <c:v>skatt og skatteutjevning pr. innb.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komm!$B$324:$B$362</c:f>
              <c:strCache>
                <c:ptCount val="39"/>
                <c:pt idx="0">
                  <c:v> Tromsø </c:v>
                </c:pt>
                <c:pt idx="1">
                  <c:v> Harstad </c:v>
                </c:pt>
                <c:pt idx="2">
                  <c:v> Alta </c:v>
                </c:pt>
                <c:pt idx="3">
                  <c:v> Vardø </c:v>
                </c:pt>
                <c:pt idx="4">
                  <c:v> Vadsø </c:v>
                </c:pt>
                <c:pt idx="5">
                  <c:v> Hammerfest </c:v>
                </c:pt>
                <c:pt idx="6">
                  <c:v> Kvæfjord </c:v>
                </c:pt>
                <c:pt idx="7">
                  <c:v> Tjeldsund </c:v>
                </c:pt>
                <c:pt idx="8">
                  <c:v> Ibestad </c:v>
                </c:pt>
                <c:pt idx="9">
                  <c:v> Gratangen </c:v>
                </c:pt>
                <c:pt idx="10">
                  <c:v> Lavangen </c:v>
                </c:pt>
                <c:pt idx="11">
                  <c:v> Bardu </c:v>
                </c:pt>
                <c:pt idx="12">
                  <c:v> Salangen </c:v>
                </c:pt>
                <c:pt idx="13">
                  <c:v> Målselv </c:v>
                </c:pt>
                <c:pt idx="14">
                  <c:v> Sørreisa </c:v>
                </c:pt>
                <c:pt idx="15">
                  <c:v> Dyrøy </c:v>
                </c:pt>
                <c:pt idx="16">
                  <c:v> Senja </c:v>
                </c:pt>
                <c:pt idx="17">
                  <c:v> Balsfjord </c:v>
                </c:pt>
                <c:pt idx="18">
                  <c:v> Karlsøy </c:v>
                </c:pt>
                <c:pt idx="19">
                  <c:v> Lyngen </c:v>
                </c:pt>
                <c:pt idx="20">
                  <c:v> Storfjord </c:v>
                </c:pt>
                <c:pt idx="21">
                  <c:v> Kåfjord </c:v>
                </c:pt>
                <c:pt idx="22">
                  <c:v> Skjervøy </c:v>
                </c:pt>
                <c:pt idx="23">
                  <c:v> Nordreisa </c:v>
                </c:pt>
                <c:pt idx="24">
                  <c:v> Kvænangen </c:v>
                </c:pt>
                <c:pt idx="25">
                  <c:v> Kautokeino </c:v>
                </c:pt>
                <c:pt idx="26">
                  <c:v> Loppa </c:v>
                </c:pt>
                <c:pt idx="27">
                  <c:v> Hasvik </c:v>
                </c:pt>
                <c:pt idx="28">
                  <c:v> Måsøy </c:v>
                </c:pt>
                <c:pt idx="29">
                  <c:v> Nordkapp </c:v>
                </c:pt>
                <c:pt idx="30">
                  <c:v> Porsanger </c:v>
                </c:pt>
                <c:pt idx="31">
                  <c:v> Karasjok </c:v>
                </c:pt>
                <c:pt idx="32">
                  <c:v> Lebesby </c:v>
                </c:pt>
                <c:pt idx="33">
                  <c:v> Gamvik </c:v>
                </c:pt>
                <c:pt idx="34">
                  <c:v> Berlevåg </c:v>
                </c:pt>
                <c:pt idx="35">
                  <c:v> Tana </c:v>
                </c:pt>
                <c:pt idx="36">
                  <c:v> Nesseby </c:v>
                </c:pt>
                <c:pt idx="37">
                  <c:v> Båtsfjord </c:v>
                </c:pt>
                <c:pt idx="38">
                  <c:v> Sør-Varanger </c:v>
                </c:pt>
              </c:strCache>
            </c:strRef>
          </c:cat>
          <c:val>
            <c:numRef>
              <c:f>komm!$O$324:$O$362</c:f>
              <c:numCache>
                <c:formatCode>0.0\ %</c:formatCode>
                <c:ptCount val="39"/>
                <c:pt idx="0">
                  <c:v>0.98712909093626799</c:v>
                </c:pt>
                <c:pt idx="1">
                  <c:v>0.94749051630147296</c:v>
                </c:pt>
                <c:pt idx="2">
                  <c:v>0.94844550938722638</c:v>
                </c:pt>
                <c:pt idx="3">
                  <c:v>0.93975261631625973</c:v>
                </c:pt>
                <c:pt idx="4">
                  <c:v>0.94602925318171205</c:v>
                </c:pt>
                <c:pt idx="5">
                  <c:v>0.9820595023206099</c:v>
                </c:pt>
                <c:pt idx="6">
                  <c:v>0.93956330534563803</c:v>
                </c:pt>
                <c:pt idx="7">
                  <c:v>0.94210294467308353</c:v>
                </c:pt>
                <c:pt idx="8">
                  <c:v>0.96543818020344263</c:v>
                </c:pt>
                <c:pt idx="9">
                  <c:v>0.94416731491483596</c:v>
                </c:pt>
                <c:pt idx="10">
                  <c:v>0.93945660946104503</c:v>
                </c:pt>
                <c:pt idx="11">
                  <c:v>1.0393023096003453</c:v>
                </c:pt>
                <c:pt idx="12">
                  <c:v>0.94105414323054748</c:v>
                </c:pt>
                <c:pt idx="13">
                  <c:v>0.96713681347733127</c:v>
                </c:pt>
                <c:pt idx="14">
                  <c:v>0.94591261375797442</c:v>
                </c:pt>
                <c:pt idx="15">
                  <c:v>0.94024394587505045</c:v>
                </c:pt>
                <c:pt idx="16">
                  <c:v>0.94712678131098937</c:v>
                </c:pt>
                <c:pt idx="17">
                  <c:v>0.93987341374052502</c:v>
                </c:pt>
                <c:pt idx="18">
                  <c:v>0.94294705402624934</c:v>
                </c:pt>
                <c:pt idx="19">
                  <c:v>0.94016411824154511</c:v>
                </c:pt>
                <c:pt idx="20">
                  <c:v>0.9595574383534935</c:v>
                </c:pt>
                <c:pt idx="21">
                  <c:v>0.94703655176249146</c:v>
                </c:pt>
                <c:pt idx="22">
                  <c:v>0.94368778945527432</c:v>
                </c:pt>
                <c:pt idx="23">
                  <c:v>0.94297758650233554</c:v>
                </c:pt>
                <c:pt idx="24">
                  <c:v>0.95326508948509447</c:v>
                </c:pt>
                <c:pt idx="25">
                  <c:v>0.93629107279028512</c:v>
                </c:pt>
                <c:pt idx="26">
                  <c:v>0.94155577438076354</c:v>
                </c:pt>
                <c:pt idx="27">
                  <c:v>0.9386918934878864</c:v>
                </c:pt>
                <c:pt idx="28">
                  <c:v>0.94876774227267124</c:v>
                </c:pt>
                <c:pt idx="29">
                  <c:v>0.94589538340076451</c:v>
                </c:pt>
                <c:pt idx="30">
                  <c:v>0.94391863531676312</c:v>
                </c:pt>
                <c:pt idx="31">
                  <c:v>0.94090899617948676</c:v>
                </c:pt>
                <c:pt idx="32">
                  <c:v>0.99466310233349875</c:v>
                </c:pt>
                <c:pt idx="33">
                  <c:v>0.94271556421660818</c:v>
                </c:pt>
                <c:pt idx="34">
                  <c:v>0.94841716388964992</c:v>
                </c:pt>
                <c:pt idx="35">
                  <c:v>0.94359126079344591</c:v>
                </c:pt>
                <c:pt idx="36">
                  <c:v>0.94008438888822232</c:v>
                </c:pt>
                <c:pt idx="37">
                  <c:v>0.94850790417633268</c:v>
                </c:pt>
                <c:pt idx="38">
                  <c:v>0.94829492269093585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D93-47EE-8561-99237CB8C5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317632"/>
        <c:axId val="527315992"/>
      </c:lineChart>
      <c:catAx>
        <c:axId val="527317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5992"/>
        <c:crosses val="autoZero"/>
        <c:auto val="1"/>
        <c:lblAlgn val="ctr"/>
        <c:lblOffset val="100"/>
        <c:noMultiLvlLbl val="0"/>
      </c:catAx>
      <c:valAx>
        <c:axId val="527315992"/>
        <c:scaling>
          <c:orientation val="minMax"/>
          <c:max val="1.3"/>
          <c:min val="0.6000000000000000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7632"/>
        <c:crosses val="autoZero"/>
        <c:crossBetween val="between"/>
        <c:majorUnit val="0.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 sz="1200" b="1"/>
              <a:t>Skatteinngang</a:t>
            </a:r>
            <a:r>
              <a:rPr lang="nb-NO" sz="1200" b="1" baseline="0"/>
              <a:t> - kommunene. Akkumulert endring fra året før i prosent.</a:t>
            </a:r>
            <a:endParaRPr lang="nb-NO" sz="1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2019-2020</c:v>
          </c:tx>
          <c:spPr>
            <a:solidFill>
              <a:schemeClr val="accent1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tabellalle!$A$24:$A$39</c:f>
              <c:strCache>
                <c:ptCount val="16"/>
                <c:pt idx="0">
                  <c:v> Januar </c:v>
                </c:pt>
                <c:pt idx="1">
                  <c:v> Februar </c:v>
                </c:pt>
                <c:pt idx="2">
                  <c:v> Mars </c:v>
                </c:pt>
                <c:pt idx="3">
                  <c:v> April </c:v>
                </c:pt>
                <c:pt idx="4">
                  <c:v> Mai </c:v>
                </c:pt>
                <c:pt idx="5">
                  <c:v> Juni </c:v>
                </c:pt>
                <c:pt idx="6">
                  <c:v> Juli </c:v>
                </c:pt>
                <c:pt idx="7">
                  <c:v> August </c:v>
                </c:pt>
                <c:pt idx="8">
                  <c:v> September </c:v>
                </c:pt>
                <c:pt idx="9">
                  <c:v> Oktober </c:v>
                </c:pt>
                <c:pt idx="10">
                  <c:v> November </c:v>
                </c:pt>
                <c:pt idx="11">
                  <c:v> Desember </c:v>
                </c:pt>
                <c:pt idx="12">
                  <c:v> Anslag NB2022 </c:v>
                </c:pt>
                <c:pt idx="13">
                  <c:v> Anslag Budsjettvedtak </c:v>
                </c:pt>
                <c:pt idx="14">
                  <c:v> Anslag RNB2022 </c:v>
                </c:pt>
                <c:pt idx="15">
                  <c:v> Anslag NB2023 </c:v>
                </c:pt>
              </c:strCache>
            </c:strRef>
          </c:cat>
          <c:val>
            <c:numRef>
              <c:f>tabellalle!$C$24:$C$39</c:f>
              <c:numCache>
                <c:formatCode>0.0\ %</c:formatCode>
                <c:ptCount val="16"/>
                <c:pt idx="0">
                  <c:v>6.6961061728874824E-3</c:v>
                </c:pt>
                <c:pt idx="1">
                  <c:v>1.0327737969847123E-2</c:v>
                </c:pt>
                <c:pt idx="2">
                  <c:v>8.0149806077892169E-2</c:v>
                </c:pt>
                <c:pt idx="3">
                  <c:v>8.4302728586373638E-2</c:v>
                </c:pt>
                <c:pt idx="4">
                  <c:v>0.10262940860256554</c:v>
                </c:pt>
                <c:pt idx="5">
                  <c:v>0.1230328893920848</c:v>
                </c:pt>
                <c:pt idx="6">
                  <c:v>0.10965031611484194</c:v>
                </c:pt>
                <c:pt idx="7">
                  <c:v>0.11675989832566422</c:v>
                </c:pt>
                <c:pt idx="8">
                  <c:v>0.13355824738380964</c:v>
                </c:pt>
                <c:pt idx="9">
                  <c:v>0.13129314002925702</c:v>
                </c:pt>
                <c:pt idx="10">
                  <c:v>0.13751650730764295</c:v>
                </c:pt>
                <c:pt idx="11">
                  <c:v>0.160238236383168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E7-462D-B832-01CBDA7CF2CC}"/>
            </c:ext>
          </c:extLst>
        </c:ser>
        <c:ser>
          <c:idx val="1"/>
          <c:order val="1"/>
          <c:tx>
            <c:v>2020-2021</c:v>
          </c:tx>
          <c:spPr>
            <a:solidFill>
              <a:schemeClr val="accent2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Pt>
            <c:idx val="12"/>
            <c:invertIfNegative val="0"/>
            <c:bubble3D val="0"/>
            <c:spPr>
              <a:solidFill>
                <a:srgbClr val="92D050"/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FAE7-462D-B832-01CBDA7CF2CC}"/>
              </c:ext>
            </c:extLst>
          </c:dPt>
          <c:dPt>
            <c:idx val="14"/>
            <c:invertIfNegative val="0"/>
            <c:bubble3D val="0"/>
            <c:spPr>
              <a:solidFill>
                <a:srgbClr val="92D050"/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FAE7-462D-B832-01CBDA7CF2CC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D9A-4D9C-B79A-6F5C733A3C8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tabellalle!$A$24:$A$39</c:f>
              <c:strCache>
                <c:ptCount val="16"/>
                <c:pt idx="0">
                  <c:v> Januar </c:v>
                </c:pt>
                <c:pt idx="1">
                  <c:v> Februar </c:v>
                </c:pt>
                <c:pt idx="2">
                  <c:v> Mars </c:v>
                </c:pt>
                <c:pt idx="3">
                  <c:v> April </c:v>
                </c:pt>
                <c:pt idx="4">
                  <c:v> Mai </c:v>
                </c:pt>
                <c:pt idx="5">
                  <c:v> Juni </c:v>
                </c:pt>
                <c:pt idx="6">
                  <c:v> Juli </c:v>
                </c:pt>
                <c:pt idx="7">
                  <c:v> August </c:v>
                </c:pt>
                <c:pt idx="8">
                  <c:v> September </c:v>
                </c:pt>
                <c:pt idx="9">
                  <c:v> Oktober </c:v>
                </c:pt>
                <c:pt idx="10">
                  <c:v> November </c:v>
                </c:pt>
                <c:pt idx="11">
                  <c:v> Desember </c:v>
                </c:pt>
                <c:pt idx="12">
                  <c:v> Anslag NB2022 </c:v>
                </c:pt>
                <c:pt idx="13">
                  <c:v> Anslag Budsjettvedtak </c:v>
                </c:pt>
                <c:pt idx="14">
                  <c:v> Anslag RNB2022 </c:v>
                </c:pt>
                <c:pt idx="15">
                  <c:v> Anslag NB2023 </c:v>
                </c:pt>
              </c:strCache>
            </c:strRef>
          </c:cat>
          <c:val>
            <c:numRef>
              <c:f>tabellalle!$D$24:$D$39</c:f>
              <c:numCache>
                <c:formatCode>0.0\ %</c:formatCode>
                <c:ptCount val="16"/>
                <c:pt idx="0">
                  <c:v>0.19071798478692495</c:v>
                </c:pt>
                <c:pt idx="1">
                  <c:v>0.18706135092763768</c:v>
                </c:pt>
                <c:pt idx="2">
                  <c:v>8.88802359492845E-2</c:v>
                </c:pt>
                <c:pt idx="3">
                  <c:v>9.3784666680478412E-2</c:v>
                </c:pt>
                <c:pt idx="12">
                  <c:v>-3.9067283493272834E-2</c:v>
                </c:pt>
                <c:pt idx="13">
                  <c:v>-2.141071893755523E-2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AE7-462D-B832-01CBDA7CF2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08817936"/>
        <c:axId val="308812360"/>
      </c:barChart>
      <c:catAx>
        <c:axId val="308817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308812360"/>
        <c:crosses val="autoZero"/>
        <c:auto val="1"/>
        <c:lblAlgn val="ctr"/>
        <c:lblOffset val="100"/>
        <c:noMultiLvlLbl val="0"/>
      </c:catAx>
      <c:valAx>
        <c:axId val="308812360"/>
        <c:scaling>
          <c:orientation val="minMax"/>
          <c:max val="0.2"/>
          <c:min val="-7.0000000000000007E-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\ 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3088179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 sz="1200" b="1"/>
              <a:t>Skatteinngang</a:t>
            </a:r>
            <a:r>
              <a:rPr lang="nb-NO" sz="1200" b="1" baseline="0"/>
              <a:t> - fylkeskommunene. Akkumulert endring fra året før i prosent.</a:t>
            </a:r>
            <a:endParaRPr lang="nb-NO" sz="1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2019-2020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tabellalle!$A$24:$A$39</c:f>
              <c:strCache>
                <c:ptCount val="16"/>
                <c:pt idx="0">
                  <c:v> Januar </c:v>
                </c:pt>
                <c:pt idx="1">
                  <c:v> Februar </c:v>
                </c:pt>
                <c:pt idx="2">
                  <c:v> Mars </c:v>
                </c:pt>
                <c:pt idx="3">
                  <c:v> April </c:v>
                </c:pt>
                <c:pt idx="4">
                  <c:v> Mai </c:v>
                </c:pt>
                <c:pt idx="5">
                  <c:v> Juni </c:v>
                </c:pt>
                <c:pt idx="6">
                  <c:v> Juli </c:v>
                </c:pt>
                <c:pt idx="7">
                  <c:v> August </c:v>
                </c:pt>
                <c:pt idx="8">
                  <c:v> September </c:v>
                </c:pt>
                <c:pt idx="9">
                  <c:v> Oktober </c:v>
                </c:pt>
                <c:pt idx="10">
                  <c:v> November </c:v>
                </c:pt>
                <c:pt idx="11">
                  <c:v> Desember </c:v>
                </c:pt>
                <c:pt idx="12">
                  <c:v> Anslag NB2022 </c:v>
                </c:pt>
                <c:pt idx="13">
                  <c:v> Anslag Budsjettvedtak </c:v>
                </c:pt>
                <c:pt idx="14">
                  <c:v> Anslag RNB2022 </c:v>
                </c:pt>
                <c:pt idx="15">
                  <c:v> Anslag NB2023 </c:v>
                </c:pt>
              </c:strCache>
            </c:strRef>
          </c:cat>
          <c:val>
            <c:numRef>
              <c:f>tabellalle!$G$24:$G$39</c:f>
              <c:numCache>
                <c:formatCode>0.0\ %</c:formatCode>
                <c:ptCount val="16"/>
                <c:pt idx="0">
                  <c:v>-1.7725790945053971E-2</c:v>
                </c:pt>
                <c:pt idx="1">
                  <c:v>-1.3458364191117674E-2</c:v>
                </c:pt>
                <c:pt idx="2">
                  <c:v>6.759514606973048E-2</c:v>
                </c:pt>
                <c:pt idx="3">
                  <c:v>7.1834367502448093E-2</c:v>
                </c:pt>
                <c:pt idx="4">
                  <c:v>0.11231838616456015</c:v>
                </c:pt>
                <c:pt idx="5">
                  <c:v>0.13244872861006549</c:v>
                </c:pt>
                <c:pt idx="6">
                  <c:v>0.12233028852967505</c:v>
                </c:pt>
                <c:pt idx="7">
                  <c:v>0.12877488957197988</c:v>
                </c:pt>
                <c:pt idx="8">
                  <c:v>0.1478999722092284</c:v>
                </c:pt>
                <c:pt idx="9">
                  <c:v>0.14513109538463204</c:v>
                </c:pt>
                <c:pt idx="10">
                  <c:v>0.15594887385642472</c:v>
                </c:pt>
                <c:pt idx="11">
                  <c:v>0.17858896357787174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5E-4104-BB67-50E50D1AB65B}"/>
            </c:ext>
          </c:extLst>
        </c:ser>
        <c:ser>
          <c:idx val="1"/>
          <c:order val="1"/>
          <c:tx>
            <c:v>2020-2021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Pt>
            <c:idx val="12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425E-4104-BB67-50E50D1AB65B}"/>
              </c:ext>
            </c:extLst>
          </c:dPt>
          <c:dPt>
            <c:idx val="14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425E-4104-BB67-50E50D1AB65B}"/>
              </c:ext>
            </c:extLst>
          </c:dPt>
          <c:dPt>
            <c:idx val="15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20B7-4620-A356-06A2871C1D1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tabellalle!$A$24:$A$39</c:f>
              <c:strCache>
                <c:ptCount val="16"/>
                <c:pt idx="0">
                  <c:v> Januar </c:v>
                </c:pt>
                <c:pt idx="1">
                  <c:v> Februar </c:v>
                </c:pt>
                <c:pt idx="2">
                  <c:v> Mars </c:v>
                </c:pt>
                <c:pt idx="3">
                  <c:v> April </c:v>
                </c:pt>
                <c:pt idx="4">
                  <c:v> Mai </c:v>
                </c:pt>
                <c:pt idx="5">
                  <c:v> Juni </c:v>
                </c:pt>
                <c:pt idx="6">
                  <c:v> Juli </c:v>
                </c:pt>
                <c:pt idx="7">
                  <c:v> August </c:v>
                </c:pt>
                <c:pt idx="8">
                  <c:v> September </c:v>
                </c:pt>
                <c:pt idx="9">
                  <c:v> Oktober </c:v>
                </c:pt>
                <c:pt idx="10">
                  <c:v> November </c:v>
                </c:pt>
                <c:pt idx="11">
                  <c:v> Desember </c:v>
                </c:pt>
                <c:pt idx="12">
                  <c:v> Anslag NB2022 </c:v>
                </c:pt>
                <c:pt idx="13">
                  <c:v> Anslag Budsjettvedtak </c:v>
                </c:pt>
                <c:pt idx="14">
                  <c:v> Anslag RNB2022 </c:v>
                </c:pt>
                <c:pt idx="15">
                  <c:v> Anslag NB2023 </c:v>
                </c:pt>
              </c:strCache>
            </c:strRef>
          </c:cat>
          <c:val>
            <c:numRef>
              <c:f>tabellalle!$H$24:$H$39</c:f>
              <c:numCache>
                <c:formatCode>0.0\ %</c:formatCode>
                <c:ptCount val="16"/>
                <c:pt idx="0">
                  <c:v>0.21789441089515518</c:v>
                </c:pt>
                <c:pt idx="1">
                  <c:v>0.21441677471374504</c:v>
                </c:pt>
                <c:pt idx="2">
                  <c:v>7.772182725496124E-2</c:v>
                </c:pt>
                <c:pt idx="3">
                  <c:v>8.3334625997186745E-2</c:v>
                </c:pt>
                <c:pt idx="12">
                  <c:v>-4.5747695987477834E-2</c:v>
                </c:pt>
                <c:pt idx="13">
                  <c:v>-4.226047241224451E-2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25E-4104-BB67-50E50D1AB6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08817936"/>
        <c:axId val="308812360"/>
      </c:barChart>
      <c:catAx>
        <c:axId val="308817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308812360"/>
        <c:crosses val="autoZero"/>
        <c:auto val="1"/>
        <c:lblAlgn val="ctr"/>
        <c:lblOffset val="100"/>
        <c:noMultiLvlLbl val="0"/>
      </c:catAx>
      <c:valAx>
        <c:axId val="308812360"/>
        <c:scaling>
          <c:orientation val="minMax"/>
          <c:max val="0.25"/>
          <c:min val="-7.0000000000000007E-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3088179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Skatt og skatteutjevning.</a:t>
            </a:r>
            <a:r>
              <a:rPr lang="nb-NO" baseline="0"/>
              <a:t> </a:t>
            </a:r>
          </a:p>
          <a:p>
            <a:pPr>
              <a:defRPr/>
            </a:pPr>
            <a:r>
              <a:rPr lang="nb-NO" baseline="0"/>
              <a:t>Prosent av </a:t>
            </a:r>
            <a:r>
              <a:rPr lang="nb-NO"/>
              <a:t>landsgjennomsnittet. Rogaland</a:t>
            </a:r>
            <a:endParaRPr lang="nb-NO" baseline="0"/>
          </a:p>
          <a:p>
            <a:pPr>
              <a:defRPr/>
            </a:pPr>
            <a:endParaRPr lang="nb-NO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>
        <c:manualLayout>
          <c:layoutTarget val="inner"/>
          <c:xMode val="edge"/>
          <c:yMode val="edge"/>
          <c:x val="6.9027390836823202E-2"/>
          <c:y val="0.20044321329639886"/>
          <c:w val="0.91043106223030035"/>
          <c:h val="0.53207698068212383"/>
        </c:manualLayout>
      </c:layout>
      <c:lineChart>
        <c:grouping val="standard"/>
        <c:varyColors val="0"/>
        <c:ser>
          <c:idx val="0"/>
          <c:order val="0"/>
          <c:tx>
            <c:v>skatt pr innbygger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komm!$B$8:$B$30</c:f>
              <c:strCache>
                <c:ptCount val="23"/>
                <c:pt idx="0">
                  <c:v> Eigersund </c:v>
                </c:pt>
                <c:pt idx="1">
                  <c:v> Stavanger </c:v>
                </c:pt>
                <c:pt idx="2">
                  <c:v> Haugesund </c:v>
                </c:pt>
                <c:pt idx="3">
                  <c:v> Sandnes </c:v>
                </c:pt>
                <c:pt idx="4">
                  <c:v> Sokndal </c:v>
                </c:pt>
                <c:pt idx="5">
                  <c:v> Lund </c:v>
                </c:pt>
                <c:pt idx="6">
                  <c:v> Bjerkreim </c:v>
                </c:pt>
                <c:pt idx="7">
                  <c:v> Hå </c:v>
                </c:pt>
                <c:pt idx="8">
                  <c:v> Klepp </c:v>
                </c:pt>
                <c:pt idx="9">
                  <c:v> Time </c:v>
                </c:pt>
                <c:pt idx="10">
                  <c:v> Gjesdal </c:v>
                </c:pt>
                <c:pt idx="11">
                  <c:v> Sola </c:v>
                </c:pt>
                <c:pt idx="12">
                  <c:v> Randaberg </c:v>
                </c:pt>
                <c:pt idx="13">
                  <c:v> Strand </c:v>
                </c:pt>
                <c:pt idx="14">
                  <c:v> Hjelmeland </c:v>
                </c:pt>
                <c:pt idx="15">
                  <c:v> Suldal </c:v>
                </c:pt>
                <c:pt idx="16">
                  <c:v> Sauda </c:v>
                </c:pt>
                <c:pt idx="17">
                  <c:v> Kvitsøy </c:v>
                </c:pt>
                <c:pt idx="18">
                  <c:v> Bokn </c:v>
                </c:pt>
                <c:pt idx="19">
                  <c:v> Tysvær </c:v>
                </c:pt>
                <c:pt idx="20">
                  <c:v> Karmøy </c:v>
                </c:pt>
                <c:pt idx="21">
                  <c:v> Utsira </c:v>
                </c:pt>
                <c:pt idx="22">
                  <c:v> Vindafjord </c:v>
                </c:pt>
              </c:strCache>
            </c:strRef>
          </c:cat>
          <c:val>
            <c:numRef>
              <c:f>komm!$E$8:$E$30</c:f>
              <c:numCache>
                <c:formatCode>0%</c:formatCode>
                <c:ptCount val="23"/>
                <c:pt idx="0">
                  <c:v>1.0130112743445341</c:v>
                </c:pt>
                <c:pt idx="1">
                  <c:v>1.217214537924576</c:v>
                </c:pt>
                <c:pt idx="2">
                  <c:v>0.99213545305837325</c:v>
                </c:pt>
                <c:pt idx="3">
                  <c:v>1.0206183238288975</c:v>
                </c:pt>
                <c:pt idx="4">
                  <c:v>0.80693021265296316</c:v>
                </c:pt>
                <c:pt idx="5">
                  <c:v>0.78630447845283491</c:v>
                </c:pt>
                <c:pt idx="6">
                  <c:v>0.90335096344715182</c:v>
                </c:pt>
                <c:pt idx="7">
                  <c:v>0.79365581125600715</c:v>
                </c:pt>
                <c:pt idx="8">
                  <c:v>0.90895866822162474</c:v>
                </c:pt>
                <c:pt idx="9">
                  <c:v>0.97583032521407476</c:v>
                </c:pt>
                <c:pt idx="10">
                  <c:v>0.85923211764018081</c:v>
                </c:pt>
                <c:pt idx="11">
                  <c:v>1.2498317639321366</c:v>
                </c:pt>
                <c:pt idx="12">
                  <c:v>1.0523878146449537</c:v>
                </c:pt>
                <c:pt idx="13">
                  <c:v>0.8885605956346686</c:v>
                </c:pt>
                <c:pt idx="14">
                  <c:v>1.6055284870182878</c:v>
                </c:pt>
                <c:pt idx="15">
                  <c:v>1.999867808052213</c:v>
                </c:pt>
                <c:pt idx="16">
                  <c:v>1.2506589069573137</c:v>
                </c:pt>
                <c:pt idx="17">
                  <c:v>0.8323094939107526</c:v>
                </c:pt>
                <c:pt idx="18">
                  <c:v>1.0288516712482387</c:v>
                </c:pt>
                <c:pt idx="19">
                  <c:v>0.92267124608160445</c:v>
                </c:pt>
                <c:pt idx="20">
                  <c:v>0.8551660602018345</c:v>
                </c:pt>
                <c:pt idx="21">
                  <c:v>1.033479336628855</c:v>
                </c:pt>
                <c:pt idx="22">
                  <c:v>1.2458666481812379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B7B-412B-9F12-F0B510206461}"/>
            </c:ext>
          </c:extLst>
        </c:ser>
        <c:ser>
          <c:idx val="1"/>
          <c:order val="1"/>
          <c:tx>
            <c:v>skatt og skatteutjevning pr. innb.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komm!$B$8:$B$30</c:f>
              <c:strCache>
                <c:ptCount val="23"/>
                <c:pt idx="0">
                  <c:v> Eigersund </c:v>
                </c:pt>
                <c:pt idx="1">
                  <c:v> Stavanger </c:v>
                </c:pt>
                <c:pt idx="2">
                  <c:v> Haugesund </c:v>
                </c:pt>
                <c:pt idx="3">
                  <c:v> Sandnes </c:v>
                </c:pt>
                <c:pt idx="4">
                  <c:v> Sokndal </c:v>
                </c:pt>
                <c:pt idx="5">
                  <c:v> Lund </c:v>
                </c:pt>
                <c:pt idx="6">
                  <c:v> Bjerkreim </c:v>
                </c:pt>
                <c:pt idx="7">
                  <c:v> Hå </c:v>
                </c:pt>
                <c:pt idx="8">
                  <c:v> Klepp </c:v>
                </c:pt>
                <c:pt idx="9">
                  <c:v> Time </c:v>
                </c:pt>
                <c:pt idx="10">
                  <c:v> Gjesdal </c:v>
                </c:pt>
                <c:pt idx="11">
                  <c:v> Sola </c:v>
                </c:pt>
                <c:pt idx="12">
                  <c:v> Randaberg </c:v>
                </c:pt>
                <c:pt idx="13">
                  <c:v> Strand </c:v>
                </c:pt>
                <c:pt idx="14">
                  <c:v> Hjelmeland </c:v>
                </c:pt>
                <c:pt idx="15">
                  <c:v> Suldal </c:v>
                </c:pt>
                <c:pt idx="16">
                  <c:v> Sauda </c:v>
                </c:pt>
                <c:pt idx="17">
                  <c:v> Kvitsøy </c:v>
                </c:pt>
                <c:pt idx="18">
                  <c:v> Bokn </c:v>
                </c:pt>
                <c:pt idx="19">
                  <c:v> Tysvær </c:v>
                </c:pt>
                <c:pt idx="20">
                  <c:v> Karmøy </c:v>
                </c:pt>
                <c:pt idx="21">
                  <c:v> Utsira </c:v>
                </c:pt>
                <c:pt idx="22">
                  <c:v> Vindafjord </c:v>
                </c:pt>
              </c:strCache>
            </c:strRef>
          </c:cat>
          <c:val>
            <c:numRef>
              <c:f>komm!$O$8:$O$30</c:f>
              <c:numCache>
                <c:formatCode>0.0\ %</c:formatCode>
                <c:ptCount val="23"/>
                <c:pt idx="0">
                  <c:v>0.99383249572142407</c:v>
                </c:pt>
                <c:pt idx="1">
                  <c:v>1.0755138011534406</c:v>
                </c:pt>
                <c:pt idx="2">
                  <c:v>0.98548216720695958</c:v>
                </c:pt>
                <c:pt idx="3">
                  <c:v>0.99687531551516928</c:v>
                </c:pt>
                <c:pt idx="4">
                  <c:v>0.94397449661625843</c:v>
                </c:pt>
                <c:pt idx="5">
                  <c:v>0.94294320990625202</c:v>
                </c:pt>
                <c:pt idx="6">
                  <c:v>0.9499683713624707</c:v>
                </c:pt>
                <c:pt idx="7">
                  <c:v>0.9433107765464106</c:v>
                </c:pt>
                <c:pt idx="8">
                  <c:v>0.95221145327226031</c:v>
                </c:pt>
                <c:pt idx="9">
                  <c:v>0.97896011606924005</c:v>
                </c:pt>
                <c:pt idx="10">
                  <c:v>0.94658959186561931</c:v>
                </c:pt>
                <c:pt idx="11">
                  <c:v>1.088560691556465</c:v>
                </c:pt>
                <c:pt idx="12">
                  <c:v>1.0095831118415917</c:v>
                </c:pt>
                <c:pt idx="13">
                  <c:v>0.94805601576534371</c:v>
                </c:pt>
                <c:pt idx="14">
                  <c:v>1.2308393807909255</c:v>
                </c:pt>
                <c:pt idx="15">
                  <c:v>1.3885751092044956</c:v>
                </c:pt>
                <c:pt idx="16">
                  <c:v>1.0888915487665358</c:v>
                </c:pt>
                <c:pt idx="17">
                  <c:v>0.94524346067914777</c:v>
                </c:pt>
                <c:pt idx="18">
                  <c:v>1.0001686544829056</c:v>
                </c:pt>
                <c:pt idx="19">
                  <c:v>0.95769648441625199</c:v>
                </c:pt>
                <c:pt idx="20">
                  <c:v>0.94638628899370192</c:v>
                </c:pt>
                <c:pt idx="21">
                  <c:v>1.002019720635152</c:v>
                </c:pt>
                <c:pt idx="22">
                  <c:v>1.0869746452561053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B7B-412B-9F12-F0B5102064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317632"/>
        <c:axId val="527315992"/>
      </c:lineChart>
      <c:catAx>
        <c:axId val="527317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5992"/>
        <c:crosses val="autoZero"/>
        <c:auto val="1"/>
        <c:lblAlgn val="ctr"/>
        <c:lblOffset val="100"/>
        <c:noMultiLvlLbl val="0"/>
      </c:catAx>
      <c:valAx>
        <c:axId val="527315992"/>
        <c:scaling>
          <c:orientation val="minMax"/>
          <c:max val="2.2000000000000002"/>
          <c:min val="0.6000000000000000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7632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Skatt og skatteutjevning. </a:t>
            </a:r>
          </a:p>
          <a:p>
            <a:pPr>
              <a:defRPr/>
            </a:pPr>
            <a:r>
              <a:rPr lang="nb-NO"/>
              <a:t>Prosent av landsgjennomsnittet. Nordland</a:t>
            </a:r>
            <a:r>
              <a:rPr lang="nb-NO" baseline="0"/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skatt pr innbygger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komm!$B$57:$B$97</c:f>
              <c:strCache>
                <c:ptCount val="41"/>
                <c:pt idx="0">
                  <c:v> Bodø </c:v>
                </c:pt>
                <c:pt idx="1">
                  <c:v> Narvik </c:v>
                </c:pt>
                <c:pt idx="2">
                  <c:v> Bindal </c:v>
                </c:pt>
                <c:pt idx="3">
                  <c:v> Sømna </c:v>
                </c:pt>
                <c:pt idx="4">
                  <c:v> Brønnøy </c:v>
                </c:pt>
                <c:pt idx="5">
                  <c:v> Vega </c:v>
                </c:pt>
                <c:pt idx="6">
                  <c:v> Vevelstad </c:v>
                </c:pt>
                <c:pt idx="7">
                  <c:v> Herøy </c:v>
                </c:pt>
                <c:pt idx="8">
                  <c:v> Alstahaug </c:v>
                </c:pt>
                <c:pt idx="9">
                  <c:v> Leirfjord </c:v>
                </c:pt>
                <c:pt idx="10">
                  <c:v> Vefsn </c:v>
                </c:pt>
                <c:pt idx="11">
                  <c:v> Grane </c:v>
                </c:pt>
                <c:pt idx="12">
                  <c:v> Hattfjelldal </c:v>
                </c:pt>
                <c:pt idx="13">
                  <c:v> Dønna </c:v>
                </c:pt>
                <c:pt idx="14">
                  <c:v> Nesna </c:v>
                </c:pt>
                <c:pt idx="15">
                  <c:v> Hemnes </c:v>
                </c:pt>
                <c:pt idx="16">
                  <c:v> Rana </c:v>
                </c:pt>
                <c:pt idx="17">
                  <c:v> Lurøy </c:v>
                </c:pt>
                <c:pt idx="18">
                  <c:v> Træna </c:v>
                </c:pt>
                <c:pt idx="19">
                  <c:v> Rødøy </c:v>
                </c:pt>
                <c:pt idx="20">
                  <c:v> Meløy </c:v>
                </c:pt>
                <c:pt idx="21">
                  <c:v> Gildeskål </c:v>
                </c:pt>
                <c:pt idx="22">
                  <c:v> Beiarn </c:v>
                </c:pt>
                <c:pt idx="23">
                  <c:v> Saltdal </c:v>
                </c:pt>
                <c:pt idx="24">
                  <c:v> Fauske </c:v>
                </c:pt>
                <c:pt idx="25">
                  <c:v> Sørfold </c:v>
                </c:pt>
                <c:pt idx="26">
                  <c:v> Steigen </c:v>
                </c:pt>
                <c:pt idx="27">
                  <c:v> Lødingen </c:v>
                </c:pt>
                <c:pt idx="28">
                  <c:v> Evenes </c:v>
                </c:pt>
                <c:pt idx="29">
                  <c:v> Røst </c:v>
                </c:pt>
                <c:pt idx="30">
                  <c:v> Værøy </c:v>
                </c:pt>
                <c:pt idx="31">
                  <c:v> Flakstad </c:v>
                </c:pt>
                <c:pt idx="32">
                  <c:v> Vestvågøy </c:v>
                </c:pt>
                <c:pt idx="33">
                  <c:v> Vågan </c:v>
                </c:pt>
                <c:pt idx="34">
                  <c:v> Hadsel </c:v>
                </c:pt>
                <c:pt idx="35">
                  <c:v> Bø </c:v>
                </c:pt>
                <c:pt idx="36">
                  <c:v> Øksnes </c:v>
                </c:pt>
                <c:pt idx="37">
                  <c:v> Sortland </c:v>
                </c:pt>
                <c:pt idx="38">
                  <c:v> Andøy </c:v>
                </c:pt>
                <c:pt idx="39">
                  <c:v> Moskenes </c:v>
                </c:pt>
                <c:pt idx="40">
                  <c:v> Hamarøy </c:v>
                </c:pt>
              </c:strCache>
            </c:strRef>
          </c:cat>
          <c:val>
            <c:numRef>
              <c:f>komm!$E$57:$E$97</c:f>
              <c:numCache>
                <c:formatCode>0%</c:formatCode>
                <c:ptCount val="41"/>
                <c:pt idx="0">
                  <c:v>0.98948677873658419</c:v>
                </c:pt>
                <c:pt idx="1">
                  <c:v>0.91570593295587277</c:v>
                </c:pt>
                <c:pt idx="2">
                  <c:v>0.96956097064484437</c:v>
                </c:pt>
                <c:pt idx="3">
                  <c:v>0.77406532704500952</c:v>
                </c:pt>
                <c:pt idx="4">
                  <c:v>0.90514614995402565</c:v>
                </c:pt>
                <c:pt idx="5">
                  <c:v>0.77518117232855022</c:v>
                </c:pt>
                <c:pt idx="6">
                  <c:v>0.86909784923679501</c:v>
                </c:pt>
                <c:pt idx="7">
                  <c:v>0.91612901103173572</c:v>
                </c:pt>
                <c:pt idx="8">
                  <c:v>0.81054291487932373</c:v>
                </c:pt>
                <c:pt idx="9">
                  <c:v>0.6801241846911974</c:v>
                </c:pt>
                <c:pt idx="10">
                  <c:v>0.82786337530390131</c:v>
                </c:pt>
                <c:pt idx="11">
                  <c:v>0.83813212869854803</c:v>
                </c:pt>
                <c:pt idx="12">
                  <c:v>0.83327402966735342</c:v>
                </c:pt>
                <c:pt idx="13">
                  <c:v>0.9307413733040264</c:v>
                </c:pt>
                <c:pt idx="14">
                  <c:v>0.66422734193115007</c:v>
                </c:pt>
                <c:pt idx="15">
                  <c:v>1.3876118824437462</c:v>
                </c:pt>
                <c:pt idx="16">
                  <c:v>0.92606523273374286</c:v>
                </c:pt>
                <c:pt idx="17">
                  <c:v>1.124245561082966</c:v>
                </c:pt>
                <c:pt idx="18">
                  <c:v>0.87251202333804712</c:v>
                </c:pt>
                <c:pt idx="19">
                  <c:v>0.82947074706014656</c:v>
                </c:pt>
                <c:pt idx="20">
                  <c:v>1.0199193474159562</c:v>
                </c:pt>
                <c:pt idx="21">
                  <c:v>0.99249911285042647</c:v>
                </c:pt>
                <c:pt idx="22">
                  <c:v>1.1115551001159423</c:v>
                </c:pt>
                <c:pt idx="23">
                  <c:v>0.78343561912749604</c:v>
                </c:pt>
                <c:pt idx="24">
                  <c:v>0.92317184166776445</c:v>
                </c:pt>
                <c:pt idx="25">
                  <c:v>1.3972807454413931</c:v>
                </c:pt>
                <c:pt idx="26">
                  <c:v>0.81835119207429941</c:v>
                </c:pt>
                <c:pt idx="27">
                  <c:v>0.81311822314484439</c:v>
                </c:pt>
                <c:pt idx="28">
                  <c:v>0.7433220763559395</c:v>
                </c:pt>
                <c:pt idx="29">
                  <c:v>0.76189489505967489</c:v>
                </c:pt>
                <c:pt idx="30">
                  <c:v>0.92515707797109825</c:v>
                </c:pt>
                <c:pt idx="31">
                  <c:v>0.87174278782998837</c:v>
                </c:pt>
                <c:pt idx="32">
                  <c:v>0.82116512095603766</c:v>
                </c:pt>
                <c:pt idx="33">
                  <c:v>0.89177742595789722</c:v>
                </c:pt>
                <c:pt idx="34">
                  <c:v>0.92298186840341279</c:v>
                </c:pt>
                <c:pt idx="35">
                  <c:v>0.98836858700565167</c:v>
                </c:pt>
                <c:pt idx="36">
                  <c:v>0.89914878212289817</c:v>
                </c:pt>
                <c:pt idx="37">
                  <c:v>0.87033095437303676</c:v>
                </c:pt>
                <c:pt idx="38">
                  <c:v>0.84203240704711868</c:v>
                </c:pt>
                <c:pt idx="39">
                  <c:v>1.0155302461918165</c:v>
                </c:pt>
                <c:pt idx="40">
                  <c:v>0.92108363931664738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007-4AF0-9634-98E33D2DA2C5}"/>
            </c:ext>
          </c:extLst>
        </c:ser>
        <c:ser>
          <c:idx val="1"/>
          <c:order val="1"/>
          <c:tx>
            <c:v>skatt og skatteutjevning pr. innb.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komm!$B$57:$B$97</c:f>
              <c:strCache>
                <c:ptCount val="41"/>
                <c:pt idx="0">
                  <c:v> Bodø </c:v>
                </c:pt>
                <c:pt idx="1">
                  <c:v> Narvik </c:v>
                </c:pt>
                <c:pt idx="2">
                  <c:v> Bindal </c:v>
                </c:pt>
                <c:pt idx="3">
                  <c:v> Sømna </c:v>
                </c:pt>
                <c:pt idx="4">
                  <c:v> Brønnøy </c:v>
                </c:pt>
                <c:pt idx="5">
                  <c:v> Vega </c:v>
                </c:pt>
                <c:pt idx="6">
                  <c:v> Vevelstad </c:v>
                </c:pt>
                <c:pt idx="7">
                  <c:v> Herøy </c:v>
                </c:pt>
                <c:pt idx="8">
                  <c:v> Alstahaug </c:v>
                </c:pt>
                <c:pt idx="9">
                  <c:v> Leirfjord </c:v>
                </c:pt>
                <c:pt idx="10">
                  <c:v> Vefsn </c:v>
                </c:pt>
                <c:pt idx="11">
                  <c:v> Grane </c:v>
                </c:pt>
                <c:pt idx="12">
                  <c:v> Hattfjelldal </c:v>
                </c:pt>
                <c:pt idx="13">
                  <c:v> Dønna </c:v>
                </c:pt>
                <c:pt idx="14">
                  <c:v> Nesna </c:v>
                </c:pt>
                <c:pt idx="15">
                  <c:v> Hemnes </c:v>
                </c:pt>
                <c:pt idx="16">
                  <c:v> Rana </c:v>
                </c:pt>
                <c:pt idx="17">
                  <c:v> Lurøy </c:v>
                </c:pt>
                <c:pt idx="18">
                  <c:v> Træna </c:v>
                </c:pt>
                <c:pt idx="19">
                  <c:v> Rødøy </c:v>
                </c:pt>
                <c:pt idx="20">
                  <c:v> Meløy </c:v>
                </c:pt>
                <c:pt idx="21">
                  <c:v> Gildeskål </c:v>
                </c:pt>
                <c:pt idx="22">
                  <c:v> Beiarn </c:v>
                </c:pt>
                <c:pt idx="23">
                  <c:v> Saltdal </c:v>
                </c:pt>
                <c:pt idx="24">
                  <c:v> Fauske </c:v>
                </c:pt>
                <c:pt idx="25">
                  <c:v> Sørfold </c:v>
                </c:pt>
                <c:pt idx="26">
                  <c:v> Steigen </c:v>
                </c:pt>
                <c:pt idx="27">
                  <c:v> Lødingen </c:v>
                </c:pt>
                <c:pt idx="28">
                  <c:v> Evenes </c:v>
                </c:pt>
                <c:pt idx="29">
                  <c:v> Røst </c:v>
                </c:pt>
                <c:pt idx="30">
                  <c:v> Værøy </c:v>
                </c:pt>
                <c:pt idx="31">
                  <c:v> Flakstad </c:v>
                </c:pt>
                <c:pt idx="32">
                  <c:v> Vestvågøy </c:v>
                </c:pt>
                <c:pt idx="33">
                  <c:v> Vågan </c:v>
                </c:pt>
                <c:pt idx="34">
                  <c:v> Hadsel </c:v>
                </c:pt>
                <c:pt idx="35">
                  <c:v> Bø </c:v>
                </c:pt>
                <c:pt idx="36">
                  <c:v> Øksnes </c:v>
                </c:pt>
                <c:pt idx="37">
                  <c:v> Sortland </c:v>
                </c:pt>
                <c:pt idx="38">
                  <c:v> Andøy </c:v>
                </c:pt>
                <c:pt idx="39">
                  <c:v> Moskenes </c:v>
                </c:pt>
                <c:pt idx="40">
                  <c:v> Hamarøy </c:v>
                </c:pt>
              </c:strCache>
            </c:strRef>
          </c:cat>
          <c:val>
            <c:numRef>
              <c:f>komm!$O$57:$O$97</c:f>
              <c:numCache>
                <c:formatCode>0.0\ %</c:formatCode>
                <c:ptCount val="41"/>
                <c:pt idx="0">
                  <c:v>0.98442269747824396</c:v>
                </c:pt>
                <c:pt idx="1">
                  <c:v>0.95491035916595934</c:v>
                </c:pt>
                <c:pt idx="2">
                  <c:v>0.97645237424154796</c:v>
                </c:pt>
                <c:pt idx="3">
                  <c:v>0.94233125233586079</c:v>
                </c:pt>
                <c:pt idx="4">
                  <c:v>0.95068644596522056</c:v>
                </c:pt>
                <c:pt idx="5">
                  <c:v>0.94238704460003775</c:v>
                </c:pt>
                <c:pt idx="6">
                  <c:v>0.94708287844545003</c:v>
                </c:pt>
                <c:pt idx="7">
                  <c:v>0.95507959039630463</c:v>
                </c:pt>
                <c:pt idx="8">
                  <c:v>0.94415513172757648</c:v>
                </c:pt>
                <c:pt idx="9">
                  <c:v>0.93763419521817015</c:v>
                </c:pt>
                <c:pt idx="10">
                  <c:v>0.9450211547488051</c:v>
                </c:pt>
                <c:pt idx="11">
                  <c:v>0.94553459241853755</c:v>
                </c:pt>
                <c:pt idx="12">
                  <c:v>0.94529168746697789</c:v>
                </c:pt>
                <c:pt idx="13">
                  <c:v>0.96092453530522082</c:v>
                </c:pt>
                <c:pt idx="14">
                  <c:v>0.93683935308016786</c:v>
                </c:pt>
                <c:pt idx="15">
                  <c:v>1.1436727389611088</c:v>
                </c:pt>
                <c:pt idx="16">
                  <c:v>0.95905407907710738</c:v>
                </c:pt>
                <c:pt idx="17">
                  <c:v>1.0383262104167965</c:v>
                </c:pt>
                <c:pt idx="18">
                  <c:v>0.94725358715051267</c:v>
                </c:pt>
                <c:pt idx="19">
                  <c:v>0.94510152333661768</c:v>
                </c:pt>
                <c:pt idx="20">
                  <c:v>0.9965957249499926</c:v>
                </c:pt>
                <c:pt idx="21">
                  <c:v>0.98562763112378082</c:v>
                </c:pt>
                <c:pt idx="22">
                  <c:v>1.0332500260299871</c:v>
                </c:pt>
                <c:pt idx="23">
                  <c:v>0.94279976693998513</c:v>
                </c:pt>
                <c:pt idx="24">
                  <c:v>0.95789672265071613</c:v>
                </c:pt>
                <c:pt idx="25">
                  <c:v>1.1475402841601676</c:v>
                </c:pt>
                <c:pt idx="26">
                  <c:v>0.94454554558732517</c:v>
                </c:pt>
                <c:pt idx="27">
                  <c:v>0.94428389714085259</c:v>
                </c:pt>
                <c:pt idx="28">
                  <c:v>0.94079408980140722</c:v>
                </c:pt>
                <c:pt idx="29">
                  <c:v>0.94172273073659374</c:v>
                </c:pt>
                <c:pt idx="30">
                  <c:v>0.95869081717204974</c:v>
                </c:pt>
                <c:pt idx="31">
                  <c:v>0.94721512537510966</c:v>
                </c:pt>
                <c:pt idx="32">
                  <c:v>0.94468624203141205</c:v>
                </c:pt>
                <c:pt idx="33">
                  <c:v>0.94821685728150507</c:v>
                </c:pt>
                <c:pt idx="34">
                  <c:v>0.95782073334497531</c:v>
                </c:pt>
                <c:pt idx="35">
                  <c:v>0.98397542078587086</c:v>
                </c:pt>
                <c:pt idx="36">
                  <c:v>0.94858542508975541</c:v>
                </c:pt>
                <c:pt idx="37">
                  <c:v>0.94714453370226226</c:v>
                </c:pt>
                <c:pt idx="38">
                  <c:v>0.94572960633596603</c:v>
                </c:pt>
                <c:pt idx="39">
                  <c:v>0.99484008446033689</c:v>
                </c:pt>
                <c:pt idx="40">
                  <c:v>0.9570614417102693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07-4AF0-9634-98E33D2DA2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317632"/>
        <c:axId val="527315992"/>
      </c:lineChart>
      <c:catAx>
        <c:axId val="527317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5992"/>
        <c:crosses val="autoZero"/>
        <c:auto val="1"/>
        <c:lblAlgn val="ctr"/>
        <c:lblOffset val="100"/>
        <c:noMultiLvlLbl val="0"/>
      </c:catAx>
      <c:valAx>
        <c:axId val="527315992"/>
        <c:scaling>
          <c:orientation val="minMax"/>
          <c:max val="1.8"/>
          <c:min val="0.6000000000000000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7632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 sz="1200" b="0" i="0" baseline="0">
                <a:effectLst/>
              </a:rPr>
              <a:t>Skatt og skatteutjevning. Prosent av landsgjennomsnittet. Viken </a:t>
            </a:r>
            <a:endParaRPr lang="nb-NO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skatt pr. innb.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komm!$B$98:$B$148</c:f>
              <c:strCache>
                <c:ptCount val="51"/>
                <c:pt idx="0">
                  <c:v> Halden </c:v>
                </c:pt>
                <c:pt idx="1">
                  <c:v> Moss </c:v>
                </c:pt>
                <c:pt idx="2">
                  <c:v> Sarpsborg </c:v>
                </c:pt>
                <c:pt idx="3">
                  <c:v> Fredrikstad </c:v>
                </c:pt>
                <c:pt idx="4">
                  <c:v> Drammen </c:v>
                </c:pt>
                <c:pt idx="5">
                  <c:v> Kongsberg </c:v>
                </c:pt>
                <c:pt idx="6">
                  <c:v> Ringerike </c:v>
                </c:pt>
                <c:pt idx="7">
                  <c:v> Hvaler </c:v>
                </c:pt>
                <c:pt idx="8">
                  <c:v> Aremark </c:v>
                </c:pt>
                <c:pt idx="9">
                  <c:v> Marker </c:v>
                </c:pt>
                <c:pt idx="10">
                  <c:v> Indre Østfold </c:v>
                </c:pt>
                <c:pt idx="11">
                  <c:v> Skiptvet </c:v>
                </c:pt>
                <c:pt idx="12">
                  <c:v> Rakkestad </c:v>
                </c:pt>
                <c:pt idx="13">
                  <c:v> Råde </c:v>
                </c:pt>
                <c:pt idx="14">
                  <c:v> Våler </c:v>
                </c:pt>
                <c:pt idx="15">
                  <c:v> Vestby </c:v>
                </c:pt>
                <c:pt idx="16">
                  <c:v> Nordre Follo </c:v>
                </c:pt>
                <c:pt idx="17">
                  <c:v> Ås </c:v>
                </c:pt>
                <c:pt idx="18">
                  <c:v> Frogn </c:v>
                </c:pt>
                <c:pt idx="19">
                  <c:v> Nesodden </c:v>
                </c:pt>
                <c:pt idx="20">
                  <c:v> Bærum </c:v>
                </c:pt>
                <c:pt idx="21">
                  <c:v> Asker </c:v>
                </c:pt>
                <c:pt idx="22">
                  <c:v> Aurskog-Høland </c:v>
                </c:pt>
                <c:pt idx="23">
                  <c:v> Rælingen </c:v>
                </c:pt>
                <c:pt idx="24">
                  <c:v> Enebakk </c:v>
                </c:pt>
                <c:pt idx="25">
                  <c:v> Lørenskog </c:v>
                </c:pt>
                <c:pt idx="26">
                  <c:v> Lillestrøm </c:v>
                </c:pt>
                <c:pt idx="27">
                  <c:v> Nittedal </c:v>
                </c:pt>
                <c:pt idx="28">
                  <c:v> Gjerdrum </c:v>
                </c:pt>
                <c:pt idx="29">
                  <c:v> Ullensaker </c:v>
                </c:pt>
                <c:pt idx="30">
                  <c:v> Nes </c:v>
                </c:pt>
                <c:pt idx="31">
                  <c:v> Eidsvoll </c:v>
                </c:pt>
                <c:pt idx="32">
                  <c:v> Nannestad </c:v>
                </c:pt>
                <c:pt idx="33">
                  <c:v> Hurdal </c:v>
                </c:pt>
                <c:pt idx="34">
                  <c:v> Hole </c:v>
                </c:pt>
                <c:pt idx="35">
                  <c:v> Flå </c:v>
                </c:pt>
                <c:pt idx="36">
                  <c:v> Nesbyen </c:v>
                </c:pt>
                <c:pt idx="37">
                  <c:v> Gol </c:v>
                </c:pt>
                <c:pt idx="38">
                  <c:v> Hemsedal </c:v>
                </c:pt>
                <c:pt idx="39">
                  <c:v> Ål </c:v>
                </c:pt>
                <c:pt idx="40">
                  <c:v> Hol </c:v>
                </c:pt>
                <c:pt idx="41">
                  <c:v> Sigdal </c:v>
                </c:pt>
                <c:pt idx="42">
                  <c:v> Krødsherad </c:v>
                </c:pt>
                <c:pt idx="43">
                  <c:v> Modum </c:v>
                </c:pt>
                <c:pt idx="44">
                  <c:v> Øvre Eiker </c:v>
                </c:pt>
                <c:pt idx="45">
                  <c:v> Lier </c:v>
                </c:pt>
                <c:pt idx="46">
                  <c:v> Flesberg </c:v>
                </c:pt>
                <c:pt idx="47">
                  <c:v> Rollag </c:v>
                </c:pt>
                <c:pt idx="48">
                  <c:v> Nore og Uvdal </c:v>
                </c:pt>
                <c:pt idx="49">
                  <c:v> Jevnaker </c:v>
                </c:pt>
                <c:pt idx="50">
                  <c:v> Lunner </c:v>
                </c:pt>
              </c:strCache>
            </c:strRef>
          </c:cat>
          <c:val>
            <c:numRef>
              <c:f>komm!$E$98:$E$148</c:f>
              <c:numCache>
                <c:formatCode>0%</c:formatCode>
                <c:ptCount val="51"/>
                <c:pt idx="0">
                  <c:v>0.76735085982053597</c:v>
                </c:pt>
                <c:pt idx="1">
                  <c:v>0.87352739840739491</c:v>
                </c:pt>
                <c:pt idx="2">
                  <c:v>0.7980008784193785</c:v>
                </c:pt>
                <c:pt idx="3">
                  <c:v>0.8397239751811012</c:v>
                </c:pt>
                <c:pt idx="4">
                  <c:v>0.90211091054227766</c:v>
                </c:pt>
                <c:pt idx="5">
                  <c:v>0.97132112382359526</c:v>
                </c:pt>
                <c:pt idx="6">
                  <c:v>0.86403317658722634</c:v>
                </c:pt>
                <c:pt idx="7">
                  <c:v>1.0257165382485762</c:v>
                </c:pt>
                <c:pt idx="8">
                  <c:v>0.7515346613645828</c:v>
                </c:pt>
                <c:pt idx="9">
                  <c:v>0.78006716834210488</c:v>
                </c:pt>
                <c:pt idx="10">
                  <c:v>0.84366295889334963</c:v>
                </c:pt>
                <c:pt idx="11">
                  <c:v>0.83622933034014724</c:v>
                </c:pt>
                <c:pt idx="12">
                  <c:v>0.76518712463998984</c:v>
                </c:pt>
                <c:pt idx="13">
                  <c:v>0.84168098440976125</c:v>
                </c:pt>
                <c:pt idx="14">
                  <c:v>0.80138721773108845</c:v>
                </c:pt>
                <c:pt idx="15">
                  <c:v>0.95334255560065329</c:v>
                </c:pt>
                <c:pt idx="16">
                  <c:v>1.1087118308214043</c:v>
                </c:pt>
                <c:pt idx="17">
                  <c:v>0.91126063996826445</c:v>
                </c:pt>
                <c:pt idx="18">
                  <c:v>1.1614020995810321</c:v>
                </c:pt>
                <c:pt idx="19">
                  <c:v>1.0283725972283382</c:v>
                </c:pt>
                <c:pt idx="20">
                  <c:v>1.5491697636909889</c:v>
                </c:pt>
                <c:pt idx="21">
                  <c:v>1.2983473034496928</c:v>
                </c:pt>
                <c:pt idx="22">
                  <c:v>0.78127157347969278</c:v>
                </c:pt>
                <c:pt idx="23">
                  <c:v>0.96917789246858344</c:v>
                </c:pt>
                <c:pt idx="24">
                  <c:v>0.80770134176148656</c:v>
                </c:pt>
                <c:pt idx="25">
                  <c:v>0.9778723603161914</c:v>
                </c:pt>
                <c:pt idx="26">
                  <c:v>0.97924241726303718</c:v>
                </c:pt>
                <c:pt idx="27">
                  <c:v>1.0430348387359327</c:v>
                </c:pt>
                <c:pt idx="28">
                  <c:v>1.0548829427441313</c:v>
                </c:pt>
                <c:pt idx="29">
                  <c:v>0.88679323623311146</c:v>
                </c:pt>
                <c:pt idx="30">
                  <c:v>0.82792126202015026</c:v>
                </c:pt>
                <c:pt idx="31">
                  <c:v>0.79899811344630656</c:v>
                </c:pt>
                <c:pt idx="32">
                  <c:v>0.81306018304406458</c:v>
                </c:pt>
                <c:pt idx="33">
                  <c:v>0.70596297551606024</c:v>
                </c:pt>
                <c:pt idx="34">
                  <c:v>1.0748370619881551</c:v>
                </c:pt>
                <c:pt idx="35">
                  <c:v>1.0109486480264014</c:v>
                </c:pt>
                <c:pt idx="36">
                  <c:v>1.0069703214827592</c:v>
                </c:pt>
                <c:pt idx="37">
                  <c:v>0.95756252496774974</c:v>
                </c:pt>
                <c:pt idx="38">
                  <c:v>1.1066067459706648</c:v>
                </c:pt>
                <c:pt idx="39">
                  <c:v>0.97000727832038225</c:v>
                </c:pt>
                <c:pt idx="40">
                  <c:v>1.3104776050858724</c:v>
                </c:pt>
                <c:pt idx="41">
                  <c:v>0.91873805758023519</c:v>
                </c:pt>
                <c:pt idx="42">
                  <c:v>1.1459921719297952</c:v>
                </c:pt>
                <c:pt idx="43">
                  <c:v>0.85705907714253848</c:v>
                </c:pt>
                <c:pt idx="44">
                  <c:v>0.89853109370406969</c:v>
                </c:pt>
                <c:pt idx="45">
                  <c:v>1.0677349507771419</c:v>
                </c:pt>
                <c:pt idx="46">
                  <c:v>0.92626685185812718</c:v>
                </c:pt>
                <c:pt idx="47">
                  <c:v>1.0293953754395351</c:v>
                </c:pt>
                <c:pt idx="48">
                  <c:v>1.660010511240372</c:v>
                </c:pt>
                <c:pt idx="49">
                  <c:v>0.81908562037559229</c:v>
                </c:pt>
                <c:pt idx="50">
                  <c:v>0.85583444554519617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AD-43A5-A41C-82AC81A14BD8}"/>
            </c:ext>
          </c:extLst>
        </c:ser>
        <c:ser>
          <c:idx val="1"/>
          <c:order val="1"/>
          <c:tx>
            <c:v>skatt og skatteutjevning pr. innb.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komm!$B$98:$B$148</c:f>
              <c:strCache>
                <c:ptCount val="51"/>
                <c:pt idx="0">
                  <c:v> Halden </c:v>
                </c:pt>
                <c:pt idx="1">
                  <c:v> Moss </c:v>
                </c:pt>
                <c:pt idx="2">
                  <c:v> Sarpsborg </c:v>
                </c:pt>
                <c:pt idx="3">
                  <c:v> Fredrikstad </c:v>
                </c:pt>
                <c:pt idx="4">
                  <c:v> Drammen </c:v>
                </c:pt>
                <c:pt idx="5">
                  <c:v> Kongsberg </c:v>
                </c:pt>
                <c:pt idx="6">
                  <c:v> Ringerike </c:v>
                </c:pt>
                <c:pt idx="7">
                  <c:v> Hvaler </c:v>
                </c:pt>
                <c:pt idx="8">
                  <c:v> Aremark </c:v>
                </c:pt>
                <c:pt idx="9">
                  <c:v> Marker </c:v>
                </c:pt>
                <c:pt idx="10">
                  <c:v> Indre Østfold </c:v>
                </c:pt>
                <c:pt idx="11">
                  <c:v> Skiptvet </c:v>
                </c:pt>
                <c:pt idx="12">
                  <c:v> Rakkestad </c:v>
                </c:pt>
                <c:pt idx="13">
                  <c:v> Råde </c:v>
                </c:pt>
                <c:pt idx="14">
                  <c:v> Våler </c:v>
                </c:pt>
                <c:pt idx="15">
                  <c:v> Vestby </c:v>
                </c:pt>
                <c:pt idx="16">
                  <c:v> Nordre Follo </c:v>
                </c:pt>
                <c:pt idx="17">
                  <c:v> Ås </c:v>
                </c:pt>
                <c:pt idx="18">
                  <c:v> Frogn </c:v>
                </c:pt>
                <c:pt idx="19">
                  <c:v> Nesodden </c:v>
                </c:pt>
                <c:pt idx="20">
                  <c:v> Bærum </c:v>
                </c:pt>
                <c:pt idx="21">
                  <c:v> Asker </c:v>
                </c:pt>
                <c:pt idx="22">
                  <c:v> Aurskog-Høland </c:v>
                </c:pt>
                <c:pt idx="23">
                  <c:v> Rælingen </c:v>
                </c:pt>
                <c:pt idx="24">
                  <c:v> Enebakk </c:v>
                </c:pt>
                <c:pt idx="25">
                  <c:v> Lørenskog </c:v>
                </c:pt>
                <c:pt idx="26">
                  <c:v> Lillestrøm </c:v>
                </c:pt>
                <c:pt idx="27">
                  <c:v> Nittedal </c:v>
                </c:pt>
                <c:pt idx="28">
                  <c:v> Gjerdrum </c:v>
                </c:pt>
                <c:pt idx="29">
                  <c:v> Ullensaker </c:v>
                </c:pt>
                <c:pt idx="30">
                  <c:v> Nes </c:v>
                </c:pt>
                <c:pt idx="31">
                  <c:v> Eidsvoll </c:v>
                </c:pt>
                <c:pt idx="32">
                  <c:v> Nannestad </c:v>
                </c:pt>
                <c:pt idx="33">
                  <c:v> Hurdal </c:v>
                </c:pt>
                <c:pt idx="34">
                  <c:v> Hole </c:v>
                </c:pt>
                <c:pt idx="35">
                  <c:v> Flå </c:v>
                </c:pt>
                <c:pt idx="36">
                  <c:v> Nesbyen </c:v>
                </c:pt>
                <c:pt idx="37">
                  <c:v> Gol </c:v>
                </c:pt>
                <c:pt idx="38">
                  <c:v> Hemsedal </c:v>
                </c:pt>
                <c:pt idx="39">
                  <c:v> Ål </c:v>
                </c:pt>
                <c:pt idx="40">
                  <c:v> Hol </c:v>
                </c:pt>
                <c:pt idx="41">
                  <c:v> Sigdal </c:v>
                </c:pt>
                <c:pt idx="42">
                  <c:v> Krødsherad </c:v>
                </c:pt>
                <c:pt idx="43">
                  <c:v> Modum </c:v>
                </c:pt>
                <c:pt idx="44">
                  <c:v> Øvre Eiker </c:v>
                </c:pt>
                <c:pt idx="45">
                  <c:v> Lier </c:v>
                </c:pt>
                <c:pt idx="46">
                  <c:v> Flesberg </c:v>
                </c:pt>
                <c:pt idx="47">
                  <c:v> Rollag </c:v>
                </c:pt>
                <c:pt idx="48">
                  <c:v> Nore og Uvdal </c:v>
                </c:pt>
                <c:pt idx="49">
                  <c:v> Jevnaker </c:v>
                </c:pt>
                <c:pt idx="50">
                  <c:v> Lunner </c:v>
                </c:pt>
              </c:strCache>
            </c:strRef>
          </c:cat>
          <c:val>
            <c:numRef>
              <c:f>komm!$O$98:$O$148</c:f>
              <c:numCache>
                <c:formatCode>0.0\ %</c:formatCode>
                <c:ptCount val="51"/>
                <c:pt idx="0">
                  <c:v>0.94199552897463712</c:v>
                </c:pt>
                <c:pt idx="1">
                  <c:v>0.9473043559039801</c:v>
                </c:pt>
                <c:pt idx="2">
                  <c:v>0.94352802990457929</c:v>
                </c:pt>
                <c:pt idx="3">
                  <c:v>0.94561418474266545</c:v>
                </c:pt>
                <c:pt idx="4">
                  <c:v>0.94947235020052123</c:v>
                </c:pt>
                <c:pt idx="5">
                  <c:v>0.97715643551304832</c:v>
                </c:pt>
                <c:pt idx="6">
                  <c:v>0.94682964481297172</c:v>
                </c:pt>
                <c:pt idx="7">
                  <c:v>0.99891460128304088</c:v>
                </c:pt>
                <c:pt idx="8">
                  <c:v>0.94120471905183944</c:v>
                </c:pt>
                <c:pt idx="9">
                  <c:v>0.9426313444007155</c:v>
                </c:pt>
                <c:pt idx="10">
                  <c:v>0.94581113392827776</c:v>
                </c:pt>
                <c:pt idx="11">
                  <c:v>0.94543945250061745</c:v>
                </c:pt>
                <c:pt idx="12">
                  <c:v>0.94188734221560966</c:v>
                </c:pt>
                <c:pt idx="13">
                  <c:v>0.94571203520409808</c:v>
                </c:pt>
                <c:pt idx="14">
                  <c:v>0.94369734687016471</c:v>
                </c:pt>
                <c:pt idx="15">
                  <c:v>0.96996500822387155</c:v>
                </c:pt>
                <c:pt idx="16">
                  <c:v>1.0321127183121719</c:v>
                </c:pt>
                <c:pt idx="17">
                  <c:v>0.95313224197091606</c:v>
                </c:pt>
                <c:pt idx="18">
                  <c:v>1.0531888258160229</c:v>
                </c:pt>
                <c:pt idx="19">
                  <c:v>0.99997702487494555</c:v>
                </c:pt>
                <c:pt idx="20">
                  <c:v>1.2082958914600059</c:v>
                </c:pt>
                <c:pt idx="21">
                  <c:v>1.1079669073634875</c:v>
                </c:pt>
                <c:pt idx="22">
                  <c:v>0.94269156465759485</c:v>
                </c:pt>
                <c:pt idx="23">
                  <c:v>0.97629914297104359</c:v>
                </c:pt>
                <c:pt idx="24">
                  <c:v>0.94401305307168459</c:v>
                </c:pt>
                <c:pt idx="25">
                  <c:v>0.97977693011008693</c:v>
                </c:pt>
                <c:pt idx="26">
                  <c:v>0.98032495288882504</c:v>
                </c:pt>
                <c:pt idx="27">
                  <c:v>1.0058419214779832</c:v>
                </c:pt>
                <c:pt idx="28">
                  <c:v>1.0105811630812629</c:v>
                </c:pt>
                <c:pt idx="29">
                  <c:v>0.94796764779526566</c:v>
                </c:pt>
                <c:pt idx="30">
                  <c:v>0.94502404908461768</c:v>
                </c:pt>
                <c:pt idx="31">
                  <c:v>0.94357789165592554</c:v>
                </c:pt>
                <c:pt idx="32">
                  <c:v>0.94428099513581343</c:v>
                </c:pt>
                <c:pt idx="33">
                  <c:v>0.93892613475941311</c:v>
                </c:pt>
                <c:pt idx="34">
                  <c:v>1.0185628107788725</c:v>
                </c:pt>
                <c:pt idx="35">
                  <c:v>0.99300744519417072</c:v>
                </c:pt>
                <c:pt idx="36">
                  <c:v>0.99141611457671375</c:v>
                </c:pt>
                <c:pt idx="37">
                  <c:v>0.9716529959707102</c:v>
                </c:pt>
                <c:pt idx="38">
                  <c:v>1.0312706843718762</c:v>
                </c:pt>
                <c:pt idx="39">
                  <c:v>0.97663089731176322</c:v>
                </c:pt>
                <c:pt idx="40">
                  <c:v>1.1128190280179591</c:v>
                </c:pt>
                <c:pt idx="41">
                  <c:v>0.95612320901570447</c:v>
                </c:pt>
                <c:pt idx="42">
                  <c:v>1.0470248547555283</c:v>
                </c:pt>
                <c:pt idx="43">
                  <c:v>0.94648093984073711</c:v>
                </c:pt>
                <c:pt idx="44">
                  <c:v>0.94855454066881373</c:v>
                </c:pt>
                <c:pt idx="45">
                  <c:v>1.015721966294467</c:v>
                </c:pt>
                <c:pt idx="46">
                  <c:v>0.95913472672686118</c:v>
                </c:pt>
                <c:pt idx="47">
                  <c:v>1.0003861361594242</c:v>
                </c:pt>
                <c:pt idx="48">
                  <c:v>1.2526321904797593</c:v>
                </c:pt>
                <c:pt idx="49">
                  <c:v>0.94458226700238979</c:v>
                </c:pt>
                <c:pt idx="50">
                  <c:v>0.94641970826086985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FAD-43A5-A41C-82AC81A14B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8046144"/>
        <c:axId val="518044504"/>
      </c:lineChart>
      <c:catAx>
        <c:axId val="518046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18044504"/>
        <c:crosses val="autoZero"/>
        <c:auto val="1"/>
        <c:lblAlgn val="ctr"/>
        <c:lblOffset val="100"/>
        <c:noMultiLvlLbl val="0"/>
      </c:catAx>
      <c:valAx>
        <c:axId val="518044504"/>
        <c:scaling>
          <c:orientation val="minMax"/>
          <c:min val="0.6000000000000000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180461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Skatt og skatteutjevning. Prosent av landsgjennomsnittet.</a:t>
            </a:r>
            <a:r>
              <a:rPr lang="nb-NO" baseline="0"/>
              <a:t> </a:t>
            </a:r>
          </a:p>
          <a:p>
            <a:pPr>
              <a:defRPr/>
            </a:pPr>
            <a:r>
              <a:rPr lang="nb-NO"/>
              <a:t>Vestfold og Telemark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skatt pr innbygger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komm!$B$195:$B$217</c:f>
              <c:strCache>
                <c:ptCount val="23"/>
                <c:pt idx="0">
                  <c:v> Horten </c:v>
                </c:pt>
                <c:pt idx="1">
                  <c:v> Holmestrand </c:v>
                </c:pt>
                <c:pt idx="2">
                  <c:v> Tønsberg </c:v>
                </c:pt>
                <c:pt idx="3">
                  <c:v> Sandefjord </c:v>
                </c:pt>
                <c:pt idx="4">
                  <c:v> Larvik </c:v>
                </c:pt>
                <c:pt idx="5">
                  <c:v> Porsgrunn </c:v>
                </c:pt>
                <c:pt idx="6">
                  <c:v> Skien </c:v>
                </c:pt>
                <c:pt idx="7">
                  <c:v> Notodden </c:v>
                </c:pt>
                <c:pt idx="8">
                  <c:v> Færder </c:v>
                </c:pt>
                <c:pt idx="9">
                  <c:v> Siljan </c:v>
                </c:pt>
                <c:pt idx="10">
                  <c:v> Bamble </c:v>
                </c:pt>
                <c:pt idx="11">
                  <c:v> Kragerø </c:v>
                </c:pt>
                <c:pt idx="12">
                  <c:v> Drangedal </c:v>
                </c:pt>
                <c:pt idx="13">
                  <c:v> Nome </c:v>
                </c:pt>
                <c:pt idx="14">
                  <c:v> Midt-Telemark </c:v>
                </c:pt>
                <c:pt idx="15">
                  <c:v> Tinn </c:v>
                </c:pt>
                <c:pt idx="16">
                  <c:v> Hjartdal </c:v>
                </c:pt>
                <c:pt idx="17">
                  <c:v> Seljord </c:v>
                </c:pt>
                <c:pt idx="18">
                  <c:v> Kviteseid </c:v>
                </c:pt>
                <c:pt idx="19">
                  <c:v> Nissedal </c:v>
                </c:pt>
                <c:pt idx="20">
                  <c:v> Fyresdal </c:v>
                </c:pt>
                <c:pt idx="21">
                  <c:v> Tokke </c:v>
                </c:pt>
                <c:pt idx="22">
                  <c:v> Vinje </c:v>
                </c:pt>
              </c:strCache>
            </c:strRef>
          </c:cat>
          <c:val>
            <c:numRef>
              <c:f>komm!$E$195:$E$217</c:f>
              <c:numCache>
                <c:formatCode>0%</c:formatCode>
                <c:ptCount val="23"/>
                <c:pt idx="0">
                  <c:v>0.80397766322328368</c:v>
                </c:pt>
                <c:pt idx="1">
                  <c:v>0.86722999485392827</c:v>
                </c:pt>
                <c:pt idx="2">
                  <c:v>0.93363844994820022</c:v>
                </c:pt>
                <c:pt idx="3">
                  <c:v>0.8538325088584835</c:v>
                </c:pt>
                <c:pt idx="4">
                  <c:v>0.85278224180418616</c:v>
                </c:pt>
                <c:pt idx="5">
                  <c:v>0.89383760791337408</c:v>
                </c:pt>
                <c:pt idx="6">
                  <c:v>0.82074172347537888</c:v>
                </c:pt>
                <c:pt idx="7">
                  <c:v>0.83788166775462214</c:v>
                </c:pt>
                <c:pt idx="8">
                  <c:v>0.97130036458836855</c:v>
                </c:pt>
                <c:pt idx="9">
                  <c:v>0.77474637316258232</c:v>
                </c:pt>
                <c:pt idx="10">
                  <c:v>0.90257585905140925</c:v>
                </c:pt>
                <c:pt idx="11">
                  <c:v>0.80879178489552739</c:v>
                </c:pt>
                <c:pt idx="12">
                  <c:v>0.69565393170310752</c:v>
                </c:pt>
                <c:pt idx="13">
                  <c:v>0.78439564538831985</c:v>
                </c:pt>
                <c:pt idx="14">
                  <c:v>0.72857341001839848</c:v>
                </c:pt>
                <c:pt idx="15">
                  <c:v>1.6513553323395551</c:v>
                </c:pt>
                <c:pt idx="16">
                  <c:v>1.1147192453657455</c:v>
                </c:pt>
                <c:pt idx="17">
                  <c:v>0.94679759269594344</c:v>
                </c:pt>
                <c:pt idx="18">
                  <c:v>0.89610080895144106</c:v>
                </c:pt>
                <c:pt idx="19">
                  <c:v>1.1427114973273049</c:v>
                </c:pt>
                <c:pt idx="20">
                  <c:v>1.2005071944718098</c:v>
                </c:pt>
                <c:pt idx="21">
                  <c:v>1.846054759158525</c:v>
                </c:pt>
                <c:pt idx="22">
                  <c:v>1.8676438150570605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176-48FB-8F56-A11AB084DA95}"/>
            </c:ext>
          </c:extLst>
        </c:ser>
        <c:ser>
          <c:idx val="1"/>
          <c:order val="1"/>
          <c:tx>
            <c:v>skatt og skatteutjevning pr. innb.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komm!$B$195:$B$217</c:f>
              <c:strCache>
                <c:ptCount val="23"/>
                <c:pt idx="0">
                  <c:v> Horten </c:v>
                </c:pt>
                <c:pt idx="1">
                  <c:v> Holmestrand </c:v>
                </c:pt>
                <c:pt idx="2">
                  <c:v> Tønsberg </c:v>
                </c:pt>
                <c:pt idx="3">
                  <c:v> Sandefjord </c:v>
                </c:pt>
                <c:pt idx="4">
                  <c:v> Larvik </c:v>
                </c:pt>
                <c:pt idx="5">
                  <c:v> Porsgrunn </c:v>
                </c:pt>
                <c:pt idx="6">
                  <c:v> Skien </c:v>
                </c:pt>
                <c:pt idx="7">
                  <c:v> Notodden </c:v>
                </c:pt>
                <c:pt idx="8">
                  <c:v> Færder </c:v>
                </c:pt>
                <c:pt idx="9">
                  <c:v> Siljan </c:v>
                </c:pt>
                <c:pt idx="10">
                  <c:v> Bamble </c:v>
                </c:pt>
                <c:pt idx="11">
                  <c:v> Kragerø </c:v>
                </c:pt>
                <c:pt idx="12">
                  <c:v> Drangedal </c:v>
                </c:pt>
                <c:pt idx="13">
                  <c:v> Nome </c:v>
                </c:pt>
                <c:pt idx="14">
                  <c:v> Midt-Telemark </c:v>
                </c:pt>
                <c:pt idx="15">
                  <c:v> Tinn </c:v>
                </c:pt>
                <c:pt idx="16">
                  <c:v> Hjartdal </c:v>
                </c:pt>
                <c:pt idx="17">
                  <c:v> Seljord </c:v>
                </c:pt>
                <c:pt idx="18">
                  <c:v> Kviteseid </c:v>
                </c:pt>
                <c:pt idx="19">
                  <c:v> Nissedal </c:v>
                </c:pt>
                <c:pt idx="20">
                  <c:v> Fyresdal </c:v>
                </c:pt>
                <c:pt idx="21">
                  <c:v> Tokke </c:v>
                </c:pt>
                <c:pt idx="22">
                  <c:v> Vinje </c:v>
                </c:pt>
              </c:strCache>
            </c:strRef>
          </c:cat>
          <c:val>
            <c:numRef>
              <c:f>komm!$O$195:$O$217</c:f>
              <c:numCache>
                <c:formatCode>0.0\ %</c:formatCode>
                <c:ptCount val="23"/>
                <c:pt idx="0">
                  <c:v>0.94382686914477454</c:v>
                </c:pt>
                <c:pt idx="1">
                  <c:v>0.94698948572630659</c:v>
                </c:pt>
                <c:pt idx="2">
                  <c:v>0.96208336596289001</c:v>
                </c:pt>
                <c:pt idx="3">
                  <c:v>0.94631961142653442</c:v>
                </c:pt>
                <c:pt idx="4">
                  <c:v>0.94626709807381948</c:v>
                </c:pt>
                <c:pt idx="5">
                  <c:v>0.94831986637927912</c:v>
                </c:pt>
                <c:pt idx="6">
                  <c:v>0.94466507215737916</c:v>
                </c:pt>
                <c:pt idx="7">
                  <c:v>0.94552206937134131</c:v>
                </c:pt>
                <c:pt idx="8">
                  <c:v>0.97714813181895765</c:v>
                </c:pt>
                <c:pt idx="9">
                  <c:v>0.94236530464173929</c:v>
                </c:pt>
                <c:pt idx="10">
                  <c:v>0.94965832960417385</c:v>
                </c:pt>
                <c:pt idx="11">
                  <c:v>0.94406757522838658</c:v>
                </c:pt>
                <c:pt idx="12">
                  <c:v>0.93841068256876559</c:v>
                </c:pt>
                <c:pt idx="13">
                  <c:v>0.94284776825302619</c:v>
                </c:pt>
                <c:pt idx="14">
                  <c:v>0.94005665648453007</c:v>
                </c:pt>
                <c:pt idx="15">
                  <c:v>1.2491701189194324</c:v>
                </c:pt>
                <c:pt idx="16">
                  <c:v>1.0345156841299086</c:v>
                </c:pt>
                <c:pt idx="17">
                  <c:v>0.96734702306198761</c:v>
                </c:pt>
                <c:pt idx="18">
                  <c:v>0.94843302643118244</c:v>
                </c:pt>
                <c:pt idx="19">
                  <c:v>1.0457125849145323</c:v>
                </c:pt>
                <c:pt idx="20">
                  <c:v>1.068830863772334</c:v>
                </c:pt>
                <c:pt idx="21">
                  <c:v>1.3270498896470204</c:v>
                </c:pt>
                <c:pt idx="22">
                  <c:v>1.3356855120064346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176-48FB-8F56-A11AB084DA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317632"/>
        <c:axId val="527315992"/>
      </c:lineChart>
      <c:catAx>
        <c:axId val="527317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5992"/>
        <c:crosses val="autoZero"/>
        <c:auto val="1"/>
        <c:lblAlgn val="ctr"/>
        <c:lblOffset val="100"/>
        <c:noMultiLvlLbl val="0"/>
      </c:catAx>
      <c:valAx>
        <c:axId val="527315992"/>
        <c:scaling>
          <c:orientation val="minMax"/>
          <c:max val="2.2000000000000002"/>
          <c:min val="0.6000000000000000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7632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Skatt og skatteutjevning.</a:t>
            </a:r>
            <a:r>
              <a:rPr lang="nb-NO" baseline="0"/>
              <a:t> </a:t>
            </a:r>
          </a:p>
          <a:p>
            <a:pPr>
              <a:defRPr/>
            </a:pPr>
            <a:r>
              <a:rPr lang="nb-NO" baseline="0"/>
              <a:t>P</a:t>
            </a:r>
            <a:r>
              <a:rPr lang="nb-NO"/>
              <a:t>rosent av landsgjennomsnittet.</a:t>
            </a:r>
            <a:r>
              <a:rPr lang="nb-NO" baseline="0"/>
              <a:t> </a:t>
            </a:r>
            <a:r>
              <a:rPr lang="nb-NO"/>
              <a:t>Innlandet</a:t>
            </a:r>
          </a:p>
        </c:rich>
      </c:tx>
      <c:layout>
        <c:manualLayout>
          <c:xMode val="edge"/>
          <c:yMode val="edge"/>
          <c:x val="0.31285249343832022"/>
          <c:y val="2.387030398903761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skatt pr innbygger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komm!$B$149:$B$194</c:f>
              <c:strCache>
                <c:ptCount val="46"/>
                <c:pt idx="0">
                  <c:v> Kongsvinger </c:v>
                </c:pt>
                <c:pt idx="1">
                  <c:v> Hamar </c:v>
                </c:pt>
                <c:pt idx="2">
                  <c:v> Lillehammer </c:v>
                </c:pt>
                <c:pt idx="3">
                  <c:v> Gjøvik </c:v>
                </c:pt>
                <c:pt idx="4">
                  <c:v> Ringsaker </c:v>
                </c:pt>
                <c:pt idx="5">
                  <c:v> Løten </c:v>
                </c:pt>
                <c:pt idx="6">
                  <c:v> Stange </c:v>
                </c:pt>
                <c:pt idx="7">
                  <c:v> Nord-Odal </c:v>
                </c:pt>
                <c:pt idx="8">
                  <c:v> Sør-Odal </c:v>
                </c:pt>
                <c:pt idx="9">
                  <c:v> Eidskog </c:v>
                </c:pt>
                <c:pt idx="10">
                  <c:v> Grue </c:v>
                </c:pt>
                <c:pt idx="11">
                  <c:v> Åsnes </c:v>
                </c:pt>
                <c:pt idx="12">
                  <c:v> Våler </c:v>
                </c:pt>
                <c:pt idx="13">
                  <c:v> Elverum </c:v>
                </c:pt>
                <c:pt idx="14">
                  <c:v> Trysil </c:v>
                </c:pt>
                <c:pt idx="15">
                  <c:v> Åmot </c:v>
                </c:pt>
                <c:pt idx="16">
                  <c:v> Stor-Elvdal </c:v>
                </c:pt>
                <c:pt idx="17">
                  <c:v> Rendalen </c:v>
                </c:pt>
                <c:pt idx="18">
                  <c:v> Engerdal </c:v>
                </c:pt>
                <c:pt idx="19">
                  <c:v> Tolga </c:v>
                </c:pt>
                <c:pt idx="20">
                  <c:v> Tynset </c:v>
                </c:pt>
                <c:pt idx="21">
                  <c:v> Alvdal </c:v>
                </c:pt>
                <c:pt idx="22">
                  <c:v> Folldal </c:v>
                </c:pt>
                <c:pt idx="23">
                  <c:v> Os </c:v>
                </c:pt>
                <c:pt idx="24">
                  <c:v> Dovre </c:v>
                </c:pt>
                <c:pt idx="25">
                  <c:v> Lesja </c:v>
                </c:pt>
                <c:pt idx="26">
                  <c:v> Skjåk </c:v>
                </c:pt>
                <c:pt idx="27">
                  <c:v> Lom </c:v>
                </c:pt>
                <c:pt idx="28">
                  <c:v> Vågå </c:v>
                </c:pt>
                <c:pt idx="29">
                  <c:v> Nord-Fron </c:v>
                </c:pt>
                <c:pt idx="30">
                  <c:v> Sel </c:v>
                </c:pt>
                <c:pt idx="31">
                  <c:v> Sør-Fron </c:v>
                </c:pt>
                <c:pt idx="32">
                  <c:v> Ringebu </c:v>
                </c:pt>
                <c:pt idx="33">
                  <c:v> Øyer </c:v>
                </c:pt>
                <c:pt idx="34">
                  <c:v> Gausdal </c:v>
                </c:pt>
                <c:pt idx="35">
                  <c:v> Østre Toten </c:v>
                </c:pt>
                <c:pt idx="36">
                  <c:v> Vestre Toten </c:v>
                </c:pt>
                <c:pt idx="37">
                  <c:v> Gran </c:v>
                </c:pt>
                <c:pt idx="38">
                  <c:v> Søndre Land </c:v>
                </c:pt>
                <c:pt idx="39">
                  <c:v> Nordre Land </c:v>
                </c:pt>
                <c:pt idx="40">
                  <c:v> Sør-Aurdal </c:v>
                </c:pt>
                <c:pt idx="41">
                  <c:v> Etnedal </c:v>
                </c:pt>
                <c:pt idx="42">
                  <c:v> Nord-Aurdal </c:v>
                </c:pt>
                <c:pt idx="43">
                  <c:v> Vestre Slidre </c:v>
                </c:pt>
                <c:pt idx="44">
                  <c:v> Øystre Slidre </c:v>
                </c:pt>
                <c:pt idx="45">
                  <c:v> Vang </c:v>
                </c:pt>
              </c:strCache>
            </c:strRef>
          </c:cat>
          <c:val>
            <c:numRef>
              <c:f>komm!$E$149:$E$194</c:f>
              <c:numCache>
                <c:formatCode>0%</c:formatCode>
                <c:ptCount val="46"/>
                <c:pt idx="0">
                  <c:v>0.80725992254058099</c:v>
                </c:pt>
                <c:pt idx="1">
                  <c:v>0.8935461826333686</c:v>
                </c:pt>
                <c:pt idx="2">
                  <c:v>0.91548798421252919</c:v>
                </c:pt>
                <c:pt idx="3">
                  <c:v>0.83637479854503727</c:v>
                </c:pt>
                <c:pt idx="4">
                  <c:v>0.77983594014120883</c:v>
                </c:pt>
                <c:pt idx="5">
                  <c:v>0.7119732201322988</c:v>
                </c:pt>
                <c:pt idx="6">
                  <c:v>0.7699087063794755</c:v>
                </c:pt>
                <c:pt idx="7">
                  <c:v>0.6712611752783002</c:v>
                </c:pt>
                <c:pt idx="8">
                  <c:v>0.78684076266729175</c:v>
                </c:pt>
                <c:pt idx="9">
                  <c:v>0.70760486191502769</c:v>
                </c:pt>
                <c:pt idx="10">
                  <c:v>0.71961705139056087</c:v>
                </c:pt>
                <c:pt idx="11">
                  <c:v>0.68593549308118129</c:v>
                </c:pt>
                <c:pt idx="12">
                  <c:v>0.7337930686280314</c:v>
                </c:pt>
                <c:pt idx="13">
                  <c:v>0.79158125957597503</c:v>
                </c:pt>
                <c:pt idx="14">
                  <c:v>0.79636937110400141</c:v>
                </c:pt>
                <c:pt idx="15">
                  <c:v>0.86413038401184128</c:v>
                </c:pt>
                <c:pt idx="16">
                  <c:v>0.69931146592711513</c:v>
                </c:pt>
                <c:pt idx="17">
                  <c:v>0.81093985271232238</c:v>
                </c:pt>
                <c:pt idx="18">
                  <c:v>0.66491476186407705</c:v>
                </c:pt>
                <c:pt idx="19">
                  <c:v>0.6295364400821335</c:v>
                </c:pt>
                <c:pt idx="20">
                  <c:v>0.79921354829991897</c:v>
                </c:pt>
                <c:pt idx="21">
                  <c:v>0.80920749948603654</c:v>
                </c:pt>
                <c:pt idx="22">
                  <c:v>0.72459817998561227</c:v>
                </c:pt>
                <c:pt idx="23">
                  <c:v>0.82441585268238948</c:v>
                </c:pt>
                <c:pt idx="24">
                  <c:v>0.69185607905778412</c:v>
                </c:pt>
                <c:pt idx="25">
                  <c:v>0.79057024718287416</c:v>
                </c:pt>
                <c:pt idx="26">
                  <c:v>1.0038320279916404</c:v>
                </c:pt>
                <c:pt idx="27">
                  <c:v>0.76882469459881631</c:v>
                </c:pt>
                <c:pt idx="28">
                  <c:v>0.6892430197851227</c:v>
                </c:pt>
                <c:pt idx="29">
                  <c:v>0.87360308951506838</c:v>
                </c:pt>
                <c:pt idx="30">
                  <c:v>0.66774451069079688</c:v>
                </c:pt>
                <c:pt idx="31">
                  <c:v>0.82259592868190567</c:v>
                </c:pt>
                <c:pt idx="32">
                  <c:v>0.8299041453986763</c:v>
                </c:pt>
                <c:pt idx="33">
                  <c:v>0.91335697094696233</c:v>
                </c:pt>
                <c:pt idx="34">
                  <c:v>0.82352277180263189</c:v>
                </c:pt>
                <c:pt idx="35">
                  <c:v>0.78095559631333722</c:v>
                </c:pt>
                <c:pt idx="36">
                  <c:v>0.75663302180962499</c:v>
                </c:pt>
                <c:pt idx="37">
                  <c:v>0.83409967913969063</c:v>
                </c:pt>
                <c:pt idx="38">
                  <c:v>0.69077743132181213</c:v>
                </c:pt>
                <c:pt idx="39">
                  <c:v>0.76900641332623998</c:v>
                </c:pt>
                <c:pt idx="40">
                  <c:v>0.66202142273429521</c:v>
                </c:pt>
                <c:pt idx="41">
                  <c:v>0.70916942998276034</c:v>
                </c:pt>
                <c:pt idx="42">
                  <c:v>0.88843702192922946</c:v>
                </c:pt>
                <c:pt idx="43">
                  <c:v>0.92681426441582782</c:v>
                </c:pt>
                <c:pt idx="44">
                  <c:v>0.91734889739189762</c:v>
                </c:pt>
                <c:pt idx="45">
                  <c:v>0.95944818298490175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E41-4CD3-9F2E-7DF10C760C77}"/>
            </c:ext>
          </c:extLst>
        </c:ser>
        <c:ser>
          <c:idx val="1"/>
          <c:order val="1"/>
          <c:tx>
            <c:v>skatt og skatteutjevning pr. innb.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komm!$B$149:$B$194</c:f>
              <c:strCache>
                <c:ptCount val="46"/>
                <c:pt idx="0">
                  <c:v> Kongsvinger </c:v>
                </c:pt>
                <c:pt idx="1">
                  <c:v> Hamar </c:v>
                </c:pt>
                <c:pt idx="2">
                  <c:v> Lillehammer </c:v>
                </c:pt>
                <c:pt idx="3">
                  <c:v> Gjøvik </c:v>
                </c:pt>
                <c:pt idx="4">
                  <c:v> Ringsaker </c:v>
                </c:pt>
                <c:pt idx="5">
                  <c:v> Løten </c:v>
                </c:pt>
                <c:pt idx="6">
                  <c:v> Stange </c:v>
                </c:pt>
                <c:pt idx="7">
                  <c:v> Nord-Odal </c:v>
                </c:pt>
                <c:pt idx="8">
                  <c:v> Sør-Odal </c:v>
                </c:pt>
                <c:pt idx="9">
                  <c:v> Eidskog </c:v>
                </c:pt>
                <c:pt idx="10">
                  <c:v> Grue </c:v>
                </c:pt>
                <c:pt idx="11">
                  <c:v> Åsnes </c:v>
                </c:pt>
                <c:pt idx="12">
                  <c:v> Våler </c:v>
                </c:pt>
                <c:pt idx="13">
                  <c:v> Elverum </c:v>
                </c:pt>
                <c:pt idx="14">
                  <c:v> Trysil </c:v>
                </c:pt>
                <c:pt idx="15">
                  <c:v> Åmot </c:v>
                </c:pt>
                <c:pt idx="16">
                  <c:v> Stor-Elvdal </c:v>
                </c:pt>
                <c:pt idx="17">
                  <c:v> Rendalen </c:v>
                </c:pt>
                <c:pt idx="18">
                  <c:v> Engerdal </c:v>
                </c:pt>
                <c:pt idx="19">
                  <c:v> Tolga </c:v>
                </c:pt>
                <c:pt idx="20">
                  <c:v> Tynset </c:v>
                </c:pt>
                <c:pt idx="21">
                  <c:v> Alvdal </c:v>
                </c:pt>
                <c:pt idx="22">
                  <c:v> Folldal </c:v>
                </c:pt>
                <c:pt idx="23">
                  <c:v> Os </c:v>
                </c:pt>
                <c:pt idx="24">
                  <c:v> Dovre </c:v>
                </c:pt>
                <c:pt idx="25">
                  <c:v> Lesja </c:v>
                </c:pt>
                <c:pt idx="26">
                  <c:v> Skjåk </c:v>
                </c:pt>
                <c:pt idx="27">
                  <c:v> Lom </c:v>
                </c:pt>
                <c:pt idx="28">
                  <c:v> Vågå </c:v>
                </c:pt>
                <c:pt idx="29">
                  <c:v> Nord-Fron </c:v>
                </c:pt>
                <c:pt idx="30">
                  <c:v> Sel </c:v>
                </c:pt>
                <c:pt idx="31">
                  <c:v> Sør-Fron </c:v>
                </c:pt>
                <c:pt idx="32">
                  <c:v> Ringebu </c:v>
                </c:pt>
                <c:pt idx="33">
                  <c:v> Øyer </c:v>
                </c:pt>
                <c:pt idx="34">
                  <c:v> Gausdal </c:v>
                </c:pt>
                <c:pt idx="35">
                  <c:v> Østre Toten </c:v>
                </c:pt>
                <c:pt idx="36">
                  <c:v> Vestre Toten </c:v>
                </c:pt>
                <c:pt idx="37">
                  <c:v> Gran </c:v>
                </c:pt>
                <c:pt idx="38">
                  <c:v> Søndre Land </c:v>
                </c:pt>
                <c:pt idx="39">
                  <c:v> Nordre Land </c:v>
                </c:pt>
                <c:pt idx="40">
                  <c:v> Sør-Aurdal </c:v>
                </c:pt>
                <c:pt idx="41">
                  <c:v> Etnedal </c:v>
                </c:pt>
                <c:pt idx="42">
                  <c:v> Nord-Aurdal </c:v>
                </c:pt>
                <c:pt idx="43">
                  <c:v> Vestre Slidre </c:v>
                </c:pt>
                <c:pt idx="44">
                  <c:v> Øystre Slidre </c:v>
                </c:pt>
                <c:pt idx="45">
                  <c:v> Vang </c:v>
                </c:pt>
              </c:strCache>
            </c:strRef>
          </c:cat>
          <c:val>
            <c:numRef>
              <c:f>komm!$O$149:$O$194</c:f>
              <c:numCache>
                <c:formatCode>0.0\ %</c:formatCode>
                <c:ptCount val="46"/>
                <c:pt idx="0">
                  <c:v>0.94399098211063937</c:v>
                </c:pt>
                <c:pt idx="1">
                  <c:v>0.94830529511527861</c:v>
                </c:pt>
                <c:pt idx="2">
                  <c:v>0.95482317966862196</c:v>
                </c:pt>
                <c:pt idx="3">
                  <c:v>0.9454467259108621</c:v>
                </c:pt>
                <c:pt idx="4">
                  <c:v>0.94261978299067062</c:v>
                </c:pt>
                <c:pt idx="5">
                  <c:v>0.93922664699022518</c:v>
                </c:pt>
                <c:pt idx="6">
                  <c:v>0.94212342130258409</c:v>
                </c:pt>
                <c:pt idx="7">
                  <c:v>0.93719104474752513</c:v>
                </c:pt>
                <c:pt idx="8">
                  <c:v>0.94297002411697495</c:v>
                </c:pt>
                <c:pt idx="9">
                  <c:v>0.93900822907936154</c:v>
                </c:pt>
                <c:pt idx="10">
                  <c:v>0.93960883855313826</c:v>
                </c:pt>
                <c:pt idx="11">
                  <c:v>0.93792476063766939</c:v>
                </c:pt>
                <c:pt idx="12">
                  <c:v>0.94031763941501179</c:v>
                </c:pt>
                <c:pt idx="13">
                  <c:v>0.94320704896240892</c:v>
                </c:pt>
                <c:pt idx="14">
                  <c:v>0.94344645453881004</c:v>
                </c:pt>
                <c:pt idx="15">
                  <c:v>0.9468345051842022</c:v>
                </c:pt>
                <c:pt idx="16">
                  <c:v>0.93859355927996591</c:v>
                </c:pt>
                <c:pt idx="17">
                  <c:v>0.94417497861922628</c:v>
                </c:pt>
                <c:pt idx="18">
                  <c:v>0.93687372407681413</c:v>
                </c:pt>
                <c:pt idx="19">
                  <c:v>0.93510480798771689</c:v>
                </c:pt>
                <c:pt idx="20">
                  <c:v>0.94358866339860614</c:v>
                </c:pt>
                <c:pt idx="21">
                  <c:v>0.94408836095791182</c:v>
                </c:pt>
                <c:pt idx="22">
                  <c:v>0.93985789498289096</c:v>
                </c:pt>
                <c:pt idx="23">
                  <c:v>0.94484877861772998</c:v>
                </c:pt>
                <c:pt idx="24">
                  <c:v>0.93822078993649938</c:v>
                </c:pt>
                <c:pt idx="25">
                  <c:v>0.94315649834275395</c:v>
                </c:pt>
                <c:pt idx="26">
                  <c:v>0.99016079718026639</c:v>
                </c:pt>
                <c:pt idx="27">
                  <c:v>0.94206922071355093</c:v>
                </c:pt>
                <c:pt idx="28">
                  <c:v>0.93809013697286636</c:v>
                </c:pt>
                <c:pt idx="29">
                  <c:v>0.94730814045936373</c:v>
                </c:pt>
                <c:pt idx="30">
                  <c:v>0.93701521151815015</c:v>
                </c:pt>
                <c:pt idx="31">
                  <c:v>0.94475778241770558</c:v>
                </c:pt>
                <c:pt idx="32">
                  <c:v>0.94512319325354399</c:v>
                </c:pt>
                <c:pt idx="33">
                  <c:v>0.95397077436239519</c:v>
                </c:pt>
                <c:pt idx="34">
                  <c:v>0.94480412457374197</c:v>
                </c:pt>
                <c:pt idx="35">
                  <c:v>0.94267576579927692</c:v>
                </c:pt>
                <c:pt idx="36">
                  <c:v>0.94145963707409153</c:v>
                </c:pt>
                <c:pt idx="37">
                  <c:v>0.94533296994059457</c:v>
                </c:pt>
                <c:pt idx="38">
                  <c:v>0.93816685754970086</c:v>
                </c:pt>
                <c:pt idx="39">
                  <c:v>0.94207830664992254</c:v>
                </c:pt>
                <c:pt idx="40">
                  <c:v>0.93672905712032495</c:v>
                </c:pt>
                <c:pt idx="41">
                  <c:v>0.9390864574827481</c:v>
                </c:pt>
                <c:pt idx="42">
                  <c:v>0.94804983708007173</c:v>
                </c:pt>
                <c:pt idx="43">
                  <c:v>0.95935369174994134</c:v>
                </c:pt>
                <c:pt idx="44">
                  <c:v>0.95556754494036922</c:v>
                </c:pt>
                <c:pt idx="45">
                  <c:v>0.97240725917757098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E41-4CD3-9F2E-7DF10C760C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317632"/>
        <c:axId val="527315992"/>
      </c:lineChart>
      <c:catAx>
        <c:axId val="527317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5992"/>
        <c:crosses val="autoZero"/>
        <c:auto val="1"/>
        <c:lblAlgn val="ctr"/>
        <c:lblOffset val="100"/>
        <c:noMultiLvlLbl val="0"/>
      </c:catAx>
      <c:valAx>
        <c:axId val="527315992"/>
        <c:scaling>
          <c:orientation val="minMax"/>
          <c:max val="1.3"/>
          <c:min val="0.6000000000000000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7632"/>
        <c:crosses val="autoZero"/>
        <c:crossBetween val="between"/>
        <c:majorUnit val="0.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Skatt og skatteutjevning. Prosent av landsgjennomsnittet.</a:t>
            </a:r>
            <a:r>
              <a:rPr lang="nb-NO" baseline="0"/>
              <a:t> </a:t>
            </a:r>
          </a:p>
          <a:p>
            <a:pPr>
              <a:defRPr/>
            </a:pPr>
            <a:r>
              <a:rPr lang="nb-NO"/>
              <a:t>Agder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skatt pr innbygger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komm!$B$218:$B$242</c:f>
              <c:strCache>
                <c:ptCount val="25"/>
                <c:pt idx="0">
                  <c:v> Risør </c:v>
                </c:pt>
                <c:pt idx="1">
                  <c:v> Grimstad </c:v>
                </c:pt>
                <c:pt idx="2">
                  <c:v> Arendal </c:v>
                </c:pt>
                <c:pt idx="3">
                  <c:v> Kristiansand </c:v>
                </c:pt>
                <c:pt idx="4">
                  <c:v> Lindesnes </c:v>
                </c:pt>
                <c:pt idx="5">
                  <c:v> Farsund </c:v>
                </c:pt>
                <c:pt idx="6">
                  <c:v> Flekkefjord </c:v>
                </c:pt>
                <c:pt idx="7">
                  <c:v> Gjerstad </c:v>
                </c:pt>
                <c:pt idx="8">
                  <c:v> Vegårshei </c:v>
                </c:pt>
                <c:pt idx="9">
                  <c:v> Tvedestrand </c:v>
                </c:pt>
                <c:pt idx="10">
                  <c:v> Froland </c:v>
                </c:pt>
                <c:pt idx="11">
                  <c:v> Lillesand </c:v>
                </c:pt>
                <c:pt idx="12">
                  <c:v> Birkenes </c:v>
                </c:pt>
                <c:pt idx="13">
                  <c:v> Åmli </c:v>
                </c:pt>
                <c:pt idx="14">
                  <c:v> Iveland </c:v>
                </c:pt>
                <c:pt idx="15">
                  <c:v> Evje og Hornnes </c:v>
                </c:pt>
                <c:pt idx="16">
                  <c:v> Bygland </c:v>
                </c:pt>
                <c:pt idx="17">
                  <c:v> Valle </c:v>
                </c:pt>
                <c:pt idx="18">
                  <c:v> Bykle </c:v>
                </c:pt>
                <c:pt idx="19">
                  <c:v> Vennesla </c:v>
                </c:pt>
                <c:pt idx="20">
                  <c:v> Åseral </c:v>
                </c:pt>
                <c:pt idx="21">
                  <c:v> Lyngdal </c:v>
                </c:pt>
                <c:pt idx="22">
                  <c:v> Hægebostad </c:v>
                </c:pt>
                <c:pt idx="23">
                  <c:v> Kvinesdal </c:v>
                </c:pt>
                <c:pt idx="24">
                  <c:v> Sirdal </c:v>
                </c:pt>
              </c:strCache>
            </c:strRef>
          </c:cat>
          <c:val>
            <c:numRef>
              <c:f>komm!$E$218:$E$242</c:f>
              <c:numCache>
                <c:formatCode>0%</c:formatCode>
                <c:ptCount val="25"/>
                <c:pt idx="0">
                  <c:v>0.79980680037138907</c:v>
                </c:pt>
                <c:pt idx="1">
                  <c:v>0.85807846529530785</c:v>
                </c:pt>
                <c:pt idx="2">
                  <c:v>0.8162897847874151</c:v>
                </c:pt>
                <c:pt idx="3">
                  <c:v>0.85266317987234863</c:v>
                </c:pt>
                <c:pt idx="4">
                  <c:v>0.79464403068212897</c:v>
                </c:pt>
                <c:pt idx="5">
                  <c:v>0.80009938075364784</c:v>
                </c:pt>
                <c:pt idx="6">
                  <c:v>0.86621545147785706</c:v>
                </c:pt>
                <c:pt idx="7">
                  <c:v>0.68152452707939948</c:v>
                </c:pt>
                <c:pt idx="8">
                  <c:v>0.69694356282594105</c:v>
                </c:pt>
                <c:pt idx="9">
                  <c:v>0.7875034651756353</c:v>
                </c:pt>
                <c:pt idx="10">
                  <c:v>0.81812861518884894</c:v>
                </c:pt>
                <c:pt idx="11">
                  <c:v>0.91359295176345634</c:v>
                </c:pt>
                <c:pt idx="12">
                  <c:v>0.69846528523943341</c:v>
                </c:pt>
                <c:pt idx="13">
                  <c:v>0.88060619209433511</c:v>
                </c:pt>
                <c:pt idx="14">
                  <c:v>0.98252096686454482</c:v>
                </c:pt>
                <c:pt idx="15">
                  <c:v>0.73139641590265625</c:v>
                </c:pt>
                <c:pt idx="16">
                  <c:v>1.0558937578390193</c:v>
                </c:pt>
                <c:pt idx="17">
                  <c:v>2.0056835001291407</c:v>
                </c:pt>
                <c:pt idx="18">
                  <c:v>5.2140518436857484</c:v>
                </c:pt>
                <c:pt idx="19">
                  <c:v>0.74562950195286148</c:v>
                </c:pt>
                <c:pt idx="20">
                  <c:v>2.31686643483601</c:v>
                </c:pt>
                <c:pt idx="21">
                  <c:v>0.73274368110202048</c:v>
                </c:pt>
                <c:pt idx="22">
                  <c:v>0.73416066615205033</c:v>
                </c:pt>
                <c:pt idx="23">
                  <c:v>1.1624884089582521</c:v>
                </c:pt>
                <c:pt idx="24">
                  <c:v>3.0617341753366767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2E2-4DA0-B87B-B471F1D3F0E8}"/>
            </c:ext>
          </c:extLst>
        </c:ser>
        <c:ser>
          <c:idx val="1"/>
          <c:order val="1"/>
          <c:tx>
            <c:v>skatt og skatteutjevning pr. innb.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komm!$B$218:$B$242</c:f>
              <c:strCache>
                <c:ptCount val="25"/>
                <c:pt idx="0">
                  <c:v> Risør </c:v>
                </c:pt>
                <c:pt idx="1">
                  <c:v> Grimstad </c:v>
                </c:pt>
                <c:pt idx="2">
                  <c:v> Arendal </c:v>
                </c:pt>
                <c:pt idx="3">
                  <c:v> Kristiansand </c:v>
                </c:pt>
                <c:pt idx="4">
                  <c:v> Lindesnes </c:v>
                </c:pt>
                <c:pt idx="5">
                  <c:v> Farsund </c:v>
                </c:pt>
                <c:pt idx="6">
                  <c:v> Flekkefjord </c:v>
                </c:pt>
                <c:pt idx="7">
                  <c:v> Gjerstad </c:v>
                </c:pt>
                <c:pt idx="8">
                  <c:v> Vegårshei </c:v>
                </c:pt>
                <c:pt idx="9">
                  <c:v> Tvedestrand </c:v>
                </c:pt>
                <c:pt idx="10">
                  <c:v> Froland </c:v>
                </c:pt>
                <c:pt idx="11">
                  <c:v> Lillesand </c:v>
                </c:pt>
                <c:pt idx="12">
                  <c:v> Birkenes </c:v>
                </c:pt>
                <c:pt idx="13">
                  <c:v> Åmli </c:v>
                </c:pt>
                <c:pt idx="14">
                  <c:v> Iveland </c:v>
                </c:pt>
                <c:pt idx="15">
                  <c:v> Evje og Hornnes </c:v>
                </c:pt>
                <c:pt idx="16">
                  <c:v> Bygland </c:v>
                </c:pt>
                <c:pt idx="17">
                  <c:v> Valle </c:v>
                </c:pt>
                <c:pt idx="18">
                  <c:v> Bykle </c:v>
                </c:pt>
                <c:pt idx="19">
                  <c:v> Vennesla </c:v>
                </c:pt>
                <c:pt idx="20">
                  <c:v> Åseral </c:v>
                </c:pt>
                <c:pt idx="21">
                  <c:v> Lyngdal </c:v>
                </c:pt>
                <c:pt idx="22">
                  <c:v> Hægebostad </c:v>
                </c:pt>
                <c:pt idx="23">
                  <c:v> Kvinesdal </c:v>
                </c:pt>
                <c:pt idx="24">
                  <c:v> Sirdal </c:v>
                </c:pt>
              </c:strCache>
            </c:strRef>
          </c:cat>
          <c:val>
            <c:numRef>
              <c:f>komm!$O$218:$O$242</c:f>
              <c:numCache>
                <c:formatCode>0.0\ %</c:formatCode>
                <c:ptCount val="25"/>
                <c:pt idx="0">
                  <c:v>0.94361832600217976</c:v>
                </c:pt>
                <c:pt idx="1">
                  <c:v>0.94653190924837571</c:v>
                </c:pt>
                <c:pt idx="2">
                  <c:v>0.94444247522298097</c:v>
                </c:pt>
                <c:pt idx="3">
                  <c:v>0.94626114497722769</c:v>
                </c:pt>
                <c:pt idx="4">
                  <c:v>0.94336018751771678</c:v>
                </c:pt>
                <c:pt idx="5">
                  <c:v>0.94363295502129274</c:v>
                </c:pt>
                <c:pt idx="6">
                  <c:v>0.94693875855750309</c:v>
                </c:pt>
                <c:pt idx="7">
                  <c:v>0.93770421233758017</c:v>
                </c:pt>
                <c:pt idx="8">
                  <c:v>0.93847516412490728</c:v>
                </c:pt>
                <c:pt idx="9">
                  <c:v>0.94300315924239209</c:v>
                </c:pt>
                <c:pt idx="10">
                  <c:v>0.94453441674305272</c:v>
                </c:pt>
                <c:pt idx="11">
                  <c:v>0.95406516668899277</c:v>
                </c:pt>
                <c:pt idx="12">
                  <c:v>0.93855125024558195</c:v>
                </c:pt>
                <c:pt idx="13">
                  <c:v>0.94765829558832693</c:v>
                </c:pt>
                <c:pt idx="14">
                  <c:v>0.98163637272942816</c:v>
                </c:pt>
                <c:pt idx="15">
                  <c:v>0.94019780677874298</c:v>
                </c:pt>
                <c:pt idx="16">
                  <c:v>1.010985489119218</c:v>
                </c:pt>
                <c:pt idx="17">
                  <c:v>1.3909013860352664</c:v>
                </c:pt>
                <c:pt idx="18">
                  <c:v>2.6742487234579095</c:v>
                </c:pt>
                <c:pt idx="19">
                  <c:v>0.94090946108125351</c:v>
                </c:pt>
                <c:pt idx="20">
                  <c:v>1.5153745599180146</c:v>
                </c:pt>
                <c:pt idx="21">
                  <c:v>0.94026517003871124</c:v>
                </c:pt>
                <c:pt idx="22">
                  <c:v>0.94033601929121269</c:v>
                </c:pt>
                <c:pt idx="23">
                  <c:v>1.0536233495669109</c:v>
                </c:pt>
                <c:pt idx="24">
                  <c:v>1.813321656118281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2E2-4DA0-B87B-B471F1D3F0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317632"/>
        <c:axId val="527315992"/>
      </c:lineChart>
      <c:catAx>
        <c:axId val="527317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5992"/>
        <c:crosses val="autoZero"/>
        <c:auto val="1"/>
        <c:lblAlgn val="ctr"/>
        <c:lblOffset val="100"/>
        <c:noMultiLvlLbl val="0"/>
      </c:catAx>
      <c:valAx>
        <c:axId val="527315992"/>
        <c:scaling>
          <c:orientation val="minMax"/>
          <c:max val="3.5"/>
          <c:min val="0.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7632"/>
        <c:crosses val="autoZero"/>
        <c:crossBetween val="between"/>
        <c:majorUnit val="0.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Skatt og skatteutjevning. Prosent av landsgjennomsnittet.</a:t>
            </a:r>
            <a:r>
              <a:rPr lang="nb-NO" baseline="0"/>
              <a:t> </a:t>
            </a:r>
          </a:p>
          <a:p>
            <a:pPr>
              <a:defRPr/>
            </a:pPr>
            <a:r>
              <a:rPr lang="nb-NO"/>
              <a:t>Vestland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skatt pr innbygger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komm!$B$243:$B$285</c:f>
              <c:strCache>
                <c:ptCount val="43"/>
                <c:pt idx="0">
                  <c:v> Bergen </c:v>
                </c:pt>
                <c:pt idx="1">
                  <c:v> Kinn </c:v>
                </c:pt>
                <c:pt idx="2">
                  <c:v> Etne </c:v>
                </c:pt>
                <c:pt idx="3">
                  <c:v> Sveio </c:v>
                </c:pt>
                <c:pt idx="4">
                  <c:v> Bømlo </c:v>
                </c:pt>
                <c:pt idx="5">
                  <c:v> Stord </c:v>
                </c:pt>
                <c:pt idx="6">
                  <c:v> Fitjar </c:v>
                </c:pt>
                <c:pt idx="7">
                  <c:v> Tysnes </c:v>
                </c:pt>
                <c:pt idx="8">
                  <c:v> Kvinnherad </c:v>
                </c:pt>
                <c:pt idx="9">
                  <c:v> Ullensvang </c:v>
                </c:pt>
                <c:pt idx="10">
                  <c:v> Eidfjord </c:v>
                </c:pt>
                <c:pt idx="11">
                  <c:v> Ulvik </c:v>
                </c:pt>
                <c:pt idx="12">
                  <c:v> Voss </c:v>
                </c:pt>
                <c:pt idx="13">
                  <c:v> Kvam </c:v>
                </c:pt>
                <c:pt idx="14">
                  <c:v> Samnanger </c:v>
                </c:pt>
                <c:pt idx="15">
                  <c:v> Bjørnafjorden </c:v>
                </c:pt>
                <c:pt idx="16">
                  <c:v> Austevoll </c:v>
                </c:pt>
                <c:pt idx="17">
                  <c:v> Øygarden </c:v>
                </c:pt>
                <c:pt idx="18">
                  <c:v> Askøy </c:v>
                </c:pt>
                <c:pt idx="19">
                  <c:v> Vaksdal </c:v>
                </c:pt>
                <c:pt idx="20">
                  <c:v> Modalen </c:v>
                </c:pt>
                <c:pt idx="21">
                  <c:v> Osterøy </c:v>
                </c:pt>
                <c:pt idx="22">
                  <c:v> Alver </c:v>
                </c:pt>
                <c:pt idx="23">
                  <c:v> Austrheim </c:v>
                </c:pt>
                <c:pt idx="24">
                  <c:v> Fedje </c:v>
                </c:pt>
                <c:pt idx="25">
                  <c:v> Masfjorden </c:v>
                </c:pt>
                <c:pt idx="26">
                  <c:v> Gulen </c:v>
                </c:pt>
                <c:pt idx="27">
                  <c:v> Solund </c:v>
                </c:pt>
                <c:pt idx="28">
                  <c:v> Hyllestad </c:v>
                </c:pt>
                <c:pt idx="29">
                  <c:v> Høyanger </c:v>
                </c:pt>
                <c:pt idx="30">
                  <c:v> Vik </c:v>
                </c:pt>
                <c:pt idx="31">
                  <c:v> Sogndal </c:v>
                </c:pt>
                <c:pt idx="32">
                  <c:v> Aurland </c:v>
                </c:pt>
                <c:pt idx="33">
                  <c:v> Lærdal </c:v>
                </c:pt>
                <c:pt idx="34">
                  <c:v> Årdal </c:v>
                </c:pt>
                <c:pt idx="35">
                  <c:v> Luster </c:v>
                </c:pt>
                <c:pt idx="36">
                  <c:v> Askvoll </c:v>
                </c:pt>
                <c:pt idx="37">
                  <c:v> Fjaler </c:v>
                </c:pt>
                <c:pt idx="38">
                  <c:v> Sunnfjord </c:v>
                </c:pt>
                <c:pt idx="39">
                  <c:v> Bremanger </c:v>
                </c:pt>
                <c:pt idx="40">
                  <c:v> Stad </c:v>
                </c:pt>
                <c:pt idx="41">
                  <c:v> Gloppen </c:v>
                </c:pt>
                <c:pt idx="42">
                  <c:v> Stryn </c:v>
                </c:pt>
              </c:strCache>
            </c:strRef>
          </c:cat>
          <c:val>
            <c:numRef>
              <c:f>komm!$E$243:$E$285</c:f>
              <c:numCache>
                <c:formatCode>0%</c:formatCode>
                <c:ptCount val="43"/>
                <c:pt idx="0">
                  <c:v>1.0378160827593899</c:v>
                </c:pt>
                <c:pt idx="1">
                  <c:v>0.99453267599459227</c:v>
                </c:pt>
                <c:pt idx="2">
                  <c:v>1.0661836945342598</c:v>
                </c:pt>
                <c:pt idx="3">
                  <c:v>1.1772601148131596</c:v>
                </c:pt>
                <c:pt idx="4">
                  <c:v>0.92225111769097678</c:v>
                </c:pt>
                <c:pt idx="5">
                  <c:v>0.95842331669336545</c:v>
                </c:pt>
                <c:pt idx="6">
                  <c:v>0.88022203523256415</c:v>
                </c:pt>
                <c:pt idx="7">
                  <c:v>1.0660437529866327</c:v>
                </c:pt>
                <c:pt idx="8">
                  <c:v>1.0607319414945784</c:v>
                </c:pt>
                <c:pt idx="9">
                  <c:v>1.2712791885341617</c:v>
                </c:pt>
                <c:pt idx="10">
                  <c:v>3.4399512016225153</c:v>
                </c:pt>
                <c:pt idx="11">
                  <c:v>1.6036245273376057</c:v>
                </c:pt>
                <c:pt idx="12">
                  <c:v>0.89926939193404087</c:v>
                </c:pt>
                <c:pt idx="13">
                  <c:v>0.89338873504801575</c:v>
                </c:pt>
                <c:pt idx="14">
                  <c:v>0.96391687727159703</c:v>
                </c:pt>
                <c:pt idx="15">
                  <c:v>0.9018819043762244</c:v>
                </c:pt>
                <c:pt idx="16">
                  <c:v>1.8276906941771773</c:v>
                </c:pt>
                <c:pt idx="17">
                  <c:v>0.89018677596517959</c:v>
                </c:pt>
                <c:pt idx="18">
                  <c:v>0.81887494000548811</c:v>
                </c:pt>
                <c:pt idx="19">
                  <c:v>1.0956847691445526</c:v>
                </c:pt>
                <c:pt idx="20">
                  <c:v>4.7710080216355566</c:v>
                </c:pt>
                <c:pt idx="21">
                  <c:v>0.78473936272511768</c:v>
                </c:pt>
                <c:pt idx="22">
                  <c:v>0.84074768528620192</c:v>
                </c:pt>
                <c:pt idx="23">
                  <c:v>1.0558078833265294</c:v>
                </c:pt>
                <c:pt idx="24">
                  <c:v>0.88144215730691933</c:v>
                </c:pt>
                <c:pt idx="25">
                  <c:v>1.5491025273074144</c:v>
                </c:pt>
                <c:pt idx="26">
                  <c:v>1.0441593237364477</c:v>
                </c:pt>
                <c:pt idx="27">
                  <c:v>0.98130467621372797</c:v>
                </c:pt>
                <c:pt idx="28">
                  <c:v>1.0283361447268424</c:v>
                </c:pt>
                <c:pt idx="29">
                  <c:v>1.1893988425820339</c:v>
                </c:pt>
                <c:pt idx="30">
                  <c:v>1.1784779090100455</c:v>
                </c:pt>
                <c:pt idx="31">
                  <c:v>0.83787807611493592</c:v>
                </c:pt>
                <c:pt idx="32">
                  <c:v>1.0102143649579931</c:v>
                </c:pt>
                <c:pt idx="33">
                  <c:v>1.4181256244107601</c:v>
                </c:pt>
                <c:pt idx="34">
                  <c:v>1.2966632440724042</c:v>
                </c:pt>
                <c:pt idx="35">
                  <c:v>1.3200481946803422</c:v>
                </c:pt>
                <c:pt idx="36">
                  <c:v>0.94401239624166311</c:v>
                </c:pt>
                <c:pt idx="37">
                  <c:v>0.80407007862206459</c:v>
                </c:pt>
                <c:pt idx="38">
                  <c:v>0.9375703167194992</c:v>
                </c:pt>
                <c:pt idx="39">
                  <c:v>1.17450143331901</c:v>
                </c:pt>
                <c:pt idx="40">
                  <c:v>0.81292399695922302</c:v>
                </c:pt>
                <c:pt idx="41">
                  <c:v>0.81479644683551811</c:v>
                </c:pt>
                <c:pt idx="42">
                  <c:v>0.79016413363983584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111-410C-85AF-5021730F1E1A}"/>
            </c:ext>
          </c:extLst>
        </c:ser>
        <c:ser>
          <c:idx val="1"/>
          <c:order val="1"/>
          <c:tx>
            <c:v>skatt og skatteutjevning pr. innb.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komm!$B$243:$B$285</c:f>
              <c:strCache>
                <c:ptCount val="43"/>
                <c:pt idx="0">
                  <c:v> Bergen </c:v>
                </c:pt>
                <c:pt idx="1">
                  <c:v> Kinn </c:v>
                </c:pt>
                <c:pt idx="2">
                  <c:v> Etne </c:v>
                </c:pt>
                <c:pt idx="3">
                  <c:v> Sveio </c:v>
                </c:pt>
                <c:pt idx="4">
                  <c:v> Bømlo </c:v>
                </c:pt>
                <c:pt idx="5">
                  <c:v> Stord </c:v>
                </c:pt>
                <c:pt idx="6">
                  <c:v> Fitjar </c:v>
                </c:pt>
                <c:pt idx="7">
                  <c:v> Tysnes </c:v>
                </c:pt>
                <c:pt idx="8">
                  <c:v> Kvinnherad </c:v>
                </c:pt>
                <c:pt idx="9">
                  <c:v> Ullensvang </c:v>
                </c:pt>
                <c:pt idx="10">
                  <c:v> Eidfjord </c:v>
                </c:pt>
                <c:pt idx="11">
                  <c:v> Ulvik </c:v>
                </c:pt>
                <c:pt idx="12">
                  <c:v> Voss </c:v>
                </c:pt>
                <c:pt idx="13">
                  <c:v> Kvam </c:v>
                </c:pt>
                <c:pt idx="14">
                  <c:v> Samnanger </c:v>
                </c:pt>
                <c:pt idx="15">
                  <c:v> Bjørnafjorden </c:v>
                </c:pt>
                <c:pt idx="16">
                  <c:v> Austevoll </c:v>
                </c:pt>
                <c:pt idx="17">
                  <c:v> Øygarden </c:v>
                </c:pt>
                <c:pt idx="18">
                  <c:v> Askøy </c:v>
                </c:pt>
                <c:pt idx="19">
                  <c:v> Vaksdal </c:v>
                </c:pt>
                <c:pt idx="20">
                  <c:v> Modalen </c:v>
                </c:pt>
                <c:pt idx="21">
                  <c:v> Osterøy </c:v>
                </c:pt>
                <c:pt idx="22">
                  <c:v> Alver </c:v>
                </c:pt>
                <c:pt idx="23">
                  <c:v> Austrheim </c:v>
                </c:pt>
                <c:pt idx="24">
                  <c:v> Fedje </c:v>
                </c:pt>
                <c:pt idx="25">
                  <c:v> Masfjorden </c:v>
                </c:pt>
                <c:pt idx="26">
                  <c:v> Gulen </c:v>
                </c:pt>
                <c:pt idx="27">
                  <c:v> Solund </c:v>
                </c:pt>
                <c:pt idx="28">
                  <c:v> Hyllestad </c:v>
                </c:pt>
                <c:pt idx="29">
                  <c:v> Høyanger </c:v>
                </c:pt>
                <c:pt idx="30">
                  <c:v> Vik </c:v>
                </c:pt>
                <c:pt idx="31">
                  <c:v> Sogndal </c:v>
                </c:pt>
                <c:pt idx="32">
                  <c:v> Aurland </c:v>
                </c:pt>
                <c:pt idx="33">
                  <c:v> Lærdal </c:v>
                </c:pt>
                <c:pt idx="34">
                  <c:v> Årdal </c:v>
                </c:pt>
                <c:pt idx="35">
                  <c:v> Luster </c:v>
                </c:pt>
                <c:pt idx="36">
                  <c:v> Askvoll </c:v>
                </c:pt>
                <c:pt idx="37">
                  <c:v> Fjaler </c:v>
                </c:pt>
                <c:pt idx="38">
                  <c:v> Sunnfjord </c:v>
                </c:pt>
                <c:pt idx="39">
                  <c:v> Bremanger </c:v>
                </c:pt>
                <c:pt idx="40">
                  <c:v> Stad </c:v>
                </c:pt>
                <c:pt idx="41">
                  <c:v> Gloppen </c:v>
                </c:pt>
                <c:pt idx="42">
                  <c:v> Stryn </c:v>
                </c:pt>
              </c:strCache>
            </c:strRef>
          </c:cat>
          <c:val>
            <c:numRef>
              <c:f>komm!$O$243:$O$285</c:f>
              <c:numCache>
                <c:formatCode>0.0\ %</c:formatCode>
                <c:ptCount val="43"/>
                <c:pt idx="0">
                  <c:v>1.0037544190873662</c:v>
                </c:pt>
                <c:pt idx="1">
                  <c:v>0.98644105638144708</c:v>
                </c:pt>
                <c:pt idx="2">
                  <c:v>1.0151014637973139</c:v>
                </c:pt>
                <c:pt idx="3">
                  <c:v>1.0595320319088741</c:v>
                </c:pt>
                <c:pt idx="4">
                  <c:v>0.95752843306000113</c:v>
                </c:pt>
                <c:pt idx="5">
                  <c:v>0.97199731266095635</c:v>
                </c:pt>
                <c:pt idx="6">
                  <c:v>0.94763908774523842</c:v>
                </c:pt>
                <c:pt idx="7">
                  <c:v>1.0150454871782633</c:v>
                </c:pt>
                <c:pt idx="8">
                  <c:v>1.0129207625814416</c:v>
                </c:pt>
                <c:pt idx="9">
                  <c:v>1.0971396613972748</c:v>
                </c:pt>
                <c:pt idx="10">
                  <c:v>1.9646084666326169</c:v>
                </c:pt>
                <c:pt idx="11">
                  <c:v>1.2300777969186527</c:v>
                </c:pt>
                <c:pt idx="12">
                  <c:v>0.94859145558031233</c:v>
                </c:pt>
                <c:pt idx="13">
                  <c:v>0.94829742273601092</c:v>
                </c:pt>
                <c:pt idx="14">
                  <c:v>0.97419473689224922</c:v>
                </c:pt>
                <c:pt idx="15">
                  <c:v>0.94938074773409997</c:v>
                </c:pt>
                <c:pt idx="16">
                  <c:v>1.3197042636544813</c:v>
                </c:pt>
                <c:pt idx="17">
                  <c:v>0.9481373247818693</c:v>
                </c:pt>
                <c:pt idx="18">
                  <c:v>0.94457173298388453</c:v>
                </c:pt>
                <c:pt idx="19">
                  <c:v>1.0269018936414314</c:v>
                </c:pt>
                <c:pt idx="20">
                  <c:v>2.4970311946378332</c:v>
                </c:pt>
                <c:pt idx="21">
                  <c:v>0.94286495411986604</c:v>
                </c:pt>
                <c:pt idx="22">
                  <c:v>0.94566537024792041</c:v>
                </c:pt>
                <c:pt idx="23">
                  <c:v>1.0109511393142221</c:v>
                </c:pt>
                <c:pt idx="24">
                  <c:v>0.94770009384895626</c:v>
                </c:pt>
                <c:pt idx="25">
                  <c:v>1.2082689969065759</c:v>
                </c:pt>
                <c:pt idx="26">
                  <c:v>1.0062917154781894</c:v>
                </c:pt>
                <c:pt idx="27">
                  <c:v>0.98114985646910158</c:v>
                </c:pt>
                <c:pt idx="28">
                  <c:v>0.99996244387434718</c:v>
                </c:pt>
                <c:pt idx="29">
                  <c:v>1.0643875230164239</c:v>
                </c:pt>
                <c:pt idx="30">
                  <c:v>1.0600191495876283</c:v>
                </c:pt>
                <c:pt idx="31">
                  <c:v>0.94552188978935692</c:v>
                </c:pt>
                <c:pt idx="32">
                  <c:v>0.99271373196680746</c:v>
                </c:pt>
                <c:pt idx="33">
                  <c:v>1.1558782357479143</c:v>
                </c:pt>
                <c:pt idx="34">
                  <c:v>1.107293283612572</c:v>
                </c:pt>
                <c:pt idx="35">
                  <c:v>1.1166472638557472</c:v>
                </c:pt>
                <c:pt idx="36">
                  <c:v>0.96623294448027564</c:v>
                </c:pt>
                <c:pt idx="37">
                  <c:v>0.94383148991471344</c:v>
                </c:pt>
                <c:pt idx="38">
                  <c:v>0.96365611267140994</c:v>
                </c:pt>
                <c:pt idx="39">
                  <c:v>1.0584285593112144</c:v>
                </c:pt>
                <c:pt idx="40">
                  <c:v>0.94427418583157152</c:v>
                </c:pt>
                <c:pt idx="41">
                  <c:v>0.94436780832538625</c:v>
                </c:pt>
                <c:pt idx="42">
                  <c:v>0.94313619266560211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111-410C-85AF-5021730F1E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317632"/>
        <c:axId val="527315992"/>
      </c:lineChart>
      <c:catAx>
        <c:axId val="527317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5992"/>
        <c:crosses val="autoZero"/>
        <c:auto val="1"/>
        <c:lblAlgn val="ctr"/>
        <c:lblOffset val="100"/>
        <c:noMultiLvlLbl val="0"/>
      </c:catAx>
      <c:valAx>
        <c:axId val="527315992"/>
        <c:scaling>
          <c:orientation val="minMax"/>
          <c:max val="3.5"/>
          <c:min val="0.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7632"/>
        <c:crosses val="autoZero"/>
        <c:crossBetween val="between"/>
        <c:majorUnit val="0.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Skatt og skatteutjevning. Prosent av landsgjennomsnittet.</a:t>
            </a:r>
            <a:r>
              <a:rPr lang="nb-NO" baseline="0"/>
              <a:t> </a:t>
            </a:r>
          </a:p>
          <a:p>
            <a:pPr>
              <a:defRPr/>
            </a:pPr>
            <a:r>
              <a:rPr lang="nb-NO"/>
              <a:t>Trøndelag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skatt pr innbygger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komm!$B$286:$B$323</c:f>
              <c:strCache>
                <c:ptCount val="38"/>
                <c:pt idx="0">
                  <c:v> Trondheim </c:v>
                </c:pt>
                <c:pt idx="1">
                  <c:v> Steinkjer </c:v>
                </c:pt>
                <c:pt idx="2">
                  <c:v> Namsos </c:v>
                </c:pt>
                <c:pt idx="3">
                  <c:v> Frøya </c:v>
                </c:pt>
                <c:pt idx="4">
                  <c:v> Osen </c:v>
                </c:pt>
                <c:pt idx="5">
                  <c:v> Oppdal </c:v>
                </c:pt>
                <c:pt idx="6">
                  <c:v> Rennebu </c:v>
                </c:pt>
                <c:pt idx="7">
                  <c:v> Røros </c:v>
                </c:pt>
                <c:pt idx="8">
                  <c:v> Holtålen </c:v>
                </c:pt>
                <c:pt idx="9">
                  <c:v> Midtre Gauldal </c:v>
                </c:pt>
                <c:pt idx="10">
                  <c:v> Melhus </c:v>
                </c:pt>
                <c:pt idx="11">
                  <c:v> Skaun </c:v>
                </c:pt>
                <c:pt idx="12">
                  <c:v> Malvik </c:v>
                </c:pt>
                <c:pt idx="13">
                  <c:v> Selbu </c:v>
                </c:pt>
                <c:pt idx="14">
                  <c:v> Tydal </c:v>
                </c:pt>
                <c:pt idx="15">
                  <c:v> Meråker </c:v>
                </c:pt>
                <c:pt idx="16">
                  <c:v> Stjørdal </c:v>
                </c:pt>
                <c:pt idx="17">
                  <c:v> Frosta </c:v>
                </c:pt>
                <c:pt idx="18">
                  <c:v> Levanger </c:v>
                </c:pt>
                <c:pt idx="19">
                  <c:v> Verdal </c:v>
                </c:pt>
                <c:pt idx="20">
                  <c:v> Snåsa </c:v>
                </c:pt>
                <c:pt idx="21">
                  <c:v> Lierne </c:v>
                </c:pt>
                <c:pt idx="22">
                  <c:v> Røyrvik </c:v>
                </c:pt>
                <c:pt idx="23">
                  <c:v> Namsskogan </c:v>
                </c:pt>
                <c:pt idx="24">
                  <c:v> Grong </c:v>
                </c:pt>
                <c:pt idx="25">
                  <c:v> Høylandet </c:v>
                </c:pt>
                <c:pt idx="26">
                  <c:v> Overhalla </c:v>
                </c:pt>
                <c:pt idx="27">
                  <c:v> Flatanger </c:v>
                </c:pt>
                <c:pt idx="28">
                  <c:v> Leka </c:v>
                </c:pt>
                <c:pt idx="29">
                  <c:v> Inderøy </c:v>
                </c:pt>
                <c:pt idx="30">
                  <c:v> Indre Fosen </c:v>
                </c:pt>
                <c:pt idx="31">
                  <c:v> Heim </c:v>
                </c:pt>
                <c:pt idx="32">
                  <c:v> Hitra </c:v>
                </c:pt>
                <c:pt idx="33">
                  <c:v> Ørland </c:v>
                </c:pt>
                <c:pt idx="34">
                  <c:v> Åfjord </c:v>
                </c:pt>
                <c:pt idx="35">
                  <c:v> Orkland </c:v>
                </c:pt>
                <c:pt idx="36">
                  <c:v> Nærøysund </c:v>
                </c:pt>
                <c:pt idx="37">
                  <c:v> Rindal </c:v>
                </c:pt>
              </c:strCache>
            </c:strRef>
          </c:cat>
          <c:val>
            <c:numRef>
              <c:f>komm!$E$286:$E$323</c:f>
              <c:numCache>
                <c:formatCode>0%</c:formatCode>
                <c:ptCount val="38"/>
                <c:pt idx="0">
                  <c:v>0.96543002596115579</c:v>
                </c:pt>
                <c:pt idx="1">
                  <c:v>0.74233116224048368</c:v>
                </c:pt>
                <c:pt idx="2">
                  <c:v>0.79410067680440011</c:v>
                </c:pt>
                <c:pt idx="3">
                  <c:v>1.6548497814010608</c:v>
                </c:pt>
                <c:pt idx="4">
                  <c:v>0.77753338126061633</c:v>
                </c:pt>
                <c:pt idx="5">
                  <c:v>0.84117056252619304</c:v>
                </c:pt>
                <c:pt idx="6">
                  <c:v>0.9107636044751044</c:v>
                </c:pt>
                <c:pt idx="7">
                  <c:v>0.83416510441468406</c:v>
                </c:pt>
                <c:pt idx="8">
                  <c:v>0.71240057951512292</c:v>
                </c:pt>
                <c:pt idx="9">
                  <c:v>0.72367349830235417</c:v>
                </c:pt>
                <c:pt idx="10">
                  <c:v>0.78194923781141645</c:v>
                </c:pt>
                <c:pt idx="11">
                  <c:v>0.78297089706322287</c:v>
                </c:pt>
                <c:pt idx="12">
                  <c:v>0.88906474885273634</c:v>
                </c:pt>
                <c:pt idx="13">
                  <c:v>0.81880223927206852</c:v>
                </c:pt>
                <c:pt idx="14">
                  <c:v>2.411175299086008</c:v>
                </c:pt>
                <c:pt idx="15">
                  <c:v>0.88553152088127607</c:v>
                </c:pt>
                <c:pt idx="16">
                  <c:v>0.79014305196222501</c:v>
                </c:pt>
                <c:pt idx="17">
                  <c:v>0.69904638592892765</c:v>
                </c:pt>
                <c:pt idx="18">
                  <c:v>0.78238900935230382</c:v>
                </c:pt>
                <c:pt idx="19">
                  <c:v>0.73066467833840187</c:v>
                </c:pt>
                <c:pt idx="20">
                  <c:v>0.72108407336988412</c:v>
                </c:pt>
                <c:pt idx="21">
                  <c:v>0.84034522398371803</c:v>
                </c:pt>
                <c:pt idx="22">
                  <c:v>1.314192235134416</c:v>
                </c:pt>
                <c:pt idx="23">
                  <c:v>1.7357983740375498</c:v>
                </c:pt>
                <c:pt idx="24">
                  <c:v>0.94189881837885192</c:v>
                </c:pt>
                <c:pt idx="25">
                  <c:v>0.65438364103152935</c:v>
                </c:pt>
                <c:pt idx="26">
                  <c:v>0.76962974075036639</c:v>
                </c:pt>
                <c:pt idx="27">
                  <c:v>1.0374479762984492</c:v>
                </c:pt>
                <c:pt idx="28">
                  <c:v>0.87982419287944169</c:v>
                </c:pt>
                <c:pt idx="29">
                  <c:v>0.78458457261827164</c:v>
                </c:pt>
                <c:pt idx="30">
                  <c:v>0.70868251147143613</c:v>
                </c:pt>
                <c:pt idx="31">
                  <c:v>0.83553346072538526</c:v>
                </c:pt>
                <c:pt idx="32">
                  <c:v>0.85120622870370966</c:v>
                </c:pt>
                <c:pt idx="33">
                  <c:v>0.78096237953849434</c:v>
                </c:pt>
                <c:pt idx="34">
                  <c:v>0.85461663465528981</c:v>
                </c:pt>
                <c:pt idx="35">
                  <c:v>0.76693590301379433</c:v>
                </c:pt>
                <c:pt idx="36">
                  <c:v>0.91468235112240515</c:v>
                </c:pt>
                <c:pt idx="37">
                  <c:v>0.81011455672446031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058-4FCF-9C78-6E0CCD031309}"/>
            </c:ext>
          </c:extLst>
        </c:ser>
        <c:ser>
          <c:idx val="1"/>
          <c:order val="1"/>
          <c:tx>
            <c:v>skatt og skatteutjevning pr. innb.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komm!$B$286:$B$323</c:f>
              <c:strCache>
                <c:ptCount val="38"/>
                <c:pt idx="0">
                  <c:v> Trondheim </c:v>
                </c:pt>
                <c:pt idx="1">
                  <c:v> Steinkjer </c:v>
                </c:pt>
                <c:pt idx="2">
                  <c:v> Namsos </c:v>
                </c:pt>
                <c:pt idx="3">
                  <c:v> Frøya </c:v>
                </c:pt>
                <c:pt idx="4">
                  <c:v> Osen </c:v>
                </c:pt>
                <c:pt idx="5">
                  <c:v> Oppdal </c:v>
                </c:pt>
                <c:pt idx="6">
                  <c:v> Rennebu </c:v>
                </c:pt>
                <c:pt idx="7">
                  <c:v> Røros </c:v>
                </c:pt>
                <c:pt idx="8">
                  <c:v> Holtålen </c:v>
                </c:pt>
                <c:pt idx="9">
                  <c:v> Midtre Gauldal </c:v>
                </c:pt>
                <c:pt idx="10">
                  <c:v> Melhus </c:v>
                </c:pt>
                <c:pt idx="11">
                  <c:v> Skaun </c:v>
                </c:pt>
                <c:pt idx="12">
                  <c:v> Malvik </c:v>
                </c:pt>
                <c:pt idx="13">
                  <c:v> Selbu </c:v>
                </c:pt>
                <c:pt idx="14">
                  <c:v> Tydal </c:v>
                </c:pt>
                <c:pt idx="15">
                  <c:v> Meråker </c:v>
                </c:pt>
                <c:pt idx="16">
                  <c:v> Stjørdal </c:v>
                </c:pt>
                <c:pt idx="17">
                  <c:v> Frosta </c:v>
                </c:pt>
                <c:pt idx="18">
                  <c:v> Levanger </c:v>
                </c:pt>
                <c:pt idx="19">
                  <c:v> Verdal </c:v>
                </c:pt>
                <c:pt idx="20">
                  <c:v> Snåsa </c:v>
                </c:pt>
                <c:pt idx="21">
                  <c:v> Lierne </c:v>
                </c:pt>
                <c:pt idx="22">
                  <c:v> Røyrvik </c:v>
                </c:pt>
                <c:pt idx="23">
                  <c:v> Namsskogan </c:v>
                </c:pt>
                <c:pt idx="24">
                  <c:v> Grong </c:v>
                </c:pt>
                <c:pt idx="25">
                  <c:v> Høylandet </c:v>
                </c:pt>
                <c:pt idx="26">
                  <c:v> Overhalla </c:v>
                </c:pt>
                <c:pt idx="27">
                  <c:v> Flatanger </c:v>
                </c:pt>
                <c:pt idx="28">
                  <c:v> Leka </c:v>
                </c:pt>
                <c:pt idx="29">
                  <c:v> Inderøy </c:v>
                </c:pt>
                <c:pt idx="30">
                  <c:v> Indre Fosen </c:v>
                </c:pt>
                <c:pt idx="31">
                  <c:v> Heim </c:v>
                </c:pt>
                <c:pt idx="32">
                  <c:v> Hitra </c:v>
                </c:pt>
                <c:pt idx="33">
                  <c:v> Ørland </c:v>
                </c:pt>
                <c:pt idx="34">
                  <c:v> Åfjord </c:v>
                </c:pt>
                <c:pt idx="35">
                  <c:v> Orkland </c:v>
                </c:pt>
                <c:pt idx="36">
                  <c:v> Nærøysund </c:v>
                </c:pt>
                <c:pt idx="37">
                  <c:v> Rindal </c:v>
                </c:pt>
              </c:strCache>
            </c:strRef>
          </c:cat>
          <c:val>
            <c:numRef>
              <c:f>komm!$O$286:$O$323</c:f>
              <c:numCache>
                <c:formatCode>0.0\ %</c:formatCode>
                <c:ptCount val="38"/>
                <c:pt idx="0">
                  <c:v>0.97479999636807246</c:v>
                </c:pt>
                <c:pt idx="1">
                  <c:v>0.94074454409563413</c:v>
                </c:pt>
                <c:pt idx="2">
                  <c:v>0.94333301982383044</c:v>
                </c:pt>
                <c:pt idx="3">
                  <c:v>1.2505678985440347</c:v>
                </c:pt>
                <c:pt idx="4">
                  <c:v>0.94250465504664105</c:v>
                </c:pt>
                <c:pt idx="5">
                  <c:v>0.94568651410991988</c:v>
                </c:pt>
                <c:pt idx="6">
                  <c:v>0.95293342777365186</c:v>
                </c:pt>
                <c:pt idx="7">
                  <c:v>0.94533624120434445</c:v>
                </c:pt>
                <c:pt idx="8">
                  <c:v>0.93924801495936627</c:v>
                </c:pt>
                <c:pt idx="9">
                  <c:v>0.93981166089872792</c:v>
                </c:pt>
                <c:pt idx="10">
                  <c:v>0.94272544787418111</c:v>
                </c:pt>
                <c:pt idx="11">
                  <c:v>0.94277653083677126</c:v>
                </c:pt>
                <c:pt idx="12">
                  <c:v>0.94808122342624701</c:v>
                </c:pt>
                <c:pt idx="13">
                  <c:v>0.94456809794721364</c:v>
                </c:pt>
                <c:pt idx="14">
                  <c:v>1.5530981056180133</c:v>
                </c:pt>
                <c:pt idx="15">
                  <c:v>0.94790456202767415</c:v>
                </c:pt>
                <c:pt idx="16">
                  <c:v>0.9431351385817216</c:v>
                </c:pt>
                <c:pt idx="17">
                  <c:v>0.93858030528005665</c:v>
                </c:pt>
                <c:pt idx="18">
                  <c:v>0.94274743645122516</c:v>
                </c:pt>
                <c:pt idx="19">
                  <c:v>0.94016121990053036</c:v>
                </c:pt>
                <c:pt idx="20">
                  <c:v>0.93968218965210448</c:v>
                </c:pt>
                <c:pt idx="21">
                  <c:v>0.94564524718279619</c:v>
                </c:pt>
                <c:pt idx="22">
                  <c:v>1.1143048800373765</c:v>
                </c:pt>
                <c:pt idx="23">
                  <c:v>1.2829473355986301</c:v>
                </c:pt>
                <c:pt idx="24">
                  <c:v>0.96538751333515094</c:v>
                </c:pt>
                <c:pt idx="25">
                  <c:v>0.93634716803518669</c:v>
                </c:pt>
                <c:pt idx="26">
                  <c:v>0.94210947302112857</c:v>
                </c:pt>
                <c:pt idx="27">
                  <c:v>1.0036071765029897</c:v>
                </c:pt>
                <c:pt idx="28">
                  <c:v>0.94761919562758246</c:v>
                </c:pt>
                <c:pt idx="29">
                  <c:v>0.94285721461452388</c:v>
                </c:pt>
                <c:pt idx="30">
                  <c:v>0.93906211155718211</c:v>
                </c:pt>
                <c:pt idx="31">
                  <c:v>0.94540465901987947</c:v>
                </c:pt>
                <c:pt idx="32">
                  <c:v>0.94618829741879562</c:v>
                </c:pt>
                <c:pt idx="33">
                  <c:v>0.94267610496053478</c:v>
                </c:pt>
                <c:pt idx="34">
                  <c:v>0.94635881771637476</c:v>
                </c:pt>
                <c:pt idx="35">
                  <c:v>0.94197478113429989</c:v>
                </c:pt>
                <c:pt idx="36">
                  <c:v>0.95450092643257245</c:v>
                </c:pt>
                <c:pt idx="37">
                  <c:v>0.94413371381983313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058-4FCF-9C78-6E0CCD0313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317632"/>
        <c:axId val="527315992"/>
      </c:lineChart>
      <c:catAx>
        <c:axId val="527317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5992"/>
        <c:crosses val="autoZero"/>
        <c:auto val="1"/>
        <c:lblAlgn val="ctr"/>
        <c:lblOffset val="100"/>
        <c:noMultiLvlLbl val="0"/>
      </c:catAx>
      <c:valAx>
        <c:axId val="527315992"/>
        <c:scaling>
          <c:orientation val="minMax"/>
          <c:max val="3"/>
          <c:min val="0.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7632"/>
        <c:crosses val="autoZero"/>
        <c:crossBetween val="between"/>
        <c:majorUnit val="0.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62EC4C02-5169-4B6B-BDFA-3E66E7B25D93}">
  <sheetPr/>
  <sheetViews>
    <sheetView zoomScale="172" workbookViewId="0" zoomToFit="1"/>
  </sheetViews>
  <sheetProtection content="1" objects="1"/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80340578-8FE3-44FF-8970-EAC356AE2DAF}">
  <sheetPr/>
  <sheetViews>
    <sheetView zoomScale="115" workbookViewId="0" zoomToFit="1"/>
  </sheetViews>
  <sheetProtection content="1" objects="1"/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304800</xdr:colOff>
      <xdr:row>35</xdr:row>
      <xdr:rowOff>161925</xdr:rowOff>
    </xdr:from>
    <xdr:to>
      <xdr:col>30</xdr:col>
      <xdr:colOff>304800</xdr:colOff>
      <xdr:row>52</xdr:row>
      <xdr:rowOff>57150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DD46243A-13BC-4676-9621-BE1BD248E35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514349</xdr:colOff>
      <xdr:row>11</xdr:row>
      <xdr:rowOff>28575</xdr:rowOff>
    </xdr:from>
    <xdr:to>
      <xdr:col>30</xdr:col>
      <xdr:colOff>457200</xdr:colOff>
      <xdr:row>29</xdr:row>
      <xdr:rowOff>152400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F346A83A-78BB-41FE-ABCA-98DBBC077E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419100</xdr:colOff>
      <xdr:row>56</xdr:row>
      <xdr:rowOff>104776</xdr:rowOff>
    </xdr:from>
    <xdr:to>
      <xdr:col>32</xdr:col>
      <xdr:colOff>335139</xdr:colOff>
      <xdr:row>75</xdr:row>
      <xdr:rowOff>9525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F343A4F4-2687-4CE7-A976-BE0CD6EA375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21</xdr:col>
      <xdr:colOff>447676</xdr:colOff>
      <xdr:row>118</xdr:row>
      <xdr:rowOff>61736</xdr:rowOff>
    </xdr:from>
    <xdr:to>
      <xdr:col>34</xdr:col>
      <xdr:colOff>742950</xdr:colOff>
      <xdr:row>137</xdr:row>
      <xdr:rowOff>61736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4F21D4BA-6127-4374-932E-4A58E06CA63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22</xdr:col>
      <xdr:colOff>0</xdr:colOff>
      <xdr:row>195</xdr:row>
      <xdr:rowOff>0</xdr:rowOff>
    </xdr:from>
    <xdr:to>
      <xdr:col>31</xdr:col>
      <xdr:colOff>457200</xdr:colOff>
      <xdr:row>214</xdr:row>
      <xdr:rowOff>104774</xdr:rowOff>
    </xdr:to>
    <xdr:graphicFrame macro="">
      <xdr:nvGraphicFramePr>
        <xdr:cNvPr id="6" name="Diagram 5">
          <a:extLst>
            <a:ext uri="{FF2B5EF4-FFF2-40B4-BE49-F238E27FC236}">
              <a16:creationId xmlns:a16="http://schemas.microsoft.com/office/drawing/2014/main" id="{D4D3DBBF-8AC9-4467-9920-AFD364B45E7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21</xdr:col>
      <xdr:colOff>692150</xdr:colOff>
      <xdr:row>150</xdr:row>
      <xdr:rowOff>136524</xdr:rowOff>
    </xdr:from>
    <xdr:to>
      <xdr:col>32</xdr:col>
      <xdr:colOff>406400</xdr:colOff>
      <xdr:row>169</xdr:row>
      <xdr:rowOff>174623</xdr:rowOff>
    </xdr:to>
    <xdr:graphicFrame macro="">
      <xdr:nvGraphicFramePr>
        <xdr:cNvPr id="7" name="Diagram 6">
          <a:extLst>
            <a:ext uri="{FF2B5EF4-FFF2-40B4-BE49-F238E27FC236}">
              <a16:creationId xmlns:a16="http://schemas.microsoft.com/office/drawing/2014/main" id="{A512B655-A267-4BDA-8CF8-7C3279A390A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22</xdr:col>
      <xdr:colOff>0</xdr:colOff>
      <xdr:row>220</xdr:row>
      <xdr:rowOff>0</xdr:rowOff>
    </xdr:from>
    <xdr:to>
      <xdr:col>31</xdr:col>
      <xdr:colOff>457200</xdr:colOff>
      <xdr:row>239</xdr:row>
      <xdr:rowOff>104774</xdr:rowOff>
    </xdr:to>
    <xdr:graphicFrame macro="">
      <xdr:nvGraphicFramePr>
        <xdr:cNvPr id="8" name="Diagram 7">
          <a:extLst>
            <a:ext uri="{FF2B5EF4-FFF2-40B4-BE49-F238E27FC236}">
              <a16:creationId xmlns:a16="http://schemas.microsoft.com/office/drawing/2014/main" id="{2AC0C4DB-910D-40C0-81F8-B599C7B042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22</xdr:col>
      <xdr:colOff>-1</xdr:colOff>
      <xdr:row>245</xdr:row>
      <xdr:rowOff>0</xdr:rowOff>
    </xdr:from>
    <xdr:to>
      <xdr:col>33</xdr:col>
      <xdr:colOff>8818</xdr:colOff>
      <xdr:row>264</xdr:row>
      <xdr:rowOff>104774</xdr:rowOff>
    </xdr:to>
    <xdr:graphicFrame macro="">
      <xdr:nvGraphicFramePr>
        <xdr:cNvPr id="9" name="Diagram 8">
          <a:extLst>
            <a:ext uri="{FF2B5EF4-FFF2-40B4-BE49-F238E27FC236}">
              <a16:creationId xmlns:a16="http://schemas.microsoft.com/office/drawing/2014/main" id="{ACC3BF57-434D-4E35-BC31-261760FF9D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22</xdr:col>
      <xdr:colOff>0</xdr:colOff>
      <xdr:row>287</xdr:row>
      <xdr:rowOff>0</xdr:rowOff>
    </xdr:from>
    <xdr:to>
      <xdr:col>35</xdr:col>
      <xdr:colOff>120650</xdr:colOff>
      <xdr:row>306</xdr:row>
      <xdr:rowOff>104774</xdr:rowOff>
    </xdr:to>
    <xdr:graphicFrame macro="">
      <xdr:nvGraphicFramePr>
        <xdr:cNvPr id="11" name="Diagram 10">
          <a:extLst>
            <a:ext uri="{FF2B5EF4-FFF2-40B4-BE49-F238E27FC236}">
              <a16:creationId xmlns:a16="http://schemas.microsoft.com/office/drawing/2014/main" id="{14F9901E-7016-46DB-99F8-3DE3A6437F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22</xdr:col>
      <xdr:colOff>0</xdr:colOff>
      <xdr:row>325</xdr:row>
      <xdr:rowOff>0</xdr:rowOff>
    </xdr:from>
    <xdr:to>
      <xdr:col>32</xdr:col>
      <xdr:colOff>467430</xdr:colOff>
      <xdr:row>343</xdr:row>
      <xdr:rowOff>123825</xdr:rowOff>
    </xdr:to>
    <xdr:graphicFrame macro="">
      <xdr:nvGraphicFramePr>
        <xdr:cNvPr id="12" name="Diagram 11">
          <a:extLst>
            <a:ext uri="{FF2B5EF4-FFF2-40B4-BE49-F238E27FC236}">
              <a16:creationId xmlns:a16="http://schemas.microsoft.com/office/drawing/2014/main" id="{C7FF30B7-AE37-408F-90CC-504B9F22A2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297951" cy="6074956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53D9C591-8B68-41CA-8F2B-7CD433C4B545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301370" cy="6071152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BECB4019-B5C8-4547-9A7B-A5EAB6332F7C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TKO/Kommune&#248;konomi/Skatt%20oppdatering/2022/skatteutjevn_fylk_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k1"/>
      <sheetName val="jan21"/>
      <sheetName val="feb21"/>
      <sheetName val="mars21"/>
      <sheetName val="april21"/>
      <sheetName val="mai21"/>
      <sheetName val="juni21"/>
      <sheetName val="juli21"/>
      <sheetName val="aug21"/>
      <sheetName val="sep21"/>
      <sheetName val="okt21"/>
      <sheetName val="nov21"/>
      <sheetName val="des21"/>
    </sheetNames>
    <sheetDataSet>
      <sheetData sheetId="0"/>
      <sheetData sheetId="1"/>
      <sheetData sheetId="2"/>
      <sheetData sheetId="3">
        <row r="7">
          <cell r="G7">
            <v>-348159.76638830878</v>
          </cell>
        </row>
        <row r="8">
          <cell r="G8">
            <v>-71985.061422703337</v>
          </cell>
        </row>
        <row r="9">
          <cell r="G9">
            <v>27444.115652262477</v>
          </cell>
        </row>
        <row r="10">
          <cell r="G10">
            <v>32740.706568290629</v>
          </cell>
        </row>
        <row r="11">
          <cell r="G11">
            <v>-42396.539806313878</v>
          </cell>
        </row>
        <row r="12">
          <cell r="G12">
            <v>121970.34420655564</v>
          </cell>
        </row>
        <row r="13">
          <cell r="G13">
            <v>80164.282980432326</v>
          </cell>
        </row>
        <row r="14">
          <cell r="G14">
            <v>81148.365049204978</v>
          </cell>
        </row>
        <row r="15">
          <cell r="G15">
            <v>296.89863896184676</v>
          </cell>
        </row>
        <row r="16">
          <cell r="G16">
            <v>89988.969790812305</v>
          </cell>
        </row>
        <row r="17">
          <cell r="G17">
            <v>28787.684730806042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368"/>
  <sheetViews>
    <sheetView zoomScale="85" zoomScaleNormal="85" workbookViewId="0">
      <pane xSplit="2" ySplit="6" topLeftCell="C310" activePane="bottomRight" state="frozen"/>
      <selection pane="topRight" activeCell="D1" sqref="D1"/>
      <selection pane="bottomLeft" activeCell="A7" sqref="A7"/>
      <selection pane="bottomRight" activeCell="K354" sqref="K354"/>
    </sheetView>
  </sheetViews>
  <sheetFormatPr baseColWidth="10" defaultRowHeight="15"/>
  <cols>
    <col min="1" max="1" width="11.5703125" style="123" customWidth="1"/>
    <col min="2" max="2" width="18.42578125" style="123" customWidth="1"/>
    <col min="3" max="3" width="17.28515625" style="123" bestFit="1" customWidth="1"/>
    <col min="4" max="4" width="14.42578125" style="123" bestFit="1" customWidth="1"/>
    <col min="5" max="6" width="11.42578125" style="123"/>
    <col min="7" max="7" width="14.42578125" style="123" bestFit="1" customWidth="1"/>
    <col min="8" max="8" width="9.85546875" style="123" bestFit="1" customWidth="1"/>
    <col min="9" max="9" width="14" style="123" bestFit="1" customWidth="1"/>
    <col min="10" max="10" width="11.42578125" style="123"/>
    <col min="11" max="11" width="13.7109375" style="123" bestFit="1" customWidth="1"/>
    <col min="12" max="12" width="17.85546875" style="123" bestFit="1" customWidth="1"/>
    <col min="13" max="13" width="17.28515625" style="123" bestFit="1" customWidth="1"/>
    <col min="14" max="14" width="13.85546875" style="123" bestFit="1" customWidth="1"/>
    <col min="15" max="15" width="11.42578125" style="123"/>
    <col min="16" max="16" width="12.5703125" style="123" customWidth="1"/>
    <col min="17" max="17" width="14.85546875" style="123" customWidth="1"/>
    <col min="18" max="18" width="13.28515625" style="123" bestFit="1" customWidth="1"/>
    <col min="19" max="19" width="13" style="123" customWidth="1"/>
    <col min="20" max="20" width="16.5703125" style="123" customWidth="1"/>
    <col min="21" max="21" width="13.140625" style="123" customWidth="1"/>
  </cols>
  <sheetData>
    <row r="1" spans="1:27" ht="30">
      <c r="A1" s="92" t="s">
        <v>0</v>
      </c>
      <c r="B1" s="92" t="s">
        <v>1</v>
      </c>
      <c r="C1" s="251" t="s">
        <v>429</v>
      </c>
      <c r="D1" s="251"/>
      <c r="E1" s="251"/>
      <c r="F1" s="252" t="s">
        <v>380</v>
      </c>
      <c r="G1" s="252"/>
      <c r="H1" s="252" t="s">
        <v>2</v>
      </c>
      <c r="I1" s="252"/>
      <c r="J1" s="252"/>
      <c r="K1" s="252"/>
      <c r="L1" s="93" t="s">
        <v>438</v>
      </c>
      <c r="M1" s="253" t="s">
        <v>3</v>
      </c>
      <c r="N1" s="253"/>
      <c r="O1" s="253"/>
      <c r="P1" s="94" t="s">
        <v>4</v>
      </c>
      <c r="Q1" s="244" t="s">
        <v>436</v>
      </c>
      <c r="R1" s="244"/>
      <c r="S1" s="95" t="s">
        <v>5</v>
      </c>
      <c r="T1" s="96" t="s">
        <v>427</v>
      </c>
      <c r="U1" s="97" t="s">
        <v>427</v>
      </c>
    </row>
    <row r="2" spans="1:27">
      <c r="A2" s="98" t="s">
        <v>8</v>
      </c>
      <c r="B2" s="99"/>
      <c r="C2" s="245" t="s">
        <v>441</v>
      </c>
      <c r="D2" s="246"/>
      <c r="E2" s="246"/>
      <c r="F2" s="247" t="s">
        <v>9</v>
      </c>
      <c r="G2" s="247"/>
      <c r="H2" s="100" t="s">
        <v>10</v>
      </c>
      <c r="I2" s="100"/>
      <c r="J2" s="100"/>
      <c r="K2" s="100"/>
      <c r="L2" s="101" t="str">
        <f>C2</f>
        <v>jan-april</v>
      </c>
      <c r="M2" s="248" t="str">
        <f>C2</f>
        <v>jan-april</v>
      </c>
      <c r="N2" s="249"/>
      <c r="O2" s="249"/>
      <c r="P2" s="102" t="str">
        <f>RIGHT(M2,5)</f>
        <v>april</v>
      </c>
      <c r="Q2" s="254" t="s">
        <v>382</v>
      </c>
      <c r="R2" s="254"/>
      <c r="S2" s="103" t="s">
        <v>11</v>
      </c>
      <c r="T2" s="113" t="str">
        <f>C2</f>
        <v>jan-april</v>
      </c>
      <c r="U2" s="104" t="str">
        <f>T2</f>
        <v>jan-april</v>
      </c>
    </row>
    <row r="3" spans="1:27">
      <c r="A3" s="105" t="s">
        <v>12</v>
      </c>
      <c r="B3" s="106"/>
      <c r="C3" s="107"/>
      <c r="D3" s="107"/>
      <c r="E3" s="108" t="s">
        <v>13</v>
      </c>
      <c r="F3" s="250" t="s">
        <v>14</v>
      </c>
      <c r="G3" s="250"/>
      <c r="H3" s="100" t="s">
        <v>15</v>
      </c>
      <c r="I3" s="100"/>
      <c r="J3" s="100" t="s">
        <v>16</v>
      </c>
      <c r="K3" s="100"/>
      <c r="L3" s="101" t="s">
        <v>17</v>
      </c>
      <c r="M3" s="109" t="s">
        <v>18</v>
      </c>
      <c r="N3" s="100"/>
      <c r="O3" s="109" t="s">
        <v>19</v>
      </c>
      <c r="P3" s="110" t="s">
        <v>435</v>
      </c>
      <c r="Q3" s="111" t="s">
        <v>6</v>
      </c>
      <c r="R3" s="112" t="s">
        <v>7</v>
      </c>
      <c r="S3" s="227">
        <v>44562</v>
      </c>
      <c r="U3" s="104"/>
    </row>
    <row r="4" spans="1:27">
      <c r="A4" s="106"/>
      <c r="B4" s="114">
        <f>I366</f>
        <v>-126.60016121031396</v>
      </c>
      <c r="C4" s="115" t="s">
        <v>20</v>
      </c>
      <c r="D4" s="107" t="s">
        <v>21</v>
      </c>
      <c r="E4" s="107" t="s">
        <v>22</v>
      </c>
      <c r="F4" s="109" t="s">
        <v>23</v>
      </c>
      <c r="G4" s="109" t="s">
        <v>20</v>
      </c>
      <c r="H4" s="109" t="s">
        <v>21</v>
      </c>
      <c r="I4" s="109" t="s">
        <v>20</v>
      </c>
      <c r="J4" s="109" t="s">
        <v>21</v>
      </c>
      <c r="K4" s="109" t="s">
        <v>20</v>
      </c>
      <c r="L4" s="102" t="s">
        <v>20</v>
      </c>
      <c r="M4" s="109" t="s">
        <v>20</v>
      </c>
      <c r="N4" s="109" t="s">
        <v>21</v>
      </c>
      <c r="O4" s="109" t="s">
        <v>24</v>
      </c>
      <c r="P4" s="102" t="s">
        <v>20</v>
      </c>
      <c r="Q4" s="112" t="s">
        <v>25</v>
      </c>
      <c r="R4" s="112" t="s">
        <v>21</v>
      </c>
      <c r="S4" s="116"/>
      <c r="T4" s="117" t="s">
        <v>20</v>
      </c>
      <c r="U4" s="115" t="s">
        <v>21</v>
      </c>
      <c r="W4" s="36"/>
    </row>
    <row r="5" spans="1:27">
      <c r="A5" s="118"/>
      <c r="B5" s="118"/>
      <c r="C5" s="119">
        <v>1</v>
      </c>
      <c r="D5" s="119">
        <v>2</v>
      </c>
      <c r="E5" s="119">
        <v>3</v>
      </c>
      <c r="F5" s="119">
        <v>4</v>
      </c>
      <c r="G5" s="119">
        <v>5</v>
      </c>
      <c r="H5" s="119">
        <v>6</v>
      </c>
      <c r="I5" s="119">
        <v>7</v>
      </c>
      <c r="J5" s="119">
        <v>8</v>
      </c>
      <c r="K5" s="119">
        <v>9</v>
      </c>
      <c r="L5" s="119">
        <v>10</v>
      </c>
      <c r="M5" s="119">
        <v>11</v>
      </c>
      <c r="N5" s="119">
        <v>12</v>
      </c>
      <c r="O5" s="119">
        <v>13</v>
      </c>
      <c r="P5" s="119">
        <v>14</v>
      </c>
      <c r="Q5" s="120">
        <v>15</v>
      </c>
      <c r="R5" s="120">
        <v>16</v>
      </c>
      <c r="S5" s="121">
        <v>17</v>
      </c>
      <c r="T5" s="119">
        <v>18</v>
      </c>
      <c r="U5" s="119">
        <v>19</v>
      </c>
    </row>
    <row r="6" spans="1:27" ht="18.75" customHeight="1">
      <c r="A6" s="122"/>
      <c r="Q6" s="124"/>
      <c r="R6" s="182"/>
      <c r="S6" s="124"/>
      <c r="T6" s="124"/>
      <c r="U6" s="124"/>
    </row>
    <row r="7" spans="1:27" ht="21.95" customHeight="1">
      <c r="A7" s="125">
        <v>301</v>
      </c>
      <c r="B7" s="125" t="s">
        <v>26</v>
      </c>
      <c r="C7" s="1">
        <v>10390310</v>
      </c>
      <c r="D7" s="125">
        <f>C7/S7*1000</f>
        <v>14846.969322418256</v>
      </c>
      <c r="E7" s="126">
        <f>D7/D$364</f>
        <v>1.3336471424784904</v>
      </c>
      <c r="F7" s="127">
        <f>($D$364-D7)*0.6</f>
        <v>-2228.6174795911816</v>
      </c>
      <c r="G7" s="127">
        <f t="shared" ref="G7" si="0">F7*S7/1000</f>
        <v>-1559646.6848898577</v>
      </c>
      <c r="H7" s="127">
        <f>IF(D7&lt;D$364*0.9,(D$364*0.9-D7)*0.35,0)</f>
        <v>0</v>
      </c>
      <c r="I7" s="128">
        <f t="shared" ref="I7" si="1">H7*S7/1000</f>
        <v>0</v>
      </c>
      <c r="J7" s="127">
        <f>H7+I$366</f>
        <v>-126.60016121031396</v>
      </c>
      <c r="K7" s="128">
        <f t="shared" ref="K7" si="2">J7*S7/1000</f>
        <v>-88598.211019330382</v>
      </c>
      <c r="L7" s="129">
        <f>+G7+K7</f>
        <v>-1648244.8959091881</v>
      </c>
      <c r="M7" s="129">
        <f>C7+L7</f>
        <v>8742065.1040908117</v>
      </c>
      <c r="N7" s="129">
        <f>M7/S7*1000</f>
        <v>12491.751681616759</v>
      </c>
      <c r="O7" s="130">
        <f>N7/N$364</f>
        <v>1.1220868429750064</v>
      </c>
      <c r="P7" s="131">
        <v>-42723.514892098028</v>
      </c>
      <c r="Q7" s="130">
        <f>(C7-T7)/T7</f>
        <v>0.11475173803278903</v>
      </c>
      <c r="R7" s="130">
        <f>(D7-U7)/U7</f>
        <v>0.11026454956186933</v>
      </c>
      <c r="S7" s="132">
        <v>699827</v>
      </c>
      <c r="T7" s="1">
        <v>9320739</v>
      </c>
      <c r="U7" s="1">
        <v>13372.460940302148</v>
      </c>
      <c r="Y7" s="13"/>
      <c r="Z7" s="13"/>
      <c r="AA7" s="12"/>
    </row>
    <row r="8" spans="1:27" ht="24.95" customHeight="1">
      <c r="A8" s="125">
        <v>1101</v>
      </c>
      <c r="B8" s="125" t="s">
        <v>27</v>
      </c>
      <c r="C8" s="1">
        <v>167583</v>
      </c>
      <c r="D8" s="125">
        <f t="shared" ref="D8:D71" si="3">C8/S8*1000</f>
        <v>11277.456258411843</v>
      </c>
      <c r="E8" s="126">
        <f t="shared" ref="E8:E71" si="4">D8/D$364</f>
        <v>1.0130112743445341</v>
      </c>
      <c r="F8" s="127">
        <f t="shared" ref="F8:F30" si="5">($D$364-D8)*0.6</f>
        <v>-86.909641187334273</v>
      </c>
      <c r="G8" s="127">
        <f t="shared" ref="G8:G30" si="6">F8*S8/1000</f>
        <v>-1291.4772680437873</v>
      </c>
      <c r="H8" s="127">
        <f t="shared" ref="H8:H30" si="7">IF(D8&lt;D$364*0.9,(D$364*0.9-D8)*0.35,0)</f>
        <v>0</v>
      </c>
      <c r="I8" s="128">
        <f t="shared" ref="I8:I30" si="8">H8*S8/1000</f>
        <v>0</v>
      </c>
      <c r="J8" s="127">
        <f t="shared" ref="J8:J30" si="9">H8+I$366</f>
        <v>-126.60016121031396</v>
      </c>
      <c r="K8" s="128">
        <f t="shared" ref="K8:K30" si="10">J8*S8/1000</f>
        <v>-1881.2783955852656</v>
      </c>
      <c r="L8" s="129">
        <f t="shared" ref="L8:L71" si="11">+G8+K8</f>
        <v>-3172.7556636290528</v>
      </c>
      <c r="M8" s="129">
        <f t="shared" ref="M8:M30" si="12">C8+L8</f>
        <v>164410.24433637096</v>
      </c>
      <c r="N8" s="129">
        <f t="shared" ref="N8:N30" si="13">M8/S8*1000</f>
        <v>11063.946456014197</v>
      </c>
      <c r="O8" s="130">
        <f t="shared" ref="O8:O71" si="14">N8/N$364</f>
        <v>0.99383249572142407</v>
      </c>
      <c r="P8" s="131">
        <v>1017.7556911971396</v>
      </c>
      <c r="Q8" s="130">
        <f t="shared" ref="Q8:Q71" si="15">(C8-T8)/T8</f>
        <v>8.3242299861025826E-2</v>
      </c>
      <c r="R8" s="130">
        <f t="shared" ref="R8:R71" si="16">(D8-U8)/U8</f>
        <v>7.7920853838828186E-2</v>
      </c>
      <c r="S8" s="132">
        <v>14860</v>
      </c>
      <c r="T8" s="1">
        <v>154705</v>
      </c>
      <c r="U8" s="1">
        <v>10462.230337458579</v>
      </c>
      <c r="Y8" s="12"/>
      <c r="Z8" s="12"/>
      <c r="AA8" s="12"/>
    </row>
    <row r="9" spans="1:27">
      <c r="A9" s="125">
        <v>1103</v>
      </c>
      <c r="B9" s="125" t="s">
        <v>28</v>
      </c>
      <c r="C9" s="1">
        <v>1960783</v>
      </c>
      <c r="D9" s="125">
        <f t="shared" si="3"/>
        <v>13550.770910649004</v>
      </c>
      <c r="E9" s="126">
        <f t="shared" si="4"/>
        <v>1.217214537924576</v>
      </c>
      <c r="F9" s="127">
        <f t="shared" si="5"/>
        <v>-1450.8984325296308</v>
      </c>
      <c r="G9" s="127">
        <f t="shared" si="6"/>
        <v>-209943.55228860505</v>
      </c>
      <c r="H9" s="127">
        <f t="shared" si="7"/>
        <v>0</v>
      </c>
      <c r="I9" s="128">
        <f t="shared" si="8"/>
        <v>0</v>
      </c>
      <c r="J9" s="127">
        <f t="shared" si="9"/>
        <v>-126.60016121031396</v>
      </c>
      <c r="K9" s="128">
        <f t="shared" si="10"/>
        <v>-18318.91672697122</v>
      </c>
      <c r="L9" s="129">
        <f t="shared" si="11"/>
        <v>-228262.46901557627</v>
      </c>
      <c r="M9" s="129">
        <f t="shared" si="12"/>
        <v>1732520.5309844238</v>
      </c>
      <c r="N9" s="129">
        <f t="shared" si="13"/>
        <v>11973.272316909059</v>
      </c>
      <c r="O9" s="130">
        <f t="shared" si="14"/>
        <v>1.0755138011534406</v>
      </c>
      <c r="P9" s="131">
        <v>7230.716619147599</v>
      </c>
      <c r="Q9" s="133">
        <f t="shared" si="15"/>
        <v>0.10338344595355035</v>
      </c>
      <c r="R9" s="133">
        <f t="shared" si="16"/>
        <v>9.9174241590242088E-2</v>
      </c>
      <c r="S9" s="132">
        <v>144699</v>
      </c>
      <c r="T9" s="1">
        <v>1777064</v>
      </c>
      <c r="U9" s="62">
        <v>12328.137248780758</v>
      </c>
      <c r="V9" s="13"/>
      <c r="W9" s="67"/>
      <c r="X9" s="1"/>
      <c r="Y9" s="13"/>
      <c r="Z9" s="13"/>
      <c r="AA9" s="12"/>
    </row>
    <row r="10" spans="1:27">
      <c r="A10" s="125">
        <v>1106</v>
      </c>
      <c r="B10" s="125" t="s">
        <v>29</v>
      </c>
      <c r="C10" s="1">
        <v>413571</v>
      </c>
      <c r="D10" s="125">
        <f>C10/S10*1000</f>
        <v>11045.05394722786</v>
      </c>
      <c r="E10" s="126">
        <f t="shared" si="4"/>
        <v>0.99213545305837325</v>
      </c>
      <c r="F10" s="127">
        <f t="shared" si="5"/>
        <v>52.531745523055726</v>
      </c>
      <c r="G10" s="127">
        <f t="shared" si="6"/>
        <v>1966.9986793652988</v>
      </c>
      <c r="H10" s="127">
        <f t="shared" si="7"/>
        <v>0</v>
      </c>
      <c r="I10" s="128">
        <f t="shared" si="8"/>
        <v>0</v>
      </c>
      <c r="J10" s="127">
        <f t="shared" si="9"/>
        <v>-126.60016121031396</v>
      </c>
      <c r="K10" s="128">
        <f t="shared" si="10"/>
        <v>-4740.4164363589962</v>
      </c>
      <c r="L10" s="129">
        <f t="shared" si="11"/>
        <v>-2773.4177569936974</v>
      </c>
      <c r="M10" s="129">
        <f t="shared" si="12"/>
        <v>410797.58224300633</v>
      </c>
      <c r="N10" s="129">
        <f t="shared" si="13"/>
        <v>10970.985531540602</v>
      </c>
      <c r="O10" s="130">
        <f t="shared" si="14"/>
        <v>0.98548216720695958</v>
      </c>
      <c r="P10" s="131">
        <v>4543.6317160959443</v>
      </c>
      <c r="Q10" s="133">
        <f t="shared" si="15"/>
        <v>0.14166342307724158</v>
      </c>
      <c r="R10" s="133">
        <f t="shared" si="16"/>
        <v>0.13797414644567571</v>
      </c>
      <c r="S10" s="132">
        <v>37444</v>
      </c>
      <c r="T10" s="1">
        <v>362253</v>
      </c>
      <c r="U10" s="1">
        <v>9705.8918093400862</v>
      </c>
      <c r="V10" s="13"/>
      <c r="W10" s="9"/>
      <c r="X10" s="1"/>
      <c r="Y10" s="13"/>
      <c r="Z10" s="12"/>
      <c r="AA10" s="12"/>
    </row>
    <row r="11" spans="1:27">
      <c r="A11" s="125">
        <v>1108</v>
      </c>
      <c r="B11" s="125" t="s">
        <v>30</v>
      </c>
      <c r="C11" s="1">
        <v>923799</v>
      </c>
      <c r="D11" s="125">
        <f t="shared" si="3"/>
        <v>11362.142549658693</v>
      </c>
      <c r="E11" s="126">
        <f t="shared" si="4"/>
        <v>1.0206183238288975</v>
      </c>
      <c r="F11" s="127">
        <f t="shared" si="5"/>
        <v>-137.72141593544401</v>
      </c>
      <c r="G11" s="127">
        <f t="shared" si="6"/>
        <v>-11197.439722631276</v>
      </c>
      <c r="H11" s="127">
        <f t="shared" si="7"/>
        <v>0</v>
      </c>
      <c r="I11" s="128">
        <f t="shared" si="8"/>
        <v>0</v>
      </c>
      <c r="J11" s="127">
        <f t="shared" si="9"/>
        <v>-126.60016121031396</v>
      </c>
      <c r="K11" s="128">
        <f t="shared" si="10"/>
        <v>-10293.226107204577</v>
      </c>
      <c r="L11" s="129">
        <f t="shared" si="11"/>
        <v>-21490.665829835852</v>
      </c>
      <c r="M11" s="129">
        <f t="shared" si="12"/>
        <v>902308.33417016419</v>
      </c>
      <c r="N11" s="129">
        <f t="shared" si="13"/>
        <v>11097.820972512935</v>
      </c>
      <c r="O11" s="130">
        <f t="shared" si="14"/>
        <v>0.99687531551516928</v>
      </c>
      <c r="P11" s="131">
        <v>-7076.0143019661555</v>
      </c>
      <c r="Q11" s="133">
        <f t="shared" si="15"/>
        <v>0.11712806596843064</v>
      </c>
      <c r="R11" s="133">
        <f t="shared" si="16"/>
        <v>0.10538039366779708</v>
      </c>
      <c r="S11" s="132">
        <v>81305</v>
      </c>
      <c r="T11" s="1">
        <v>826941</v>
      </c>
      <c r="U11" s="1">
        <v>10278.943443132381</v>
      </c>
      <c r="V11" s="13"/>
      <c r="W11" s="9"/>
      <c r="X11" s="1"/>
      <c r="Y11" s="13"/>
      <c r="Z11" s="13"/>
      <c r="AA11" s="12"/>
    </row>
    <row r="12" spans="1:27">
      <c r="A12" s="125">
        <v>1111</v>
      </c>
      <c r="B12" s="125" t="s">
        <v>31</v>
      </c>
      <c r="C12" s="1">
        <v>29474</v>
      </c>
      <c r="D12" s="125">
        <f t="shared" si="3"/>
        <v>8983.2368180432786</v>
      </c>
      <c r="E12" s="126">
        <f t="shared" si="4"/>
        <v>0.80693021265296316</v>
      </c>
      <c r="F12" s="127">
        <f t="shared" si="5"/>
        <v>1289.6220230338042</v>
      </c>
      <c r="G12" s="127">
        <f t="shared" si="6"/>
        <v>4231.2498575739119</v>
      </c>
      <c r="H12" s="127">
        <f t="shared" si="7"/>
        <v>362.6382734612323</v>
      </c>
      <c r="I12" s="128">
        <f t="shared" si="8"/>
        <v>1189.8161752263034</v>
      </c>
      <c r="J12" s="127">
        <f t="shared" si="9"/>
        <v>236.03811225091835</v>
      </c>
      <c r="K12" s="128">
        <f t="shared" si="10"/>
        <v>774.44104629526305</v>
      </c>
      <c r="L12" s="129">
        <f t="shared" si="11"/>
        <v>5005.6909038691747</v>
      </c>
      <c r="M12" s="129">
        <f t="shared" si="12"/>
        <v>34479.690903869174</v>
      </c>
      <c r="N12" s="129">
        <f t="shared" si="13"/>
        <v>10508.896953328001</v>
      </c>
      <c r="O12" s="130">
        <f t="shared" si="14"/>
        <v>0.94397449661625843</v>
      </c>
      <c r="P12" s="131">
        <v>419.24945821865094</v>
      </c>
      <c r="Q12" s="133">
        <f t="shared" si="15"/>
        <v>6.6893506117425616E-2</v>
      </c>
      <c r="R12" s="133">
        <f t="shared" si="16"/>
        <v>5.90893475844117E-2</v>
      </c>
      <c r="S12" s="132">
        <v>3281</v>
      </c>
      <c r="T12" s="1">
        <v>27626</v>
      </c>
      <c r="U12" s="1">
        <v>8482.0386859072769</v>
      </c>
      <c r="V12" s="12"/>
      <c r="W12" s="10"/>
      <c r="X12" s="1"/>
      <c r="Y12" s="13"/>
      <c r="Z12" s="13"/>
      <c r="AA12" s="12"/>
    </row>
    <row r="13" spans="1:27">
      <c r="A13" s="125">
        <v>1112</v>
      </c>
      <c r="B13" s="125" t="s">
        <v>32</v>
      </c>
      <c r="C13" s="1">
        <v>27819</v>
      </c>
      <c r="D13" s="125">
        <f t="shared" si="3"/>
        <v>8753.6186280679667</v>
      </c>
      <c r="E13" s="126">
        <f t="shared" si="4"/>
        <v>0.78630447845283491</v>
      </c>
      <c r="F13" s="127">
        <f t="shared" si="5"/>
        <v>1427.3929370189915</v>
      </c>
      <c r="G13" s="127">
        <f t="shared" si="6"/>
        <v>4536.254753846355</v>
      </c>
      <c r="H13" s="127">
        <f t="shared" si="7"/>
        <v>443.0046399525915</v>
      </c>
      <c r="I13" s="128">
        <f t="shared" si="8"/>
        <v>1407.8687457693359</v>
      </c>
      <c r="J13" s="127">
        <f t="shared" si="9"/>
        <v>316.40447874227755</v>
      </c>
      <c r="K13" s="128">
        <f t="shared" si="10"/>
        <v>1005.5334334429581</v>
      </c>
      <c r="L13" s="129">
        <f t="shared" si="11"/>
        <v>5541.7881872893131</v>
      </c>
      <c r="M13" s="129">
        <f t="shared" si="12"/>
        <v>33360.788187289312</v>
      </c>
      <c r="N13" s="129">
        <f t="shared" si="13"/>
        <v>10497.416043829237</v>
      </c>
      <c r="O13" s="130">
        <f t="shared" si="14"/>
        <v>0.94294320990625202</v>
      </c>
      <c r="P13" s="131">
        <v>134.93554654643867</v>
      </c>
      <c r="Q13" s="133">
        <f t="shared" si="15"/>
        <v>4.6535249416898655E-2</v>
      </c>
      <c r="R13" s="133">
        <f t="shared" si="16"/>
        <v>4.5218024433365624E-2</v>
      </c>
      <c r="S13" s="132">
        <v>3178</v>
      </c>
      <c r="T13" s="1">
        <v>26582</v>
      </c>
      <c r="U13" s="1">
        <v>8374.921235034657</v>
      </c>
      <c r="V13" s="12"/>
      <c r="W13" s="10"/>
      <c r="X13" s="1"/>
      <c r="Y13" s="13"/>
      <c r="Z13" s="13"/>
      <c r="AA13" s="12"/>
    </row>
    <row r="14" spans="1:27">
      <c r="A14" s="125">
        <v>1114</v>
      </c>
      <c r="B14" s="125" t="s">
        <v>33</v>
      </c>
      <c r="C14" s="1">
        <v>28048</v>
      </c>
      <c r="D14" s="125">
        <f t="shared" si="3"/>
        <v>10056.651129437076</v>
      </c>
      <c r="E14" s="126">
        <f t="shared" si="4"/>
        <v>0.90335096344715182</v>
      </c>
      <c r="F14" s="127">
        <f t="shared" si="5"/>
        <v>645.57343619752612</v>
      </c>
      <c r="G14" s="127">
        <f t="shared" si="6"/>
        <v>1800.5043135549004</v>
      </c>
      <c r="H14" s="127">
        <f t="shared" si="7"/>
        <v>0</v>
      </c>
      <c r="I14" s="128">
        <f t="shared" si="8"/>
        <v>0</v>
      </c>
      <c r="J14" s="127">
        <f t="shared" si="9"/>
        <v>-126.60016121031396</v>
      </c>
      <c r="K14" s="128">
        <f t="shared" si="10"/>
        <v>-353.08784961556563</v>
      </c>
      <c r="L14" s="129">
        <f t="shared" si="11"/>
        <v>1447.4164639393348</v>
      </c>
      <c r="M14" s="129">
        <f t="shared" si="12"/>
        <v>29495.416463939335</v>
      </c>
      <c r="N14" s="129">
        <f t="shared" si="13"/>
        <v>10575.624404424285</v>
      </c>
      <c r="O14" s="130">
        <f t="shared" si="14"/>
        <v>0.9499683713624707</v>
      </c>
      <c r="P14" s="131">
        <v>165.8428548283141</v>
      </c>
      <c r="Q14" s="133">
        <f t="shared" si="15"/>
        <v>0.18867604678759112</v>
      </c>
      <c r="R14" s="133">
        <f t="shared" si="16"/>
        <v>0.18952844983297501</v>
      </c>
      <c r="S14" s="132">
        <v>2789</v>
      </c>
      <c r="T14" s="1">
        <v>23596</v>
      </c>
      <c r="U14" s="1">
        <v>8454.3174489430312</v>
      </c>
      <c r="V14" s="12"/>
      <c r="W14" s="10"/>
      <c r="X14" s="1"/>
      <c r="Y14" s="13"/>
      <c r="Z14" s="13"/>
      <c r="AA14" s="12"/>
    </row>
    <row r="15" spans="1:27">
      <c r="A15" s="125">
        <v>1119</v>
      </c>
      <c r="B15" s="125" t="s">
        <v>34</v>
      </c>
      <c r="C15" s="1">
        <v>170489</v>
      </c>
      <c r="D15" s="125">
        <f t="shared" si="3"/>
        <v>8835.458126036483</v>
      </c>
      <c r="E15" s="126">
        <f t="shared" si="4"/>
        <v>0.79365581125600715</v>
      </c>
      <c r="F15" s="127">
        <f t="shared" si="5"/>
        <v>1378.2892382378816</v>
      </c>
      <c r="G15" s="127">
        <f t="shared" si="6"/>
        <v>26595.469141038164</v>
      </c>
      <c r="H15" s="127">
        <f t="shared" si="7"/>
        <v>414.36081566361077</v>
      </c>
      <c r="I15" s="128">
        <f t="shared" si="8"/>
        <v>7995.5062990450333</v>
      </c>
      <c r="J15" s="127">
        <f t="shared" si="9"/>
        <v>287.76065445329681</v>
      </c>
      <c r="K15" s="128">
        <f t="shared" si="10"/>
        <v>5552.6295883308157</v>
      </c>
      <c r="L15" s="129">
        <f t="shared" si="11"/>
        <v>32148.09872936898</v>
      </c>
      <c r="M15" s="129">
        <f t="shared" si="12"/>
        <v>202637.09872936897</v>
      </c>
      <c r="N15" s="129">
        <f t="shared" si="13"/>
        <v>10501.508018727662</v>
      </c>
      <c r="O15" s="130">
        <f t="shared" si="14"/>
        <v>0.9433107765464106</v>
      </c>
      <c r="P15" s="131">
        <v>3626.1081517180974</v>
      </c>
      <c r="Q15" s="133">
        <f t="shared" si="15"/>
        <v>8.7579739729522835E-2</v>
      </c>
      <c r="R15" s="133">
        <f t="shared" si="16"/>
        <v>7.7659858189701253E-2</v>
      </c>
      <c r="S15" s="132">
        <v>19296</v>
      </c>
      <c r="T15" s="1">
        <v>156760</v>
      </c>
      <c r="U15" s="1">
        <v>8198.7447698744763</v>
      </c>
      <c r="V15" s="12"/>
      <c r="W15" s="10"/>
      <c r="X15" s="1"/>
      <c r="Y15" s="13"/>
      <c r="Z15" s="13"/>
      <c r="AA15" s="12"/>
    </row>
    <row r="16" spans="1:27">
      <c r="A16" s="125">
        <v>1120</v>
      </c>
      <c r="B16" s="125" t="s">
        <v>35</v>
      </c>
      <c r="C16" s="1">
        <v>204031</v>
      </c>
      <c r="D16" s="125">
        <f t="shared" si="3"/>
        <v>10119.079502058225</v>
      </c>
      <c r="E16" s="126">
        <f t="shared" si="4"/>
        <v>0.90895866822162474</v>
      </c>
      <c r="F16" s="127">
        <f t="shared" si="5"/>
        <v>608.11641262483681</v>
      </c>
      <c r="G16" s="127">
        <f t="shared" si="6"/>
        <v>12261.451227754585</v>
      </c>
      <c r="H16" s="127">
        <f t="shared" si="7"/>
        <v>0</v>
      </c>
      <c r="I16" s="128">
        <f t="shared" si="8"/>
        <v>0</v>
      </c>
      <c r="J16" s="127">
        <f t="shared" si="9"/>
        <v>-126.60016121031396</v>
      </c>
      <c r="K16" s="128">
        <f t="shared" si="10"/>
        <v>-2552.6390504835604</v>
      </c>
      <c r="L16" s="129">
        <f t="shared" si="11"/>
        <v>9708.8121772710256</v>
      </c>
      <c r="M16" s="129">
        <f t="shared" si="12"/>
        <v>213739.81217727103</v>
      </c>
      <c r="N16" s="129">
        <f t="shared" si="13"/>
        <v>10600.595753472749</v>
      </c>
      <c r="O16" s="130">
        <f t="shared" si="14"/>
        <v>0.95221145327226031</v>
      </c>
      <c r="P16" s="131">
        <v>2114.2251279682368</v>
      </c>
      <c r="Q16" s="133">
        <f t="shared" si="15"/>
        <v>0.10850868471522718</v>
      </c>
      <c r="R16" s="133">
        <f t="shared" si="16"/>
        <v>9.1190813580708477E-2</v>
      </c>
      <c r="S16" s="132">
        <v>20163</v>
      </c>
      <c r="T16" s="1">
        <v>184059</v>
      </c>
      <c r="U16" s="1">
        <v>9273.428053204354</v>
      </c>
      <c r="V16" s="12"/>
      <c r="W16" s="10"/>
      <c r="X16" s="1"/>
      <c r="Y16" s="13"/>
      <c r="Z16" s="13"/>
      <c r="AA16" s="12"/>
    </row>
    <row r="17" spans="1:27">
      <c r="A17" s="125">
        <v>1121</v>
      </c>
      <c r="B17" s="125" t="s">
        <v>36</v>
      </c>
      <c r="C17" s="1">
        <v>210242</v>
      </c>
      <c r="D17" s="125">
        <f t="shared" si="3"/>
        <v>10863.535369193407</v>
      </c>
      <c r="E17" s="126">
        <f t="shared" si="4"/>
        <v>0.97583032521407476</v>
      </c>
      <c r="F17" s="127">
        <f t="shared" si="5"/>
        <v>161.44289234372735</v>
      </c>
      <c r="G17" s="127">
        <f t="shared" si="6"/>
        <v>3124.4042955281552</v>
      </c>
      <c r="H17" s="127">
        <f t="shared" si="7"/>
        <v>0</v>
      </c>
      <c r="I17" s="128">
        <f t="shared" si="8"/>
        <v>0</v>
      </c>
      <c r="J17" s="127">
        <f t="shared" si="9"/>
        <v>-126.60016121031396</v>
      </c>
      <c r="K17" s="128">
        <f t="shared" si="10"/>
        <v>-2450.0929199032062</v>
      </c>
      <c r="L17" s="129">
        <f t="shared" si="11"/>
        <v>674.31137562494905</v>
      </c>
      <c r="M17" s="129">
        <f t="shared" si="12"/>
        <v>210916.31137562494</v>
      </c>
      <c r="N17" s="129">
        <f t="shared" si="13"/>
        <v>10898.37810032682</v>
      </c>
      <c r="O17" s="130">
        <f t="shared" si="14"/>
        <v>0.97896011606924005</v>
      </c>
      <c r="P17" s="131">
        <v>1977.1917423780797</v>
      </c>
      <c r="Q17" s="133">
        <f t="shared" si="15"/>
        <v>0.14214160378537244</v>
      </c>
      <c r="R17" s="133">
        <f t="shared" si="16"/>
        <v>0.12756458853528255</v>
      </c>
      <c r="S17" s="132">
        <v>19353</v>
      </c>
      <c r="T17" s="1">
        <v>184077</v>
      </c>
      <c r="U17" s="1">
        <v>9634.5127185177444</v>
      </c>
      <c r="V17" s="12"/>
      <c r="W17" s="10"/>
      <c r="X17" s="1"/>
      <c r="Y17" s="13"/>
      <c r="Z17" s="13"/>
      <c r="AA17" s="12"/>
    </row>
    <row r="18" spans="1:27">
      <c r="A18" s="125">
        <v>1122</v>
      </c>
      <c r="B18" s="125" t="s">
        <v>37</v>
      </c>
      <c r="C18" s="1">
        <v>116039</v>
      </c>
      <c r="D18" s="125">
        <f t="shared" si="3"/>
        <v>9565.4933641084826</v>
      </c>
      <c r="E18" s="126">
        <f t="shared" si="4"/>
        <v>0.85923211764018081</v>
      </c>
      <c r="F18" s="127">
        <f t="shared" si="5"/>
        <v>940.26809539468195</v>
      </c>
      <c r="G18" s="127">
        <f t="shared" si="6"/>
        <v>11406.392265232887</v>
      </c>
      <c r="H18" s="127">
        <f t="shared" si="7"/>
        <v>158.84848233841092</v>
      </c>
      <c r="I18" s="128">
        <f t="shared" si="8"/>
        <v>1926.990939247263</v>
      </c>
      <c r="J18" s="127">
        <f t="shared" si="9"/>
        <v>32.248321128096961</v>
      </c>
      <c r="K18" s="128">
        <f t="shared" si="10"/>
        <v>391.20438360494421</v>
      </c>
      <c r="L18" s="129">
        <f t="shared" si="11"/>
        <v>11797.596648837831</v>
      </c>
      <c r="M18" s="129">
        <f t="shared" si="12"/>
        <v>127836.59664883783</v>
      </c>
      <c r="N18" s="129">
        <f t="shared" si="13"/>
        <v>10538.009780631262</v>
      </c>
      <c r="O18" s="130">
        <f t="shared" si="14"/>
        <v>0.94658959186561931</v>
      </c>
      <c r="P18" s="131">
        <v>1178.2214805395815</v>
      </c>
      <c r="Q18" s="133">
        <f t="shared" si="15"/>
        <v>8.318086774699425E-2</v>
      </c>
      <c r="R18" s="133">
        <f t="shared" si="16"/>
        <v>7.7198416330042124E-2</v>
      </c>
      <c r="S18" s="132">
        <v>12131</v>
      </c>
      <c r="T18" s="1">
        <v>107128</v>
      </c>
      <c r="U18" s="1">
        <v>8879.9734748010596</v>
      </c>
      <c r="V18" s="12"/>
      <c r="W18" s="10"/>
      <c r="X18" s="1"/>
      <c r="Y18" s="13"/>
      <c r="Z18" s="13"/>
      <c r="AA18" s="12"/>
    </row>
    <row r="19" spans="1:27">
      <c r="A19" s="125">
        <v>1124</v>
      </c>
      <c r="B19" s="125" t="s">
        <v>38</v>
      </c>
      <c r="C19" s="1">
        <v>383578</v>
      </c>
      <c r="D19" s="125">
        <f t="shared" si="3"/>
        <v>13913.885664538595</v>
      </c>
      <c r="E19" s="126">
        <f t="shared" si="4"/>
        <v>1.2498317639321366</v>
      </c>
      <c r="F19" s="127">
        <f t="shared" si="5"/>
        <v>-1668.7672848633854</v>
      </c>
      <c r="G19" s="127">
        <f t="shared" si="6"/>
        <v>-46004.576509113809</v>
      </c>
      <c r="H19" s="127">
        <f t="shared" si="7"/>
        <v>0</v>
      </c>
      <c r="I19" s="128">
        <f t="shared" si="8"/>
        <v>0</v>
      </c>
      <c r="J19" s="127">
        <f t="shared" si="9"/>
        <v>-126.60016121031396</v>
      </c>
      <c r="K19" s="128">
        <f t="shared" si="10"/>
        <v>-3490.1132442459352</v>
      </c>
      <c r="L19" s="129">
        <f t="shared" si="11"/>
        <v>-49494.689753359744</v>
      </c>
      <c r="M19" s="129">
        <f t="shared" si="12"/>
        <v>334083.31024664023</v>
      </c>
      <c r="N19" s="129">
        <f t="shared" si="13"/>
        <v>12118.518218464897</v>
      </c>
      <c r="O19" s="130">
        <f t="shared" si="14"/>
        <v>1.088560691556465</v>
      </c>
      <c r="P19" s="131">
        <v>1239.5105851226617</v>
      </c>
      <c r="Q19" s="133">
        <f t="shared" si="15"/>
        <v>0.10226730653179689</v>
      </c>
      <c r="R19" s="133">
        <f t="shared" si="16"/>
        <v>9.7829129260140174E-2</v>
      </c>
      <c r="S19" s="132">
        <v>27568</v>
      </c>
      <c r="T19" s="1">
        <v>347990</v>
      </c>
      <c r="U19" s="1">
        <v>12673.999344429472</v>
      </c>
      <c r="V19" s="12"/>
      <c r="W19" s="10"/>
      <c r="X19" s="1"/>
      <c r="Y19" s="13"/>
      <c r="Z19" s="13"/>
      <c r="AA19" s="12"/>
    </row>
    <row r="20" spans="1:27">
      <c r="A20" s="125">
        <v>1127</v>
      </c>
      <c r="B20" s="125" t="s">
        <v>39</v>
      </c>
      <c r="C20" s="1">
        <v>134193</v>
      </c>
      <c r="D20" s="125">
        <f t="shared" si="3"/>
        <v>11715.819800942903</v>
      </c>
      <c r="E20" s="126">
        <f t="shared" si="4"/>
        <v>1.0523878146449537</v>
      </c>
      <c r="F20" s="127">
        <f t="shared" si="5"/>
        <v>-349.9277667059705</v>
      </c>
      <c r="G20" s="127">
        <f t="shared" si="6"/>
        <v>-4008.0726398501861</v>
      </c>
      <c r="H20" s="127">
        <f t="shared" si="7"/>
        <v>0</v>
      </c>
      <c r="I20" s="128">
        <f t="shared" si="8"/>
        <v>0</v>
      </c>
      <c r="J20" s="127">
        <f t="shared" si="9"/>
        <v>-126.60016121031396</v>
      </c>
      <c r="K20" s="128">
        <f t="shared" si="10"/>
        <v>-1450.0782465029361</v>
      </c>
      <c r="L20" s="129">
        <f t="shared" si="11"/>
        <v>-5458.1508863531217</v>
      </c>
      <c r="M20" s="129">
        <f t="shared" si="12"/>
        <v>128734.84911364688</v>
      </c>
      <c r="N20" s="129">
        <f t="shared" si="13"/>
        <v>11239.291873026617</v>
      </c>
      <c r="O20" s="130">
        <f t="shared" si="14"/>
        <v>1.0095831118415917</v>
      </c>
      <c r="P20" s="131">
        <v>217.0246895674245</v>
      </c>
      <c r="Q20" s="133">
        <f t="shared" si="15"/>
        <v>7.3329334133173371E-2</v>
      </c>
      <c r="R20" s="133">
        <f t="shared" si="16"/>
        <v>6.0303947591833211E-2</v>
      </c>
      <c r="S20" s="132">
        <v>11454</v>
      </c>
      <c r="T20" s="1">
        <v>125025</v>
      </c>
      <c r="U20" s="1">
        <v>11049.491825011048</v>
      </c>
      <c r="V20" s="12"/>
      <c r="W20" s="10"/>
      <c r="X20" s="1"/>
      <c r="Y20" s="13"/>
      <c r="Z20" s="13"/>
      <c r="AA20" s="12"/>
    </row>
    <row r="21" spans="1:27">
      <c r="A21" s="125">
        <v>1130</v>
      </c>
      <c r="B21" s="125" t="s">
        <v>40</v>
      </c>
      <c r="C21" s="1">
        <v>131247</v>
      </c>
      <c r="D21" s="125">
        <f t="shared" si="3"/>
        <v>9891.9957793186604</v>
      </c>
      <c r="E21" s="126">
        <f t="shared" si="4"/>
        <v>0.8885605956346686</v>
      </c>
      <c r="F21" s="127">
        <f t="shared" si="5"/>
        <v>744.36664626857521</v>
      </c>
      <c r="G21" s="127">
        <f t="shared" si="6"/>
        <v>9876.2566626914559</v>
      </c>
      <c r="H21" s="127">
        <f t="shared" si="7"/>
        <v>44.572637014848709</v>
      </c>
      <c r="I21" s="128">
        <f t="shared" si="8"/>
        <v>591.38974791301268</v>
      </c>
      <c r="J21" s="127">
        <f t="shared" si="9"/>
        <v>-82.027524195465247</v>
      </c>
      <c r="K21" s="128">
        <f t="shared" si="10"/>
        <v>-1088.3411910254329</v>
      </c>
      <c r="L21" s="129">
        <f t="shared" si="11"/>
        <v>8787.9154716660232</v>
      </c>
      <c r="M21" s="129">
        <f t="shared" si="12"/>
        <v>140034.91547166603</v>
      </c>
      <c r="N21" s="129">
        <f t="shared" si="13"/>
        <v>10554.33490139177</v>
      </c>
      <c r="O21" s="130">
        <f t="shared" si="14"/>
        <v>0.94805601576534371</v>
      </c>
      <c r="P21" s="131">
        <v>2533.6541429872959</v>
      </c>
      <c r="Q21" s="133">
        <f t="shared" si="15"/>
        <v>0.10713984444856849</v>
      </c>
      <c r="R21" s="134">
        <f t="shared" si="16"/>
        <v>9.0617860034880163E-2</v>
      </c>
      <c r="S21" s="132">
        <v>13268</v>
      </c>
      <c r="T21" s="1">
        <v>118546</v>
      </c>
      <c r="U21" s="1">
        <v>9070.0841622035186</v>
      </c>
      <c r="V21" s="13"/>
      <c r="W21" s="1"/>
      <c r="X21" s="1"/>
      <c r="Y21" s="13"/>
      <c r="Z21" s="13"/>
      <c r="AA21" s="12"/>
    </row>
    <row r="22" spans="1:27">
      <c r="A22" s="125">
        <v>1133</v>
      </c>
      <c r="B22" s="125" t="s">
        <v>41</v>
      </c>
      <c r="C22" s="1">
        <v>45292</v>
      </c>
      <c r="D22" s="125">
        <f t="shared" si="3"/>
        <v>17873.717442778216</v>
      </c>
      <c r="E22" s="126">
        <f t="shared" si="4"/>
        <v>1.6055284870182878</v>
      </c>
      <c r="F22" s="127">
        <f t="shared" si="5"/>
        <v>-4044.6663518071578</v>
      </c>
      <c r="G22" s="127">
        <f t="shared" si="6"/>
        <v>-10249.184535479337</v>
      </c>
      <c r="H22" s="127">
        <f t="shared" si="7"/>
        <v>0</v>
      </c>
      <c r="I22" s="128">
        <f t="shared" si="8"/>
        <v>0</v>
      </c>
      <c r="J22" s="127">
        <f t="shared" si="9"/>
        <v>-126.60016121031396</v>
      </c>
      <c r="K22" s="128">
        <f t="shared" si="10"/>
        <v>-320.80480850693556</v>
      </c>
      <c r="L22" s="129">
        <f t="shared" si="11"/>
        <v>-10569.989343986272</v>
      </c>
      <c r="M22" s="129">
        <f t="shared" si="12"/>
        <v>34722.010656013728</v>
      </c>
      <c r="N22" s="129">
        <f t="shared" si="13"/>
        <v>13702.450929760746</v>
      </c>
      <c r="O22" s="130">
        <f t="shared" si="14"/>
        <v>1.2308393807909255</v>
      </c>
      <c r="P22" s="131">
        <v>-6296.6195073019144</v>
      </c>
      <c r="Q22" s="133">
        <f t="shared" si="15"/>
        <v>3.2296296296296295E-2</v>
      </c>
      <c r="R22" s="134">
        <f t="shared" si="16"/>
        <v>5.1035692361659286E-2</v>
      </c>
      <c r="S22" s="132">
        <v>2534</v>
      </c>
      <c r="T22" s="1">
        <v>43875</v>
      </c>
      <c r="U22" s="1">
        <v>17005.81395348837</v>
      </c>
      <c r="V22" s="13"/>
      <c r="W22" s="1"/>
      <c r="X22" s="1"/>
      <c r="Y22" s="13"/>
      <c r="Z22" s="13"/>
      <c r="AA22" s="12"/>
    </row>
    <row r="23" spans="1:27">
      <c r="A23" s="125">
        <v>1134</v>
      </c>
      <c r="B23" s="125" t="s">
        <v>42</v>
      </c>
      <c r="C23" s="1">
        <v>84246</v>
      </c>
      <c r="D23" s="125">
        <f t="shared" si="3"/>
        <v>22263.742071881607</v>
      </c>
      <c r="E23" s="126">
        <f t="shared" si="4"/>
        <v>1.999867808052213</v>
      </c>
      <c r="F23" s="127">
        <f t="shared" si="5"/>
        <v>-6678.6811292691918</v>
      </c>
      <c r="G23" s="127">
        <f t="shared" si="6"/>
        <v>-25272.129393154621</v>
      </c>
      <c r="H23" s="127">
        <f t="shared" si="7"/>
        <v>0</v>
      </c>
      <c r="I23" s="128">
        <f t="shared" si="8"/>
        <v>0</v>
      </c>
      <c r="J23" s="127">
        <f t="shared" si="9"/>
        <v>-126.60016121031396</v>
      </c>
      <c r="K23" s="128">
        <f t="shared" si="10"/>
        <v>-479.05501001982799</v>
      </c>
      <c r="L23" s="129">
        <f t="shared" si="11"/>
        <v>-25751.184403174448</v>
      </c>
      <c r="M23" s="129">
        <f t="shared" si="12"/>
        <v>58494.815596825552</v>
      </c>
      <c r="N23" s="129">
        <f t="shared" si="13"/>
        <v>15458.4607814021</v>
      </c>
      <c r="O23" s="130">
        <f t="shared" si="14"/>
        <v>1.3885751092044956</v>
      </c>
      <c r="P23" s="131">
        <v>-15211.200085094881</v>
      </c>
      <c r="Q23" s="133">
        <f t="shared" si="15"/>
        <v>2.90216196408941E-2</v>
      </c>
      <c r="R23" s="133">
        <f t="shared" si="16"/>
        <v>3.5820123998986625E-2</v>
      </c>
      <c r="S23" s="132">
        <v>3784</v>
      </c>
      <c r="T23" s="1">
        <v>81870</v>
      </c>
      <c r="U23" s="1">
        <v>21493.830401680232</v>
      </c>
      <c r="V23" s="12"/>
      <c r="W23" s="10"/>
      <c r="Y23" s="13"/>
      <c r="Z23" s="13"/>
      <c r="AA23" s="12"/>
    </row>
    <row r="24" spans="1:27">
      <c r="A24" s="125">
        <v>1135</v>
      </c>
      <c r="B24" s="125" t="s">
        <v>43</v>
      </c>
      <c r="C24" s="1">
        <v>63002</v>
      </c>
      <c r="D24" s="125">
        <f t="shared" si="3"/>
        <v>13923.093922651933</v>
      </c>
      <c r="E24" s="126">
        <f t="shared" si="4"/>
        <v>1.2506589069573137</v>
      </c>
      <c r="F24" s="127">
        <f t="shared" si="5"/>
        <v>-1674.2922397313882</v>
      </c>
      <c r="G24" s="127">
        <f t="shared" si="6"/>
        <v>-7576.1723847845315</v>
      </c>
      <c r="H24" s="127">
        <f t="shared" si="7"/>
        <v>0</v>
      </c>
      <c r="I24" s="128">
        <f t="shared" si="8"/>
        <v>0</v>
      </c>
      <c r="J24" s="127">
        <f t="shared" si="9"/>
        <v>-126.60016121031396</v>
      </c>
      <c r="K24" s="128">
        <f t="shared" si="10"/>
        <v>-572.86572947667059</v>
      </c>
      <c r="L24" s="129">
        <f t="shared" si="11"/>
        <v>-8149.0381142612023</v>
      </c>
      <c r="M24" s="129">
        <f t="shared" si="12"/>
        <v>54852.961885738798</v>
      </c>
      <c r="N24" s="129">
        <f t="shared" si="13"/>
        <v>12122.201521710231</v>
      </c>
      <c r="O24" s="130">
        <f t="shared" si="14"/>
        <v>1.0888915487665358</v>
      </c>
      <c r="P24" s="131">
        <v>-8258.2776916105577</v>
      </c>
      <c r="Q24" s="133">
        <f t="shared" si="15"/>
        <v>6.9316677416069797E-2</v>
      </c>
      <c r="R24" s="133">
        <f t="shared" si="16"/>
        <v>7.7823948219822012E-2</v>
      </c>
      <c r="S24" s="132">
        <v>4525</v>
      </c>
      <c r="T24" s="1">
        <v>58918</v>
      </c>
      <c r="U24" s="1">
        <v>12917.78118833589</v>
      </c>
      <c r="V24" s="12"/>
      <c r="W24" s="10"/>
      <c r="Y24" s="13"/>
      <c r="Z24" s="13"/>
      <c r="AA24" s="12"/>
    </row>
    <row r="25" spans="1:27">
      <c r="A25" s="125">
        <v>1144</v>
      </c>
      <c r="B25" s="125" t="s">
        <v>44</v>
      </c>
      <c r="C25" s="1">
        <v>4846</v>
      </c>
      <c r="D25" s="125">
        <f t="shared" si="3"/>
        <v>9265.7743785850853</v>
      </c>
      <c r="E25" s="126">
        <f t="shared" si="4"/>
        <v>0.8323094939107526</v>
      </c>
      <c r="F25" s="127">
        <f t="shared" si="5"/>
        <v>1120.0994867087204</v>
      </c>
      <c r="G25" s="127">
        <f t="shared" si="6"/>
        <v>585.81203154866068</v>
      </c>
      <c r="H25" s="127">
        <f t="shared" si="7"/>
        <v>263.75012727159998</v>
      </c>
      <c r="I25" s="128">
        <f t="shared" si="8"/>
        <v>137.9413165630468</v>
      </c>
      <c r="J25" s="127">
        <f t="shared" si="9"/>
        <v>137.14996606128602</v>
      </c>
      <c r="K25" s="128">
        <f t="shared" si="10"/>
        <v>71.729432250052582</v>
      </c>
      <c r="L25" s="129">
        <f t="shared" si="11"/>
        <v>657.54146379871327</v>
      </c>
      <c r="M25" s="129">
        <f t="shared" si="12"/>
        <v>5503.5414637987133</v>
      </c>
      <c r="N25" s="129">
        <f t="shared" si="13"/>
        <v>10523.023831355091</v>
      </c>
      <c r="O25" s="130">
        <f t="shared" si="14"/>
        <v>0.94524346067914777</v>
      </c>
      <c r="P25" s="131">
        <v>153.29393985015372</v>
      </c>
      <c r="Q25" s="133">
        <f t="shared" si="15"/>
        <v>0.10412394622920938</v>
      </c>
      <c r="R25" s="133">
        <f t="shared" si="16"/>
        <v>7.0345775790074935E-2</v>
      </c>
      <c r="S25" s="132">
        <v>523</v>
      </c>
      <c r="T25" s="1">
        <v>4389</v>
      </c>
      <c r="U25" s="1">
        <v>8656.8047337278094</v>
      </c>
      <c r="V25" s="12"/>
      <c r="W25" s="10"/>
      <c r="Y25" s="13"/>
      <c r="Z25" s="13"/>
      <c r="AA25" s="12"/>
    </row>
    <row r="26" spans="1:27">
      <c r="A26" s="125">
        <v>1145</v>
      </c>
      <c r="B26" s="125" t="s">
        <v>45</v>
      </c>
      <c r="C26" s="1">
        <v>9793</v>
      </c>
      <c r="D26" s="125">
        <f t="shared" si="3"/>
        <v>11453.801169590644</v>
      </c>
      <c r="E26" s="126">
        <f t="shared" si="4"/>
        <v>1.0288516712482387</v>
      </c>
      <c r="F26" s="127">
        <f t="shared" si="5"/>
        <v>-192.71658789461506</v>
      </c>
      <c r="G26" s="127">
        <f t="shared" si="6"/>
        <v>-164.77268264989587</v>
      </c>
      <c r="H26" s="127">
        <f t="shared" si="7"/>
        <v>0</v>
      </c>
      <c r="I26" s="128">
        <f t="shared" si="8"/>
        <v>0</v>
      </c>
      <c r="J26" s="127">
        <f t="shared" si="9"/>
        <v>-126.60016121031396</v>
      </c>
      <c r="K26" s="128">
        <f t="shared" si="10"/>
        <v>-108.24313783481844</v>
      </c>
      <c r="L26" s="129">
        <f t="shared" si="11"/>
        <v>-273.01582048471431</v>
      </c>
      <c r="M26" s="129">
        <f t="shared" si="12"/>
        <v>9519.9841795152861</v>
      </c>
      <c r="N26" s="129">
        <f t="shared" si="13"/>
        <v>11134.484420485715</v>
      </c>
      <c r="O26" s="130">
        <f t="shared" si="14"/>
        <v>1.0001686544829056</v>
      </c>
      <c r="P26" s="131">
        <v>-182.12031521039432</v>
      </c>
      <c r="Q26" s="133">
        <f t="shared" si="15"/>
        <v>0.19660312805474095</v>
      </c>
      <c r="R26" s="133">
        <f t="shared" si="16"/>
        <v>0.20220127134388599</v>
      </c>
      <c r="S26" s="132">
        <v>855</v>
      </c>
      <c r="T26" s="1">
        <v>8184</v>
      </c>
      <c r="U26" s="1">
        <v>9527.3573923166477</v>
      </c>
      <c r="V26" s="12"/>
      <c r="Y26" s="13"/>
      <c r="Z26" s="13"/>
      <c r="AA26" s="12"/>
    </row>
    <row r="27" spans="1:27">
      <c r="A27" s="125">
        <v>1146</v>
      </c>
      <c r="B27" s="125" t="s">
        <v>46</v>
      </c>
      <c r="C27" s="1">
        <v>115896</v>
      </c>
      <c r="D27" s="125">
        <f t="shared" si="3"/>
        <v>10271.736240361606</v>
      </c>
      <c r="E27" s="126">
        <f t="shared" si="4"/>
        <v>0.92267124608160445</v>
      </c>
      <c r="F27" s="127">
        <f t="shared" si="5"/>
        <v>516.5223696428078</v>
      </c>
      <c r="G27" s="127">
        <f t="shared" si="6"/>
        <v>5827.9218966797998</v>
      </c>
      <c r="H27" s="127">
        <f t="shared" si="7"/>
        <v>0</v>
      </c>
      <c r="I27" s="128">
        <f t="shared" si="8"/>
        <v>0</v>
      </c>
      <c r="J27" s="127">
        <f t="shared" si="9"/>
        <v>-126.60016121031396</v>
      </c>
      <c r="K27" s="128">
        <f t="shared" si="10"/>
        <v>-1428.4296189359725</v>
      </c>
      <c r="L27" s="129">
        <f t="shared" si="11"/>
        <v>4399.4922777438278</v>
      </c>
      <c r="M27" s="129">
        <f t="shared" si="12"/>
        <v>120295.49227774383</v>
      </c>
      <c r="N27" s="129">
        <f t="shared" si="13"/>
        <v>10661.6584487941</v>
      </c>
      <c r="O27" s="130">
        <f t="shared" si="14"/>
        <v>0.95769648441625199</v>
      </c>
      <c r="P27" s="131">
        <v>1568.2887526095005</v>
      </c>
      <c r="Q27" s="133">
        <f t="shared" si="15"/>
        <v>0.17192145125083422</v>
      </c>
      <c r="R27" s="133">
        <f t="shared" si="16"/>
        <v>0.16101550847131305</v>
      </c>
      <c r="S27" s="132">
        <v>11283</v>
      </c>
      <c r="T27" s="1">
        <v>98894</v>
      </c>
      <c r="U27" s="1">
        <v>8847.1998568616928</v>
      </c>
      <c r="V27" s="12"/>
      <c r="Y27" s="13"/>
      <c r="Z27" s="13"/>
      <c r="AA27" s="12"/>
    </row>
    <row r="28" spans="1:27">
      <c r="A28" s="125">
        <v>1149</v>
      </c>
      <c r="B28" s="125" t="s">
        <v>47</v>
      </c>
      <c r="C28" s="1">
        <v>405000</v>
      </c>
      <c r="D28" s="125">
        <f t="shared" si="3"/>
        <v>9520.2275451916976</v>
      </c>
      <c r="E28" s="126">
        <f t="shared" si="4"/>
        <v>0.8551660602018345</v>
      </c>
      <c r="F28" s="127">
        <f t="shared" si="5"/>
        <v>967.42758674475294</v>
      </c>
      <c r="G28" s="127">
        <f t="shared" si="6"/>
        <v>41155.336967708536</v>
      </c>
      <c r="H28" s="127">
        <f t="shared" si="7"/>
        <v>174.6915189592857</v>
      </c>
      <c r="I28" s="128">
        <f t="shared" si="8"/>
        <v>7431.551908046973</v>
      </c>
      <c r="J28" s="127">
        <f t="shared" si="9"/>
        <v>48.091357748971745</v>
      </c>
      <c r="K28" s="128">
        <f t="shared" si="10"/>
        <v>2045.8544499990069</v>
      </c>
      <c r="L28" s="129">
        <f t="shared" si="11"/>
        <v>43201.191417707545</v>
      </c>
      <c r="M28" s="129">
        <f t="shared" si="12"/>
        <v>448201.19141770754</v>
      </c>
      <c r="N28" s="129">
        <f t="shared" si="13"/>
        <v>10535.746489685422</v>
      </c>
      <c r="O28" s="130">
        <f t="shared" si="14"/>
        <v>0.94638628899370192</v>
      </c>
      <c r="P28" s="131">
        <v>6057.6516159949679</v>
      </c>
      <c r="Q28" s="133">
        <f t="shared" si="15"/>
        <v>8.8057427939702809E-2</v>
      </c>
      <c r="R28" s="133">
        <f t="shared" si="16"/>
        <v>8.3044399193877058E-2</v>
      </c>
      <c r="S28" s="132">
        <v>42541</v>
      </c>
      <c r="T28" s="1">
        <v>372223</v>
      </c>
      <c r="U28" s="1">
        <v>8790.2467823828065</v>
      </c>
      <c r="V28" s="12"/>
      <c r="Y28" s="13"/>
      <c r="Z28" s="13"/>
      <c r="AA28" s="12"/>
    </row>
    <row r="29" spans="1:27">
      <c r="A29" s="125">
        <v>1151</v>
      </c>
      <c r="B29" s="125" t="s">
        <v>48</v>
      </c>
      <c r="C29" s="1">
        <v>2163</v>
      </c>
      <c r="D29" s="125">
        <f t="shared" si="3"/>
        <v>11505.319148936171</v>
      </c>
      <c r="E29" s="126">
        <f t="shared" si="4"/>
        <v>1.033479336628855</v>
      </c>
      <c r="F29" s="127">
        <f t="shared" si="5"/>
        <v>-223.62737550193086</v>
      </c>
      <c r="G29" s="127">
        <f t="shared" si="6"/>
        <v>-42.041946594362997</v>
      </c>
      <c r="H29" s="127">
        <f t="shared" si="7"/>
        <v>0</v>
      </c>
      <c r="I29" s="128">
        <f t="shared" si="8"/>
        <v>0</v>
      </c>
      <c r="J29" s="127">
        <f t="shared" si="9"/>
        <v>-126.60016121031396</v>
      </c>
      <c r="K29" s="128">
        <f t="shared" si="10"/>
        <v>-23.800830307539027</v>
      </c>
      <c r="L29" s="129">
        <f t="shared" si="11"/>
        <v>-65.842776901902027</v>
      </c>
      <c r="M29" s="129">
        <f t="shared" si="12"/>
        <v>2097.1572230980978</v>
      </c>
      <c r="N29" s="129">
        <f t="shared" si="13"/>
        <v>11155.091612223923</v>
      </c>
      <c r="O29" s="130">
        <f t="shared" si="14"/>
        <v>1.002019720635152</v>
      </c>
      <c r="P29" s="131">
        <v>20.606761099936804</v>
      </c>
      <c r="Q29" s="133">
        <f t="shared" si="15"/>
        <v>-9.0029448885149355E-2</v>
      </c>
      <c r="R29" s="133">
        <f t="shared" si="16"/>
        <v>-7.0668373329514242E-2</v>
      </c>
      <c r="S29" s="132">
        <v>188</v>
      </c>
      <c r="T29" s="1">
        <v>2377</v>
      </c>
      <c r="U29" s="1">
        <v>12380.208333333334</v>
      </c>
      <c r="V29" s="12"/>
      <c r="Y29" s="13"/>
      <c r="Z29" s="13"/>
      <c r="AA29" s="12"/>
    </row>
    <row r="30" spans="1:27">
      <c r="A30" s="125">
        <v>1160</v>
      </c>
      <c r="B30" s="125" t="s">
        <v>49</v>
      </c>
      <c r="C30" s="1">
        <v>121707</v>
      </c>
      <c r="D30" s="125">
        <f t="shared" si="3"/>
        <v>13869.74358974359</v>
      </c>
      <c r="E30" s="126">
        <f t="shared" si="4"/>
        <v>1.2458666481812379</v>
      </c>
      <c r="F30" s="127">
        <f t="shared" si="5"/>
        <v>-1642.2820399863824</v>
      </c>
      <c r="G30" s="127">
        <f t="shared" si="6"/>
        <v>-14411.024900880506</v>
      </c>
      <c r="H30" s="127">
        <f t="shared" si="7"/>
        <v>0</v>
      </c>
      <c r="I30" s="128">
        <f t="shared" si="8"/>
        <v>0</v>
      </c>
      <c r="J30" s="127">
        <f t="shared" si="9"/>
        <v>-126.60016121031396</v>
      </c>
      <c r="K30" s="128">
        <f t="shared" si="10"/>
        <v>-1110.9164146205048</v>
      </c>
      <c r="L30" s="129">
        <f t="shared" si="11"/>
        <v>-15521.941315501012</v>
      </c>
      <c r="M30" s="129">
        <f t="shared" si="12"/>
        <v>106185.05868449899</v>
      </c>
      <c r="N30" s="129">
        <f t="shared" si="13"/>
        <v>12100.861388546893</v>
      </c>
      <c r="O30" s="130">
        <f t="shared" si="14"/>
        <v>1.0869746452561053</v>
      </c>
      <c r="P30" s="131">
        <v>692.42834389332711</v>
      </c>
      <c r="Q30" s="133">
        <f t="shared" si="15"/>
        <v>0.34025261813256397</v>
      </c>
      <c r="R30" s="133">
        <f t="shared" si="16"/>
        <v>0.32956114425572308</v>
      </c>
      <c r="S30" s="132">
        <v>8775</v>
      </c>
      <c r="T30" s="1">
        <v>90809</v>
      </c>
      <c r="U30" s="1">
        <v>10431.820792647903</v>
      </c>
      <c r="V30" s="12"/>
      <c r="Y30" s="13"/>
      <c r="Z30" s="13"/>
      <c r="AA30" s="12"/>
    </row>
    <row r="31" spans="1:27" ht="27.95" customHeight="1">
      <c r="A31" s="125">
        <v>1505</v>
      </c>
      <c r="B31" s="125" t="s">
        <v>50</v>
      </c>
      <c r="C31" s="1">
        <v>235535</v>
      </c>
      <c r="D31" s="125">
        <f t="shared" si="3"/>
        <v>9808.6453171198937</v>
      </c>
      <c r="E31" s="126">
        <f t="shared" si="4"/>
        <v>0.88107353862514148</v>
      </c>
      <c r="F31" s="127">
        <f t="shared" ref="F31:F94" si="17">($D$364-D31)*0.6</f>
        <v>794.37692358783534</v>
      </c>
      <c r="G31" s="127">
        <f t="shared" ref="G31:G94" si="18">F31*S31/1000</f>
        <v>19075.373066114691</v>
      </c>
      <c r="H31" s="127">
        <f t="shared" ref="H31:H94" si="19">IF(D31&lt;D$364*0.9,(D$364*0.9-D31)*0.35,0)</f>
        <v>73.745298784417074</v>
      </c>
      <c r="I31" s="128">
        <f t="shared" ref="I31:I94" si="20">H31*S31/1000</f>
        <v>1770.8458597102072</v>
      </c>
      <c r="J31" s="127">
        <f t="shared" ref="J31:J94" si="21">H31+I$366</f>
        <v>-52.854862425896883</v>
      </c>
      <c r="K31" s="128">
        <f t="shared" ref="K31:K94" si="22">J31*S31/1000</f>
        <v>-1269.2038114330619</v>
      </c>
      <c r="L31" s="129">
        <f t="shared" si="11"/>
        <v>17806.16925468163</v>
      </c>
      <c r="M31" s="129">
        <f t="shared" ref="M31:M94" si="23">C31+L31</f>
        <v>253341.16925468162</v>
      </c>
      <c r="N31" s="129">
        <f t="shared" ref="N31:N94" si="24">M31/S31*1000</f>
        <v>10550.167378281831</v>
      </c>
      <c r="O31" s="130">
        <f t="shared" si="14"/>
        <v>0.94768166291486722</v>
      </c>
      <c r="P31" s="131">
        <v>2852.7840872308334</v>
      </c>
      <c r="Q31" s="133">
        <f t="shared" si="15"/>
        <v>9.3817482689601689E-2</v>
      </c>
      <c r="R31" s="133">
        <f t="shared" si="16"/>
        <v>9.7734873415929291E-2</v>
      </c>
      <c r="S31" s="132">
        <v>24013</v>
      </c>
      <c r="T31" s="1">
        <v>215333</v>
      </c>
      <c r="U31" s="1">
        <v>8935.3500145234248</v>
      </c>
      <c r="V31" s="12"/>
      <c r="Y31" s="1"/>
      <c r="Z31" s="1"/>
    </row>
    <row r="32" spans="1:27">
      <c r="A32" s="125">
        <v>1506</v>
      </c>
      <c r="B32" s="125" t="s">
        <v>51</v>
      </c>
      <c r="C32" s="1">
        <v>341629</v>
      </c>
      <c r="D32" s="125">
        <f t="shared" si="3"/>
        <v>10675.239047559528</v>
      </c>
      <c r="E32" s="126">
        <f t="shared" si="4"/>
        <v>0.95891637827764165</v>
      </c>
      <c r="F32" s="127">
        <f t="shared" si="17"/>
        <v>274.420685324055</v>
      </c>
      <c r="G32" s="127">
        <f t="shared" si="18"/>
        <v>8782.010771740408</v>
      </c>
      <c r="H32" s="127">
        <f t="shared" si="19"/>
        <v>0</v>
      </c>
      <c r="I32" s="128">
        <f t="shared" si="20"/>
        <v>0</v>
      </c>
      <c r="J32" s="127">
        <f t="shared" si="21"/>
        <v>-126.60016121031396</v>
      </c>
      <c r="K32" s="128">
        <f t="shared" si="22"/>
        <v>-4051.4583590524671</v>
      </c>
      <c r="L32" s="129">
        <f t="shared" si="11"/>
        <v>4730.5524126879409</v>
      </c>
      <c r="M32" s="129">
        <f t="shared" si="23"/>
        <v>346359.55241268792</v>
      </c>
      <c r="N32" s="129">
        <f t="shared" si="24"/>
        <v>10823.059571673268</v>
      </c>
      <c r="O32" s="130">
        <f t="shared" si="14"/>
        <v>0.97219453729466676</v>
      </c>
      <c r="P32" s="131">
        <v>-653.08740042456884</v>
      </c>
      <c r="Q32" s="133">
        <f t="shared" si="15"/>
        <v>7.490332669441796E-2</v>
      </c>
      <c r="R32" s="133">
        <f t="shared" si="16"/>
        <v>7.0469627577998253E-2</v>
      </c>
      <c r="S32" s="132">
        <v>32002</v>
      </c>
      <c r="T32" s="1">
        <v>317823</v>
      </c>
      <c r="U32" s="1">
        <v>9972.4819579541891</v>
      </c>
      <c r="V32" s="12"/>
      <c r="Y32" s="1"/>
      <c r="Z32" s="1"/>
    </row>
    <row r="33" spans="1:26">
      <c r="A33" s="125">
        <v>1507</v>
      </c>
      <c r="B33" s="125" t="s">
        <v>52</v>
      </c>
      <c r="C33" s="1">
        <v>734329</v>
      </c>
      <c r="D33" s="125">
        <f t="shared" si="3"/>
        <v>10941.517418124386</v>
      </c>
      <c r="E33" s="126">
        <f t="shared" si="4"/>
        <v>0.98283515794881893</v>
      </c>
      <c r="F33" s="127">
        <f t="shared" si="17"/>
        <v>114.65366298514017</v>
      </c>
      <c r="G33" s="127">
        <f t="shared" si="18"/>
        <v>7694.8659375846973</v>
      </c>
      <c r="H33" s="127">
        <f t="shared" si="19"/>
        <v>0</v>
      </c>
      <c r="I33" s="128">
        <f t="shared" si="20"/>
        <v>0</v>
      </c>
      <c r="J33" s="127">
        <f t="shared" si="21"/>
        <v>-126.60016121031396</v>
      </c>
      <c r="K33" s="128">
        <f t="shared" si="22"/>
        <v>-8496.6432194690115</v>
      </c>
      <c r="L33" s="129">
        <f t="shared" si="11"/>
        <v>-801.77728188431411</v>
      </c>
      <c r="M33" s="129">
        <f t="shared" si="23"/>
        <v>733527.22271811566</v>
      </c>
      <c r="N33" s="129">
        <f t="shared" si="24"/>
        <v>10929.570919899212</v>
      </c>
      <c r="O33" s="130">
        <f t="shared" si="14"/>
        <v>0.98176204916313781</v>
      </c>
      <c r="P33" s="131">
        <v>4702.3583216018988</v>
      </c>
      <c r="Q33" s="133">
        <f t="shared" si="15"/>
        <v>0.106448730640172</v>
      </c>
      <c r="R33" s="133">
        <f t="shared" si="16"/>
        <v>9.9128898169983534E-2</v>
      </c>
      <c r="S33" s="132">
        <v>67114</v>
      </c>
      <c r="T33" s="1">
        <v>663681</v>
      </c>
      <c r="U33" s="62">
        <v>9954.7172641367924</v>
      </c>
      <c r="V33" s="13"/>
      <c r="W33" s="62"/>
      <c r="X33" s="1"/>
      <c r="Y33" s="1"/>
      <c r="Z33" s="1"/>
    </row>
    <row r="34" spans="1:26">
      <c r="A34" s="125">
        <v>1511</v>
      </c>
      <c r="B34" s="125" t="s">
        <v>53</v>
      </c>
      <c r="C34" s="1">
        <v>30394</v>
      </c>
      <c r="D34" s="125">
        <f t="shared" si="3"/>
        <v>9981.6091954022995</v>
      </c>
      <c r="E34" s="126">
        <f t="shared" si="4"/>
        <v>0.89661023012183783</v>
      </c>
      <c r="F34" s="127">
        <f t="shared" si="17"/>
        <v>690.59859661839175</v>
      </c>
      <c r="G34" s="127">
        <f t="shared" si="18"/>
        <v>2102.8727267030031</v>
      </c>
      <c r="H34" s="127">
        <f t="shared" si="19"/>
        <v>13.207941385575031</v>
      </c>
      <c r="I34" s="128">
        <f t="shared" si="20"/>
        <v>40.218181519075976</v>
      </c>
      <c r="J34" s="127">
        <f t="shared" si="21"/>
        <v>-113.39221982473893</v>
      </c>
      <c r="K34" s="128">
        <f t="shared" si="22"/>
        <v>-345.27930936633004</v>
      </c>
      <c r="L34" s="129">
        <f t="shared" si="11"/>
        <v>1757.5934173366732</v>
      </c>
      <c r="M34" s="129">
        <f t="shared" si="23"/>
        <v>32151.593417336673</v>
      </c>
      <c r="N34" s="129">
        <f t="shared" si="24"/>
        <v>10558.815572195952</v>
      </c>
      <c r="O34" s="130">
        <f t="shared" si="14"/>
        <v>0.94845849748970212</v>
      </c>
      <c r="P34" s="131">
        <v>135.48020429008602</v>
      </c>
      <c r="Q34" s="133">
        <f t="shared" si="15"/>
        <v>0.11325177642663541</v>
      </c>
      <c r="R34" s="133">
        <f t="shared" si="16"/>
        <v>0.12714457363655723</v>
      </c>
      <c r="S34" s="132">
        <v>3045</v>
      </c>
      <c r="T34" s="1">
        <v>27302</v>
      </c>
      <c r="U34" s="1">
        <v>8855.6600713590669</v>
      </c>
      <c r="V34" s="12"/>
      <c r="Y34" s="1"/>
      <c r="Z34" s="1"/>
    </row>
    <row r="35" spans="1:26">
      <c r="A35" s="125">
        <v>1514</v>
      </c>
      <c r="B35" s="125" t="s">
        <v>54</v>
      </c>
      <c r="C35" s="1">
        <v>27958</v>
      </c>
      <c r="D35" s="125">
        <f t="shared" si="3"/>
        <v>11543.35260115607</v>
      </c>
      <c r="E35" s="126">
        <f t="shared" si="4"/>
        <v>1.0368957379003974</v>
      </c>
      <c r="F35" s="127">
        <f t="shared" si="17"/>
        <v>-246.44744683387034</v>
      </c>
      <c r="G35" s="127">
        <f t="shared" si="18"/>
        <v>-596.89571623163397</v>
      </c>
      <c r="H35" s="127">
        <f t="shared" si="19"/>
        <v>0</v>
      </c>
      <c r="I35" s="128">
        <f t="shared" si="20"/>
        <v>0</v>
      </c>
      <c r="J35" s="127">
        <f t="shared" si="21"/>
        <v>-126.60016121031396</v>
      </c>
      <c r="K35" s="128">
        <f t="shared" si="22"/>
        <v>-306.62559045138039</v>
      </c>
      <c r="L35" s="129">
        <f t="shared" si="11"/>
        <v>-903.52130668301436</v>
      </c>
      <c r="M35" s="129">
        <f t="shared" si="23"/>
        <v>27054.478693316985</v>
      </c>
      <c r="N35" s="129">
        <f t="shared" si="24"/>
        <v>11170.304993111884</v>
      </c>
      <c r="O35" s="130">
        <f t="shared" si="14"/>
        <v>1.003386281143769</v>
      </c>
      <c r="P35" s="131">
        <v>-610.12140753166648</v>
      </c>
      <c r="Q35" s="133">
        <f t="shared" si="15"/>
        <v>0.14826679809429932</v>
      </c>
      <c r="R35" s="133">
        <f t="shared" si="16"/>
        <v>0.15917106578883655</v>
      </c>
      <c r="S35" s="132">
        <v>2422</v>
      </c>
      <c r="T35" s="1">
        <v>24348</v>
      </c>
      <c r="U35" s="1">
        <v>9958.2822085889566</v>
      </c>
      <c r="V35" s="12"/>
      <c r="Y35" s="1"/>
      <c r="Z35" s="1"/>
    </row>
    <row r="36" spans="1:26">
      <c r="A36" s="125">
        <v>1515</v>
      </c>
      <c r="B36" s="125" t="s">
        <v>55</v>
      </c>
      <c r="C36" s="1">
        <v>108987</v>
      </c>
      <c r="D36" s="125">
        <f t="shared" si="3"/>
        <v>12434.341129492299</v>
      </c>
      <c r="E36" s="126">
        <f t="shared" si="4"/>
        <v>1.1169298700516979</v>
      </c>
      <c r="F36" s="127">
        <f t="shared" si="17"/>
        <v>-781.04056383560783</v>
      </c>
      <c r="G36" s="127">
        <f t="shared" si="18"/>
        <v>-6845.8205420191025</v>
      </c>
      <c r="H36" s="127">
        <f t="shared" si="19"/>
        <v>0</v>
      </c>
      <c r="I36" s="128">
        <f t="shared" si="20"/>
        <v>0</v>
      </c>
      <c r="J36" s="127">
        <f t="shared" si="21"/>
        <v>-126.60016121031396</v>
      </c>
      <c r="K36" s="128">
        <f t="shared" si="22"/>
        <v>-1109.6504130084018</v>
      </c>
      <c r="L36" s="129">
        <f t="shared" si="11"/>
        <v>-7955.4709550275038</v>
      </c>
      <c r="M36" s="129">
        <f t="shared" si="23"/>
        <v>101031.5290449725</v>
      </c>
      <c r="N36" s="129">
        <f t="shared" si="24"/>
        <v>11526.700404446377</v>
      </c>
      <c r="O36" s="130">
        <f t="shared" si="14"/>
        <v>1.0353999340042894</v>
      </c>
      <c r="P36" s="131">
        <v>-535.04861148432792</v>
      </c>
      <c r="Q36" s="133">
        <f t="shared" si="15"/>
        <v>6.5366568914956014E-2</v>
      </c>
      <c r="R36" s="133">
        <f t="shared" si="16"/>
        <v>7.6670515396312769E-2</v>
      </c>
      <c r="S36" s="132">
        <v>8765</v>
      </c>
      <c r="T36" s="1">
        <v>102300</v>
      </c>
      <c r="U36" s="1">
        <v>11548.882366222622</v>
      </c>
      <c r="V36" s="12"/>
      <c r="Y36" s="1"/>
      <c r="Z36" s="1"/>
    </row>
    <row r="37" spans="1:26">
      <c r="A37" s="125">
        <v>1516</v>
      </c>
      <c r="B37" s="125" t="s">
        <v>56</v>
      </c>
      <c r="C37" s="1">
        <v>98406</v>
      </c>
      <c r="D37" s="125">
        <f t="shared" si="3"/>
        <v>11500.058431693351</v>
      </c>
      <c r="E37" s="126">
        <f t="shared" si="4"/>
        <v>1.0330067862809749</v>
      </c>
      <c r="F37" s="127">
        <f t="shared" si="17"/>
        <v>-220.47094515623903</v>
      </c>
      <c r="G37" s="127">
        <f t="shared" si="18"/>
        <v>-1886.5698777019375</v>
      </c>
      <c r="H37" s="127">
        <f t="shared" si="19"/>
        <v>0</v>
      </c>
      <c r="I37" s="128">
        <f t="shared" si="20"/>
        <v>0</v>
      </c>
      <c r="J37" s="127">
        <f t="shared" si="21"/>
        <v>-126.60016121031396</v>
      </c>
      <c r="K37" s="128">
        <f t="shared" si="22"/>
        <v>-1083.3175794766566</v>
      </c>
      <c r="L37" s="129">
        <f t="shared" si="11"/>
        <v>-2969.8874571785941</v>
      </c>
      <c r="M37" s="129">
        <f t="shared" si="23"/>
        <v>95436.1125428214</v>
      </c>
      <c r="N37" s="129">
        <f t="shared" si="24"/>
        <v>11152.987325326796</v>
      </c>
      <c r="O37" s="130">
        <f t="shared" si="14"/>
        <v>1.0018307004960001</v>
      </c>
      <c r="P37" s="131">
        <v>1074.1907166604205</v>
      </c>
      <c r="Q37" s="133">
        <f t="shared" si="15"/>
        <v>0.11872037106510692</v>
      </c>
      <c r="R37" s="133">
        <f t="shared" si="16"/>
        <v>0.12107364518911905</v>
      </c>
      <c r="S37" s="132">
        <v>8557</v>
      </c>
      <c r="T37" s="1">
        <v>87963</v>
      </c>
      <c r="U37" s="1">
        <v>10258.075801749272</v>
      </c>
      <c r="V37" s="12"/>
      <c r="Y37" s="1"/>
      <c r="Z37" s="1"/>
    </row>
    <row r="38" spans="1:26">
      <c r="A38" s="125">
        <v>1517</v>
      </c>
      <c r="B38" s="125" t="s">
        <v>57</v>
      </c>
      <c r="C38" s="1">
        <v>46989</v>
      </c>
      <c r="D38" s="125">
        <f t="shared" si="3"/>
        <v>9166.7967225907141</v>
      </c>
      <c r="E38" s="126">
        <f t="shared" si="4"/>
        <v>0.82341870514305471</v>
      </c>
      <c r="F38" s="127">
        <f t="shared" si="17"/>
        <v>1179.486080305343</v>
      </c>
      <c r="G38" s="127">
        <f t="shared" si="18"/>
        <v>6046.0456476451882</v>
      </c>
      <c r="H38" s="127">
        <f t="shared" si="19"/>
        <v>298.39230686962992</v>
      </c>
      <c r="I38" s="128">
        <f t="shared" si="20"/>
        <v>1529.5589650137229</v>
      </c>
      <c r="J38" s="127">
        <f t="shared" si="21"/>
        <v>171.79214565931596</v>
      </c>
      <c r="K38" s="128">
        <f t="shared" si="22"/>
        <v>880.60653864965366</v>
      </c>
      <c r="L38" s="129">
        <f t="shared" si="11"/>
        <v>6926.6521862948421</v>
      </c>
      <c r="M38" s="129">
        <f t="shared" si="23"/>
        <v>53915.652186294843</v>
      </c>
      <c r="N38" s="129">
        <f t="shared" si="24"/>
        <v>10518.074948555373</v>
      </c>
      <c r="O38" s="130">
        <f t="shared" si="14"/>
        <v>0.94479892124076292</v>
      </c>
      <c r="P38" s="131">
        <v>-48.477560856817036</v>
      </c>
      <c r="Q38" s="133">
        <f t="shared" si="15"/>
        <v>0.11841290998238682</v>
      </c>
      <c r="R38" s="133">
        <f t="shared" si="16"/>
        <v>0.1214674906963459</v>
      </c>
      <c r="S38" s="132">
        <v>5126</v>
      </c>
      <c r="T38" s="1">
        <v>42014</v>
      </c>
      <c r="U38" s="1">
        <v>8173.9299610894932</v>
      </c>
      <c r="V38" s="12"/>
      <c r="X38" s="12"/>
      <c r="Y38" s="13"/>
      <c r="Z38" s="1"/>
    </row>
    <row r="39" spans="1:26">
      <c r="A39" s="125">
        <v>1520</v>
      </c>
      <c r="B39" s="125" t="s">
        <v>58</v>
      </c>
      <c r="C39" s="1">
        <v>98614</v>
      </c>
      <c r="D39" s="125">
        <f t="shared" si="3"/>
        <v>9103.1108649496909</v>
      </c>
      <c r="E39" s="126">
        <f t="shared" si="4"/>
        <v>0.81769804524171064</v>
      </c>
      <c r="F39" s="127">
        <f t="shared" si="17"/>
        <v>1217.6975948899569</v>
      </c>
      <c r="G39" s="127">
        <f t="shared" si="18"/>
        <v>13191.318045442904</v>
      </c>
      <c r="H39" s="127">
        <f t="shared" si="19"/>
        <v>320.68235704398802</v>
      </c>
      <c r="I39" s="128">
        <f t="shared" si="20"/>
        <v>3473.9519738575218</v>
      </c>
      <c r="J39" s="127">
        <f t="shared" si="21"/>
        <v>194.08219583367406</v>
      </c>
      <c r="K39" s="128">
        <f t="shared" si="22"/>
        <v>2102.4924274661912</v>
      </c>
      <c r="L39" s="129">
        <f t="shared" si="11"/>
        <v>15293.810472909096</v>
      </c>
      <c r="M39" s="129">
        <f t="shared" si="23"/>
        <v>113907.8104729091</v>
      </c>
      <c r="N39" s="129">
        <f t="shared" si="24"/>
        <v>10514.890655673324</v>
      </c>
      <c r="O39" s="130">
        <f t="shared" si="14"/>
        <v>0.9445128882456959</v>
      </c>
      <c r="P39" s="131">
        <v>1909.3655839325093</v>
      </c>
      <c r="Q39" s="133">
        <f t="shared" si="15"/>
        <v>9.6576187881551007E-2</v>
      </c>
      <c r="R39" s="134">
        <f t="shared" si="16"/>
        <v>9.6272511285627027E-2</v>
      </c>
      <c r="S39" s="132">
        <v>10833</v>
      </c>
      <c r="T39" s="1">
        <v>89929</v>
      </c>
      <c r="U39" s="62">
        <v>8303.6934441366575</v>
      </c>
      <c r="V39" s="13"/>
      <c r="W39" s="62"/>
      <c r="X39" s="13"/>
      <c r="Y39" s="13"/>
      <c r="Z39" s="1"/>
    </row>
    <row r="40" spans="1:26">
      <c r="A40" s="125">
        <v>1525</v>
      </c>
      <c r="B40" s="125" t="s">
        <v>59</v>
      </c>
      <c r="C40" s="1">
        <v>43804</v>
      </c>
      <c r="D40" s="125">
        <f t="shared" si="3"/>
        <v>9806.1338706066708</v>
      </c>
      <c r="E40" s="126">
        <f t="shared" si="4"/>
        <v>0.88084794487647045</v>
      </c>
      <c r="F40" s="127">
        <f t="shared" si="17"/>
        <v>795.88379149576906</v>
      </c>
      <c r="G40" s="127">
        <f t="shared" si="18"/>
        <v>3555.2128966116002</v>
      </c>
      <c r="H40" s="127">
        <f t="shared" si="19"/>
        <v>74.624305064045075</v>
      </c>
      <c r="I40" s="128">
        <f t="shared" si="20"/>
        <v>333.34677072108934</v>
      </c>
      <c r="J40" s="127">
        <f t="shared" si="21"/>
        <v>-51.975856146268882</v>
      </c>
      <c r="K40" s="128">
        <f t="shared" si="22"/>
        <v>-232.17614940538309</v>
      </c>
      <c r="L40" s="129">
        <f t="shared" si="11"/>
        <v>3323.0367472062171</v>
      </c>
      <c r="M40" s="129">
        <f t="shared" si="23"/>
        <v>47127.036747206221</v>
      </c>
      <c r="N40" s="129">
        <f t="shared" si="24"/>
        <v>10550.041805956171</v>
      </c>
      <c r="O40" s="130">
        <f t="shared" si="14"/>
        <v>0.94767038322743369</v>
      </c>
      <c r="P40" s="131">
        <v>989.26273792012398</v>
      </c>
      <c r="Q40" s="133">
        <f t="shared" si="15"/>
        <v>4.81181059029024E-2</v>
      </c>
      <c r="R40" s="133">
        <f t="shared" si="16"/>
        <v>5.1637642860266078E-2</v>
      </c>
      <c r="S40" s="132">
        <v>4467</v>
      </c>
      <c r="T40" s="1">
        <v>41793</v>
      </c>
      <c r="U40" s="1">
        <v>9324.6318607764388</v>
      </c>
      <c r="V40" s="12"/>
      <c r="W40" s="10"/>
      <c r="X40" s="12"/>
      <c r="Y40" s="13"/>
      <c r="Z40" s="1"/>
    </row>
    <row r="41" spans="1:26">
      <c r="A41" s="125">
        <v>1528</v>
      </c>
      <c r="B41" s="125" t="s">
        <v>60</v>
      </c>
      <c r="C41" s="1">
        <v>66699</v>
      </c>
      <c r="D41" s="125">
        <f t="shared" si="3"/>
        <v>8824.9536914527653</v>
      </c>
      <c r="E41" s="126">
        <f t="shared" si="4"/>
        <v>0.79271223759718823</v>
      </c>
      <c r="F41" s="127">
        <f t="shared" si="17"/>
        <v>1384.5918989881122</v>
      </c>
      <c r="G41" s="127">
        <f t="shared" si="18"/>
        <v>10464.745572552152</v>
      </c>
      <c r="H41" s="127">
        <f t="shared" si="19"/>
        <v>418.03736776791197</v>
      </c>
      <c r="I41" s="128">
        <f t="shared" si="20"/>
        <v>3159.5264255898787</v>
      </c>
      <c r="J41" s="127">
        <f t="shared" si="21"/>
        <v>291.43720655759802</v>
      </c>
      <c r="K41" s="128">
        <f t="shared" si="22"/>
        <v>2202.6824071623259</v>
      </c>
      <c r="L41" s="129">
        <f t="shared" si="11"/>
        <v>12667.427979714477</v>
      </c>
      <c r="M41" s="129">
        <f t="shared" si="23"/>
        <v>79366.42797971447</v>
      </c>
      <c r="N41" s="129">
        <f t="shared" si="24"/>
        <v>10500.982796998474</v>
      </c>
      <c r="O41" s="130">
        <f t="shared" si="14"/>
        <v>0.94326359786346947</v>
      </c>
      <c r="P41" s="131">
        <v>1375.3844118307006</v>
      </c>
      <c r="Q41" s="133">
        <f t="shared" si="15"/>
        <v>2.0018351429882245E-2</v>
      </c>
      <c r="R41" s="133">
        <f t="shared" si="16"/>
        <v>2.5146784527836016E-2</v>
      </c>
      <c r="S41" s="132">
        <v>7558</v>
      </c>
      <c r="T41" s="1">
        <v>65390</v>
      </c>
      <c r="U41" s="1">
        <v>8608.4781463928393</v>
      </c>
      <c r="V41" s="12"/>
      <c r="W41" s="10"/>
      <c r="X41" s="12"/>
      <c r="Y41" s="13"/>
      <c r="Z41" s="1"/>
    </row>
    <row r="42" spans="1:26">
      <c r="A42" s="125">
        <v>1531</v>
      </c>
      <c r="B42" s="125" t="s">
        <v>61</v>
      </c>
      <c r="C42" s="1">
        <v>89353</v>
      </c>
      <c r="D42" s="125">
        <f t="shared" si="3"/>
        <v>9359.2751649732909</v>
      </c>
      <c r="E42" s="126">
        <f t="shared" si="4"/>
        <v>0.84070831618068453</v>
      </c>
      <c r="F42" s="127">
        <f t="shared" si="17"/>
        <v>1063.999014875797</v>
      </c>
      <c r="G42" s="127">
        <f t="shared" si="18"/>
        <v>10157.998595019235</v>
      </c>
      <c r="H42" s="127">
        <f t="shared" si="19"/>
        <v>231.02485203572803</v>
      </c>
      <c r="I42" s="128">
        <f t="shared" si="20"/>
        <v>2205.5942623850956</v>
      </c>
      <c r="J42" s="127">
        <f t="shared" si="21"/>
        <v>104.42469082541407</v>
      </c>
      <c r="K42" s="128">
        <f t="shared" si="22"/>
        <v>996.94252331022813</v>
      </c>
      <c r="L42" s="129">
        <f t="shared" si="11"/>
        <v>11154.941118329463</v>
      </c>
      <c r="M42" s="129">
        <f t="shared" si="23"/>
        <v>100507.94111832946</v>
      </c>
      <c r="N42" s="129">
        <f t="shared" si="24"/>
        <v>10527.6988706745</v>
      </c>
      <c r="O42" s="130">
        <f t="shared" si="14"/>
        <v>0.94566340179264419</v>
      </c>
      <c r="P42" s="131">
        <v>518.64625955909651</v>
      </c>
      <c r="Q42" s="133">
        <f t="shared" si="15"/>
        <v>9.8444895199459093E-2</v>
      </c>
      <c r="R42" s="133">
        <f t="shared" si="16"/>
        <v>8.2567091120950162E-2</v>
      </c>
      <c r="S42" s="132">
        <v>9547</v>
      </c>
      <c r="T42" s="1">
        <v>81345</v>
      </c>
      <c r="U42" s="1">
        <v>8645.445849718355</v>
      </c>
      <c r="V42" s="12"/>
      <c r="W42" s="10"/>
      <c r="X42" s="12"/>
      <c r="Y42" s="13"/>
      <c r="Z42" s="1"/>
    </row>
    <row r="43" spans="1:26">
      <c r="A43" s="125">
        <v>1532</v>
      </c>
      <c r="B43" s="125" t="s">
        <v>62</v>
      </c>
      <c r="C43" s="1">
        <v>93932</v>
      </c>
      <c r="D43" s="125">
        <f t="shared" si="3"/>
        <v>10926.137024543445</v>
      </c>
      <c r="E43" s="126">
        <f t="shared" si="4"/>
        <v>0.98145359532118936</v>
      </c>
      <c r="F43" s="127">
        <f t="shared" si="17"/>
        <v>123.88189913370479</v>
      </c>
      <c r="G43" s="127">
        <f t="shared" si="18"/>
        <v>1065.0126868524601</v>
      </c>
      <c r="H43" s="127">
        <f t="shared" si="19"/>
        <v>0</v>
      </c>
      <c r="I43" s="128">
        <f t="shared" si="20"/>
        <v>0</v>
      </c>
      <c r="J43" s="127">
        <f t="shared" si="21"/>
        <v>-126.60016121031396</v>
      </c>
      <c r="K43" s="128">
        <f t="shared" si="22"/>
        <v>-1088.3815859250692</v>
      </c>
      <c r="L43" s="129">
        <f t="shared" si="11"/>
        <v>-23.368899072609111</v>
      </c>
      <c r="M43" s="129">
        <f t="shared" si="23"/>
        <v>93908.631100927392</v>
      </c>
      <c r="N43" s="129">
        <f t="shared" si="24"/>
        <v>10923.418762466836</v>
      </c>
      <c r="O43" s="130">
        <f t="shared" si="14"/>
        <v>0.981209424112086</v>
      </c>
      <c r="P43" s="131">
        <v>977.69853817105275</v>
      </c>
      <c r="Q43" s="133">
        <f t="shared" si="15"/>
        <v>0.15543200157449322</v>
      </c>
      <c r="R43" s="133">
        <f t="shared" si="16"/>
        <v>0.14320165236624849</v>
      </c>
      <c r="S43" s="132">
        <v>8597</v>
      </c>
      <c r="T43" s="1">
        <v>81296</v>
      </c>
      <c r="U43" s="1">
        <v>9557.4888314131204</v>
      </c>
      <c r="V43" s="12"/>
      <c r="W43" s="10"/>
      <c r="X43" s="12"/>
      <c r="Y43" s="13"/>
      <c r="Z43" s="1"/>
    </row>
    <row r="44" spans="1:26">
      <c r="A44" s="125">
        <v>1535</v>
      </c>
      <c r="B44" s="125" t="s">
        <v>63</v>
      </c>
      <c r="C44" s="1">
        <v>70811</v>
      </c>
      <c r="D44" s="125">
        <f t="shared" si="3"/>
        <v>10209.198385236448</v>
      </c>
      <c r="E44" s="126">
        <f t="shared" si="4"/>
        <v>0.91705370690756816</v>
      </c>
      <c r="F44" s="127">
        <f t="shared" si="17"/>
        <v>554.04508271790257</v>
      </c>
      <c r="G44" s="127">
        <f t="shared" si="18"/>
        <v>3842.8566937313722</v>
      </c>
      <c r="H44" s="127">
        <f t="shared" si="19"/>
        <v>0</v>
      </c>
      <c r="I44" s="128">
        <f t="shared" si="20"/>
        <v>0</v>
      </c>
      <c r="J44" s="127">
        <f t="shared" si="21"/>
        <v>-126.60016121031396</v>
      </c>
      <c r="K44" s="128">
        <f t="shared" si="22"/>
        <v>-878.09871815473764</v>
      </c>
      <c r="L44" s="129">
        <f t="shared" si="11"/>
        <v>2964.7579755766346</v>
      </c>
      <c r="M44" s="129">
        <f t="shared" si="23"/>
        <v>73775.757975576635</v>
      </c>
      <c r="N44" s="129">
        <f t="shared" si="24"/>
        <v>10636.643306744036</v>
      </c>
      <c r="O44" s="130">
        <f t="shared" si="14"/>
        <v>0.95544946874663739</v>
      </c>
      <c r="P44" s="131">
        <v>507.69624994235346</v>
      </c>
      <c r="Q44" s="133">
        <f t="shared" si="15"/>
        <v>0.10592075465804557</v>
      </c>
      <c r="R44" s="133">
        <f t="shared" si="16"/>
        <v>0.10942857712091726</v>
      </c>
      <c r="S44" s="132">
        <v>6936</v>
      </c>
      <c r="T44" s="1">
        <v>64029</v>
      </c>
      <c r="U44" s="1">
        <v>9202.2132796780679</v>
      </c>
      <c r="V44" s="12"/>
      <c r="W44" s="10"/>
      <c r="X44" s="12"/>
      <c r="Y44" s="13"/>
      <c r="Z44" s="1"/>
    </row>
    <row r="45" spans="1:26">
      <c r="A45" s="125">
        <v>1539</v>
      </c>
      <c r="B45" s="125" t="s">
        <v>64</v>
      </c>
      <c r="C45" s="1">
        <v>69290</v>
      </c>
      <c r="D45" s="125">
        <f t="shared" si="3"/>
        <v>9871.7766063541821</v>
      </c>
      <c r="E45" s="126">
        <f t="shared" si="4"/>
        <v>0.88674438374241138</v>
      </c>
      <c r="F45" s="127">
        <f t="shared" si="17"/>
        <v>756.49815004726224</v>
      </c>
      <c r="G45" s="127">
        <f t="shared" si="18"/>
        <v>5309.8605151817337</v>
      </c>
      <c r="H45" s="127">
        <f t="shared" si="19"/>
        <v>51.64934755241611</v>
      </c>
      <c r="I45" s="128">
        <f t="shared" si="20"/>
        <v>362.52677047040868</v>
      </c>
      <c r="J45" s="127">
        <f t="shared" si="21"/>
        <v>-74.950813657897839</v>
      </c>
      <c r="K45" s="128">
        <f t="shared" si="22"/>
        <v>-526.07976106478498</v>
      </c>
      <c r="L45" s="129">
        <f t="shared" si="11"/>
        <v>4783.7807541169486</v>
      </c>
      <c r="M45" s="129">
        <f t="shared" si="23"/>
        <v>74073.780754116946</v>
      </c>
      <c r="N45" s="129">
        <f t="shared" si="24"/>
        <v>10553.323942743546</v>
      </c>
      <c r="O45" s="130">
        <f t="shared" si="14"/>
        <v>0.94796520517073068</v>
      </c>
      <c r="P45" s="131">
        <v>-4245.1082909976694</v>
      </c>
      <c r="Q45" s="133">
        <f t="shared" si="15"/>
        <v>8.8336003518361447E-2</v>
      </c>
      <c r="R45" s="133">
        <f t="shared" si="16"/>
        <v>8.9421393463457538E-2</v>
      </c>
      <c r="S45" s="132">
        <v>7019</v>
      </c>
      <c r="T45" s="1">
        <v>63666</v>
      </c>
      <c r="U45" s="1">
        <v>9061.4859094790772</v>
      </c>
      <c r="V45" s="12"/>
      <c r="W45" s="10"/>
      <c r="X45" s="12"/>
      <c r="Y45" s="13"/>
      <c r="Z45" s="1"/>
    </row>
    <row r="46" spans="1:26">
      <c r="A46" s="125">
        <v>1547</v>
      </c>
      <c r="B46" s="125" t="s">
        <v>65</v>
      </c>
      <c r="C46" s="1">
        <v>38460</v>
      </c>
      <c r="D46" s="125">
        <f t="shared" si="3"/>
        <v>10932.347924957363</v>
      </c>
      <c r="E46" s="126">
        <f t="shared" si="4"/>
        <v>0.98201149703226331</v>
      </c>
      <c r="F46" s="127">
        <f t="shared" si="17"/>
        <v>120.15535888535378</v>
      </c>
      <c r="G46" s="127">
        <f t="shared" si="18"/>
        <v>422.70655255867462</v>
      </c>
      <c r="H46" s="127">
        <f t="shared" si="19"/>
        <v>0</v>
      </c>
      <c r="I46" s="128">
        <f t="shared" si="20"/>
        <v>0</v>
      </c>
      <c r="J46" s="127">
        <f t="shared" si="21"/>
        <v>-126.60016121031396</v>
      </c>
      <c r="K46" s="128">
        <f t="shared" si="22"/>
        <v>-445.37936713788451</v>
      </c>
      <c r="L46" s="129">
        <f t="shared" si="11"/>
        <v>-22.672814579209899</v>
      </c>
      <c r="M46" s="129">
        <f t="shared" si="23"/>
        <v>38437.327185420792</v>
      </c>
      <c r="N46" s="129">
        <f t="shared" si="24"/>
        <v>10925.903122632402</v>
      </c>
      <c r="O46" s="130">
        <f t="shared" si="14"/>
        <v>0.98143258479651552</v>
      </c>
      <c r="P46" s="131">
        <v>457.23290185945615</v>
      </c>
      <c r="Q46" s="133">
        <f t="shared" si="15"/>
        <v>0.13915052425804159</v>
      </c>
      <c r="R46" s="134">
        <f t="shared" si="16"/>
        <v>0.14044574941353688</v>
      </c>
      <c r="S46" s="132">
        <v>3518</v>
      </c>
      <c r="T46" s="1">
        <v>33762</v>
      </c>
      <c r="U46" s="62">
        <v>9586.0306643952299</v>
      </c>
      <c r="V46" s="13"/>
      <c r="W46" s="62"/>
      <c r="X46" s="13"/>
      <c r="Y46" s="13"/>
      <c r="Z46" s="1"/>
    </row>
    <row r="47" spans="1:26">
      <c r="A47" s="125">
        <v>1554</v>
      </c>
      <c r="B47" s="125" t="s">
        <v>66</v>
      </c>
      <c r="C47" s="1">
        <v>59228</v>
      </c>
      <c r="D47" s="125">
        <f t="shared" si="3"/>
        <v>10162.663006177077</v>
      </c>
      <c r="E47" s="126">
        <f t="shared" si="4"/>
        <v>0.91287360967971354</v>
      </c>
      <c r="F47" s="127">
        <f t="shared" si="17"/>
        <v>581.966310153525</v>
      </c>
      <c r="G47" s="127">
        <f t="shared" si="18"/>
        <v>3391.6996555747437</v>
      </c>
      <c r="H47" s="127">
        <f t="shared" si="19"/>
        <v>0</v>
      </c>
      <c r="I47" s="128">
        <f t="shared" si="20"/>
        <v>0</v>
      </c>
      <c r="J47" s="127">
        <f t="shared" si="21"/>
        <v>-126.60016121031396</v>
      </c>
      <c r="K47" s="128">
        <f t="shared" si="22"/>
        <v>-737.82573953370968</v>
      </c>
      <c r="L47" s="129">
        <f t="shared" si="11"/>
        <v>2653.8739160410341</v>
      </c>
      <c r="M47" s="129">
        <f t="shared" si="23"/>
        <v>61881.873916041033</v>
      </c>
      <c r="N47" s="129">
        <f t="shared" si="24"/>
        <v>10618.029155120286</v>
      </c>
      <c r="O47" s="130">
        <f t="shared" si="14"/>
        <v>0.95377742985549541</v>
      </c>
      <c r="P47" s="131">
        <v>1088.2095940980407</v>
      </c>
      <c r="Q47" s="133">
        <f t="shared" si="15"/>
        <v>0.10368217054263566</v>
      </c>
      <c r="R47" s="134">
        <f t="shared" si="16"/>
        <v>9.9894654514692746E-2</v>
      </c>
      <c r="S47" s="132">
        <v>5828</v>
      </c>
      <c r="T47" s="1">
        <v>53664</v>
      </c>
      <c r="U47" s="1">
        <v>9239.6694214876024</v>
      </c>
      <c r="V47" s="12"/>
      <c r="W47" s="61"/>
      <c r="X47" s="12"/>
      <c r="Y47" s="13"/>
      <c r="Z47" s="1"/>
    </row>
    <row r="48" spans="1:26">
      <c r="A48" s="125">
        <v>1557</v>
      </c>
      <c r="B48" s="125" t="s">
        <v>67</v>
      </c>
      <c r="C48" s="1">
        <v>22255</v>
      </c>
      <c r="D48" s="125">
        <f t="shared" si="3"/>
        <v>8338.3289621581116</v>
      </c>
      <c r="E48" s="126">
        <f t="shared" si="4"/>
        <v>0.74900057728525882</v>
      </c>
      <c r="F48" s="127">
        <f t="shared" si="17"/>
        <v>1676.5667365649044</v>
      </c>
      <c r="G48" s="127">
        <f t="shared" si="18"/>
        <v>4474.7566198917302</v>
      </c>
      <c r="H48" s="127">
        <f t="shared" si="19"/>
        <v>588.35602302104076</v>
      </c>
      <c r="I48" s="128">
        <f t="shared" si="20"/>
        <v>1570.3222254431578</v>
      </c>
      <c r="J48" s="127">
        <f t="shared" si="21"/>
        <v>461.7558618107268</v>
      </c>
      <c r="K48" s="128">
        <f t="shared" si="22"/>
        <v>1232.4263951728296</v>
      </c>
      <c r="L48" s="129">
        <f t="shared" si="11"/>
        <v>5707.1830150645601</v>
      </c>
      <c r="M48" s="129">
        <f t="shared" si="23"/>
        <v>27962.183015064562</v>
      </c>
      <c r="N48" s="129">
        <f t="shared" si="24"/>
        <v>10476.651560533744</v>
      </c>
      <c r="O48" s="130">
        <f t="shared" si="14"/>
        <v>0.94107801484787335</v>
      </c>
      <c r="P48" s="131">
        <v>-550.16572569778509</v>
      </c>
      <c r="Q48" s="133">
        <f t="shared" si="15"/>
        <v>8.360112961339955E-2</v>
      </c>
      <c r="R48" s="134">
        <f t="shared" si="16"/>
        <v>7.9135182657330772E-2</v>
      </c>
      <c r="S48" s="132">
        <v>2669</v>
      </c>
      <c r="T48" s="1">
        <v>20538</v>
      </c>
      <c r="U48" s="1">
        <v>7726.8623024830704</v>
      </c>
      <c r="V48" s="12"/>
      <c r="W48" s="61"/>
      <c r="X48" s="12"/>
      <c r="Y48" s="13"/>
      <c r="Z48" s="1"/>
    </row>
    <row r="49" spans="1:26">
      <c r="A49" s="125">
        <v>1560</v>
      </c>
      <c r="B49" s="125" t="s">
        <v>68</v>
      </c>
      <c r="C49" s="1">
        <v>24563</v>
      </c>
      <c r="D49" s="125">
        <f t="shared" si="3"/>
        <v>8298.3108108108117</v>
      </c>
      <c r="E49" s="126">
        <f t="shared" si="4"/>
        <v>0.745405897991956</v>
      </c>
      <c r="F49" s="127">
        <f t="shared" si="17"/>
        <v>1700.5776273732845</v>
      </c>
      <c r="G49" s="127">
        <f t="shared" si="18"/>
        <v>5033.709777024922</v>
      </c>
      <c r="H49" s="127">
        <f t="shared" si="19"/>
        <v>602.36237599259573</v>
      </c>
      <c r="I49" s="128">
        <f t="shared" si="20"/>
        <v>1782.9926329380833</v>
      </c>
      <c r="J49" s="127">
        <f t="shared" si="21"/>
        <v>475.76221478228177</v>
      </c>
      <c r="K49" s="128">
        <f t="shared" si="22"/>
        <v>1408.2561557555541</v>
      </c>
      <c r="L49" s="129">
        <f t="shared" si="11"/>
        <v>6441.9659327804766</v>
      </c>
      <c r="M49" s="129">
        <f t="shared" si="23"/>
        <v>31004.965932780477</v>
      </c>
      <c r="N49" s="129">
        <f t="shared" si="24"/>
        <v>10474.650652966377</v>
      </c>
      <c r="O49" s="130">
        <f t="shared" si="14"/>
        <v>0.94089828088320793</v>
      </c>
      <c r="P49" s="131">
        <v>723.92115096835823</v>
      </c>
      <c r="Q49" s="133">
        <f t="shared" si="15"/>
        <v>3.4188034188034191E-2</v>
      </c>
      <c r="R49" s="134">
        <f t="shared" si="16"/>
        <v>4.2922730422730475E-2</v>
      </c>
      <c r="S49" s="132">
        <v>2960</v>
      </c>
      <c r="T49" s="1">
        <v>23751</v>
      </c>
      <c r="U49" s="1">
        <v>7956.7839195979905</v>
      </c>
      <c r="V49" s="12"/>
      <c r="W49" s="61"/>
      <c r="X49" s="12"/>
      <c r="Y49" s="13"/>
      <c r="Z49" s="1"/>
    </row>
    <row r="50" spans="1:26">
      <c r="A50" s="125">
        <v>1563</v>
      </c>
      <c r="B50" s="125" t="s">
        <v>69</v>
      </c>
      <c r="C50" s="1">
        <v>80001</v>
      </c>
      <c r="D50" s="125">
        <f t="shared" si="3"/>
        <v>11540.825158684362</v>
      </c>
      <c r="E50" s="126">
        <f t="shared" si="4"/>
        <v>1.0366687072952299</v>
      </c>
      <c r="F50" s="127">
        <f t="shared" si="17"/>
        <v>-244.93098135084546</v>
      </c>
      <c r="G50" s="127">
        <f t="shared" si="18"/>
        <v>-1697.8615627240606</v>
      </c>
      <c r="H50" s="127">
        <f t="shared" si="19"/>
        <v>0</v>
      </c>
      <c r="I50" s="128">
        <f t="shared" si="20"/>
        <v>0</v>
      </c>
      <c r="J50" s="127">
        <f t="shared" si="21"/>
        <v>-126.60016121031396</v>
      </c>
      <c r="K50" s="128">
        <f t="shared" si="22"/>
        <v>-877.59231750989636</v>
      </c>
      <c r="L50" s="129">
        <f t="shared" si="11"/>
        <v>-2575.4538802339571</v>
      </c>
      <c r="M50" s="129">
        <f t="shared" si="23"/>
        <v>77425.546119766048</v>
      </c>
      <c r="N50" s="129">
        <f t="shared" si="24"/>
        <v>11169.294016123204</v>
      </c>
      <c r="O50" s="130">
        <f t="shared" si="14"/>
        <v>1.0032954689017024</v>
      </c>
      <c r="P50" s="131">
        <v>-3360.2145322087085</v>
      </c>
      <c r="Q50" s="133">
        <f t="shared" si="15"/>
        <v>7.0276127789372297E-2</v>
      </c>
      <c r="R50" s="134">
        <f t="shared" si="16"/>
        <v>7.3981642369139219E-2</v>
      </c>
      <c r="S50" s="132">
        <v>6932</v>
      </c>
      <c r="T50" s="1">
        <v>74748</v>
      </c>
      <c r="U50" s="1">
        <v>10745.830937320299</v>
      </c>
      <c r="V50" s="12"/>
      <c r="W50" s="61"/>
      <c r="X50" s="12"/>
      <c r="Y50" s="13"/>
      <c r="Z50" s="1"/>
    </row>
    <row r="51" spans="1:26">
      <c r="A51" s="125">
        <v>1566</v>
      </c>
      <c r="B51" s="125" t="s">
        <v>70</v>
      </c>
      <c r="C51" s="1">
        <v>56220</v>
      </c>
      <c r="D51" s="125">
        <f t="shared" si="3"/>
        <v>9611.8994699948707</v>
      </c>
      <c r="E51" s="126">
        <f t="shared" si="4"/>
        <v>0.86340060274747377</v>
      </c>
      <c r="F51" s="127">
        <f t="shared" si="17"/>
        <v>912.42443186284902</v>
      </c>
      <c r="G51" s="127">
        <f t="shared" si="18"/>
        <v>5336.7705019658042</v>
      </c>
      <c r="H51" s="127">
        <f t="shared" si="19"/>
        <v>142.6063452781751</v>
      </c>
      <c r="I51" s="128">
        <f t="shared" si="20"/>
        <v>834.1045135320461</v>
      </c>
      <c r="J51" s="127">
        <f t="shared" si="21"/>
        <v>16.006184067861142</v>
      </c>
      <c r="K51" s="128">
        <f t="shared" si="22"/>
        <v>93.620170612919807</v>
      </c>
      <c r="L51" s="129">
        <f t="shared" si="11"/>
        <v>5430.3906725787238</v>
      </c>
      <c r="M51" s="129">
        <f t="shared" si="23"/>
        <v>61650.390672578724</v>
      </c>
      <c r="N51" s="129">
        <f t="shared" si="24"/>
        <v>10540.33008592558</v>
      </c>
      <c r="O51" s="130">
        <f t="shared" si="14"/>
        <v>0.9467980161209838</v>
      </c>
      <c r="P51" s="131">
        <v>-3152.4240837790712</v>
      </c>
      <c r="Q51" s="133">
        <f t="shared" si="15"/>
        <v>0.10536560429405635</v>
      </c>
      <c r="R51" s="134">
        <f t="shared" si="16"/>
        <v>0.10971222916989205</v>
      </c>
      <c r="S51" s="132">
        <v>5849</v>
      </c>
      <c r="T51" s="1">
        <v>50861</v>
      </c>
      <c r="U51" s="1">
        <v>8661.6144414168939</v>
      </c>
      <c r="V51" s="12"/>
      <c r="W51" s="61"/>
      <c r="X51" s="12"/>
      <c r="Y51" s="13"/>
      <c r="Z51" s="1"/>
    </row>
    <row r="52" spans="1:26">
      <c r="A52" s="125">
        <v>1573</v>
      </c>
      <c r="B52" s="125" t="s">
        <v>71</v>
      </c>
      <c r="C52" s="1">
        <v>21098</v>
      </c>
      <c r="D52" s="125">
        <f t="shared" si="3"/>
        <v>9951.8867924528313</v>
      </c>
      <c r="E52" s="126">
        <f t="shared" si="4"/>
        <v>0.89394037899597212</v>
      </c>
      <c r="F52" s="127">
        <f t="shared" si="17"/>
        <v>708.43203838807278</v>
      </c>
      <c r="G52" s="127">
        <f t="shared" si="18"/>
        <v>1501.8759213827143</v>
      </c>
      <c r="H52" s="127">
        <f t="shared" si="19"/>
        <v>23.610782417888913</v>
      </c>
      <c r="I52" s="128">
        <f t="shared" si="20"/>
        <v>50.054858725924497</v>
      </c>
      <c r="J52" s="127">
        <f t="shared" si="21"/>
        <v>-102.98937879242504</v>
      </c>
      <c r="K52" s="128">
        <f t="shared" si="22"/>
        <v>-218.33748303994108</v>
      </c>
      <c r="L52" s="129">
        <f t="shared" si="11"/>
        <v>1283.5384383427731</v>
      </c>
      <c r="M52" s="129">
        <f t="shared" si="23"/>
        <v>22381.538438342774</v>
      </c>
      <c r="N52" s="129">
        <f t="shared" si="24"/>
        <v>10557.329452048478</v>
      </c>
      <c r="O52" s="130">
        <f t="shared" si="14"/>
        <v>0.94832500493340877</v>
      </c>
      <c r="P52" s="131">
        <v>157.5610946124757</v>
      </c>
      <c r="Q52" s="133">
        <f t="shared" si="15"/>
        <v>8.7301587301587297E-2</v>
      </c>
      <c r="R52" s="134">
        <f t="shared" si="16"/>
        <v>9.1404612159329338E-2</v>
      </c>
      <c r="S52" s="132">
        <v>2120</v>
      </c>
      <c r="T52" s="1">
        <v>19404</v>
      </c>
      <c r="U52" s="1">
        <v>9118.4210526315783</v>
      </c>
      <c r="V52" s="12"/>
      <c r="W52" s="61"/>
      <c r="X52" s="12"/>
      <c r="Y52" s="13"/>
      <c r="Z52" s="1"/>
    </row>
    <row r="53" spans="1:26">
      <c r="A53" s="125">
        <v>1576</v>
      </c>
      <c r="B53" s="125" t="s">
        <v>72</v>
      </c>
      <c r="C53" s="1">
        <v>32583</v>
      </c>
      <c r="D53" s="125">
        <f t="shared" si="3"/>
        <v>9628.5460992907792</v>
      </c>
      <c r="E53" s="126">
        <f t="shared" si="4"/>
        <v>0.86489590654384285</v>
      </c>
      <c r="F53" s="127">
        <f t="shared" si="17"/>
        <v>902.43645428530397</v>
      </c>
      <c r="G53" s="127">
        <f t="shared" si="18"/>
        <v>3053.8449613014686</v>
      </c>
      <c r="H53" s="127">
        <f t="shared" si="19"/>
        <v>136.78002502460711</v>
      </c>
      <c r="I53" s="128">
        <f t="shared" si="20"/>
        <v>462.86360468327047</v>
      </c>
      <c r="J53" s="127">
        <f t="shared" si="21"/>
        <v>10.179863814293157</v>
      </c>
      <c r="K53" s="128">
        <f t="shared" si="22"/>
        <v>34.448659147568037</v>
      </c>
      <c r="L53" s="129">
        <f t="shared" si="11"/>
        <v>3088.2936204490366</v>
      </c>
      <c r="M53" s="129">
        <f t="shared" si="23"/>
        <v>35671.29362044904</v>
      </c>
      <c r="N53" s="129">
        <f t="shared" si="24"/>
        <v>10541.162417390378</v>
      </c>
      <c r="O53" s="130">
        <f t="shared" si="14"/>
        <v>0.94687278131080255</v>
      </c>
      <c r="P53" s="131">
        <v>733.01336989086349</v>
      </c>
      <c r="Q53" s="133">
        <f t="shared" si="15"/>
        <v>4.5969631793521877E-2</v>
      </c>
      <c r="R53" s="134">
        <f t="shared" si="16"/>
        <v>7.1933416979885784E-2</v>
      </c>
      <c r="S53" s="132">
        <v>3384</v>
      </c>
      <c r="T53" s="1">
        <v>31151</v>
      </c>
      <c r="U53" s="1">
        <v>8982.4106113033449</v>
      </c>
      <c r="V53" s="12"/>
      <c r="W53" s="61"/>
      <c r="X53" s="12"/>
      <c r="Y53" s="13"/>
      <c r="Z53" s="1"/>
    </row>
    <row r="54" spans="1:26">
      <c r="A54" s="125">
        <v>1577</v>
      </c>
      <c r="B54" s="125" t="s">
        <v>73</v>
      </c>
      <c r="C54" s="1">
        <v>92983</v>
      </c>
      <c r="D54" s="125">
        <f t="shared" si="3"/>
        <v>8602.368396706448</v>
      </c>
      <c r="E54" s="126">
        <f t="shared" si="4"/>
        <v>0.77271824179577386</v>
      </c>
      <c r="F54" s="127">
        <f t="shared" si="17"/>
        <v>1518.1430758359027</v>
      </c>
      <c r="G54" s="127">
        <f t="shared" si="18"/>
        <v>16409.608506710272</v>
      </c>
      <c r="H54" s="127">
        <f t="shared" si="19"/>
        <v>495.94222092912304</v>
      </c>
      <c r="I54" s="128">
        <f t="shared" si="20"/>
        <v>5360.6394660228907</v>
      </c>
      <c r="J54" s="127">
        <f t="shared" si="21"/>
        <v>369.34205971880908</v>
      </c>
      <c r="K54" s="128">
        <f t="shared" si="22"/>
        <v>3992.2183235006073</v>
      </c>
      <c r="L54" s="129">
        <f t="shared" si="11"/>
        <v>20401.826830210881</v>
      </c>
      <c r="M54" s="129">
        <f t="shared" si="23"/>
        <v>113384.82683021088</v>
      </c>
      <c r="N54" s="129">
        <f t="shared" si="24"/>
        <v>10489.853532261161</v>
      </c>
      <c r="O54" s="130">
        <f t="shared" si="14"/>
        <v>0.94226389807339894</v>
      </c>
      <c r="P54" s="131">
        <v>503.44243946520874</v>
      </c>
      <c r="Q54" s="133">
        <f t="shared" si="15"/>
        <v>7.0616004605641908E-2</v>
      </c>
      <c r="R54" s="134">
        <f t="shared" si="16"/>
        <v>6.7842644615915049E-2</v>
      </c>
      <c r="S54" s="132">
        <v>10809</v>
      </c>
      <c r="T54" s="1">
        <v>86850</v>
      </c>
      <c r="U54" s="62">
        <v>8055.838975976254</v>
      </c>
      <c r="V54" s="13"/>
      <c r="W54" s="62"/>
      <c r="X54" s="13"/>
      <c r="Y54" s="13"/>
      <c r="Z54" s="13"/>
    </row>
    <row r="55" spans="1:26">
      <c r="A55" s="125">
        <v>1578</v>
      </c>
      <c r="B55" s="125" t="s">
        <v>74</v>
      </c>
      <c r="C55" s="1">
        <v>29640</v>
      </c>
      <c r="D55" s="125">
        <f t="shared" si="3"/>
        <v>11898.835808912085</v>
      </c>
      <c r="E55" s="126">
        <f t="shared" si="4"/>
        <v>1.0688274509609912</v>
      </c>
      <c r="F55" s="127">
        <f t="shared" si="17"/>
        <v>-459.73737148747932</v>
      </c>
      <c r="G55" s="127">
        <f t="shared" si="18"/>
        <v>-1145.2057923753109</v>
      </c>
      <c r="H55" s="127">
        <f t="shared" si="19"/>
        <v>0</v>
      </c>
      <c r="I55" s="128">
        <f t="shared" si="20"/>
        <v>0</v>
      </c>
      <c r="J55" s="127">
        <f t="shared" si="21"/>
        <v>-126.60016121031396</v>
      </c>
      <c r="K55" s="128">
        <f t="shared" si="22"/>
        <v>-315.3610015748921</v>
      </c>
      <c r="L55" s="129">
        <f t="shared" si="11"/>
        <v>-1460.566793950203</v>
      </c>
      <c r="M55" s="129">
        <f t="shared" si="23"/>
        <v>28179.433206049798</v>
      </c>
      <c r="N55" s="129">
        <f t="shared" si="24"/>
        <v>11312.49827621429</v>
      </c>
      <c r="O55" s="130">
        <f t="shared" si="14"/>
        <v>1.0161589663680066</v>
      </c>
      <c r="P55" s="131">
        <v>-2593.6104154258373</v>
      </c>
      <c r="Q55" s="133">
        <f t="shared" si="15"/>
        <v>4.7090825590843252E-2</v>
      </c>
      <c r="R55" s="133">
        <f t="shared" si="16"/>
        <v>5.1714671067157839E-2</v>
      </c>
      <c r="S55" s="132">
        <v>2491</v>
      </c>
      <c r="T55" s="1">
        <v>28307</v>
      </c>
      <c r="U55" s="1">
        <v>11313.74900079936</v>
      </c>
      <c r="V55" s="12"/>
      <c r="W55" s="10"/>
      <c r="X55" s="12"/>
      <c r="Y55" s="13"/>
      <c r="Z55" s="13"/>
    </row>
    <row r="56" spans="1:26">
      <c r="A56" s="125">
        <v>1579</v>
      </c>
      <c r="B56" s="125" t="s">
        <v>75</v>
      </c>
      <c r="C56" s="1">
        <v>120500</v>
      </c>
      <c r="D56" s="125">
        <f t="shared" si="3"/>
        <v>9069.0148265221633</v>
      </c>
      <c r="E56" s="126">
        <f t="shared" si="4"/>
        <v>0.81463532697030905</v>
      </c>
      <c r="F56" s="127">
        <f t="shared" si="17"/>
        <v>1238.1552179464736</v>
      </c>
      <c r="G56" s="127">
        <f t="shared" si="18"/>
        <v>16451.368380854794</v>
      </c>
      <c r="H56" s="127">
        <f t="shared" si="19"/>
        <v>332.61597049362268</v>
      </c>
      <c r="I56" s="128">
        <f t="shared" si="20"/>
        <v>4419.4683999487643</v>
      </c>
      <c r="J56" s="127">
        <f t="shared" si="21"/>
        <v>206.01580928330873</v>
      </c>
      <c r="K56" s="128">
        <f t="shared" si="22"/>
        <v>2737.3320579473234</v>
      </c>
      <c r="L56" s="129">
        <f t="shared" si="11"/>
        <v>19188.700438802116</v>
      </c>
      <c r="M56" s="129">
        <f t="shared" si="23"/>
        <v>139688.70043880213</v>
      </c>
      <c r="N56" s="129">
        <f t="shared" si="24"/>
        <v>10513.185853751947</v>
      </c>
      <c r="O56" s="130">
        <f t="shared" si="14"/>
        <v>0.94435975233212588</v>
      </c>
      <c r="P56" s="131">
        <v>2748.1946057150817</v>
      </c>
      <c r="Q56" s="133">
        <f t="shared" si="15"/>
        <v>7.5595147771598939E-2</v>
      </c>
      <c r="R56" s="133">
        <f t="shared" si="16"/>
        <v>7.8023675989642521E-2</v>
      </c>
      <c r="S56" s="132">
        <v>13287</v>
      </c>
      <c r="T56" s="1">
        <v>112031</v>
      </c>
      <c r="U56" s="1">
        <v>8412.630472328603</v>
      </c>
      <c r="V56" s="12"/>
      <c r="Y56" s="13"/>
      <c r="Z56" s="13"/>
    </row>
    <row r="57" spans="1:26" ht="30.95" customHeight="1">
      <c r="A57" s="125">
        <v>1804</v>
      </c>
      <c r="B57" s="125" t="s">
        <v>76</v>
      </c>
      <c r="C57" s="1">
        <v>581655</v>
      </c>
      <c r="D57" s="125">
        <f t="shared" si="3"/>
        <v>11015.567297312653</v>
      </c>
      <c r="E57" s="126">
        <f t="shared" si="4"/>
        <v>0.98948677873658419</v>
      </c>
      <c r="F57" s="127">
        <f t="shared" si="17"/>
        <v>70.223735472179754</v>
      </c>
      <c r="G57" s="127">
        <f t="shared" si="18"/>
        <v>3708.0239041375075</v>
      </c>
      <c r="H57" s="127">
        <f t="shared" si="19"/>
        <v>0</v>
      </c>
      <c r="I57" s="128">
        <f t="shared" si="20"/>
        <v>0</v>
      </c>
      <c r="J57" s="127">
        <f t="shared" si="21"/>
        <v>-126.60016121031396</v>
      </c>
      <c r="K57" s="128">
        <f t="shared" si="22"/>
        <v>-6684.8683123882074</v>
      </c>
      <c r="L57" s="129">
        <f t="shared" si="11"/>
        <v>-2976.8444082506999</v>
      </c>
      <c r="M57" s="129">
        <f t="shared" si="23"/>
        <v>578678.15559174935</v>
      </c>
      <c r="N57" s="129">
        <f t="shared" si="24"/>
        <v>10959.190871574519</v>
      </c>
      <c r="O57" s="130">
        <f t="shared" si="14"/>
        <v>0.98442269747824396</v>
      </c>
      <c r="P57" s="131">
        <v>5636.0074806380926</v>
      </c>
      <c r="Q57" s="133">
        <f t="shared" si="15"/>
        <v>0.10092290104365799</v>
      </c>
      <c r="R57" s="133">
        <f t="shared" si="16"/>
        <v>9.5856441468376172E-2</v>
      </c>
      <c r="S57" s="132">
        <v>52803</v>
      </c>
      <c r="T57" s="1">
        <v>528334</v>
      </c>
      <c r="U57" s="1">
        <v>10052.016742770167</v>
      </c>
      <c r="V57" s="12"/>
      <c r="Y57" s="13"/>
      <c r="Z57" s="13"/>
    </row>
    <row r="58" spans="1:26">
      <c r="A58" s="125">
        <v>1806</v>
      </c>
      <c r="B58" s="125" t="s">
        <v>77</v>
      </c>
      <c r="C58" s="1">
        <v>219481</v>
      </c>
      <c r="D58" s="125">
        <f t="shared" si="3"/>
        <v>10194.194147700882</v>
      </c>
      <c r="E58" s="126">
        <f t="shared" si="4"/>
        <v>0.91570593295587277</v>
      </c>
      <c r="F58" s="127">
        <f t="shared" si="17"/>
        <v>563.04762523924217</v>
      </c>
      <c r="G58" s="127">
        <f t="shared" si="18"/>
        <v>12122.415371400883</v>
      </c>
      <c r="H58" s="127">
        <f t="shared" si="19"/>
        <v>0</v>
      </c>
      <c r="I58" s="128">
        <f t="shared" si="20"/>
        <v>0</v>
      </c>
      <c r="J58" s="127">
        <f t="shared" si="21"/>
        <v>-126.60016121031396</v>
      </c>
      <c r="K58" s="128">
        <f t="shared" si="22"/>
        <v>-2725.7014708580596</v>
      </c>
      <c r="L58" s="129">
        <f t="shared" si="11"/>
        <v>9396.7139005428235</v>
      </c>
      <c r="M58" s="129">
        <f t="shared" si="23"/>
        <v>228877.71390054282</v>
      </c>
      <c r="N58" s="129">
        <f t="shared" si="24"/>
        <v>10630.64161172981</v>
      </c>
      <c r="O58" s="130">
        <f t="shared" si="14"/>
        <v>0.95491035916595934</v>
      </c>
      <c r="P58" s="131">
        <v>-2437.6163874352005</v>
      </c>
      <c r="Q58" s="133">
        <f t="shared" si="15"/>
        <v>3.9578448786264063E-2</v>
      </c>
      <c r="R58" s="133">
        <f t="shared" si="16"/>
        <v>4.5903798381758787E-2</v>
      </c>
      <c r="S58" s="132">
        <v>21530</v>
      </c>
      <c r="T58" s="1">
        <v>211125</v>
      </c>
      <c r="U58" s="235">
        <v>9746.7799270578453</v>
      </c>
      <c r="V58" s="12"/>
      <c r="Y58" s="13"/>
      <c r="Z58" s="13"/>
    </row>
    <row r="59" spans="1:26">
      <c r="A59" s="125">
        <v>1811</v>
      </c>
      <c r="B59" s="125" t="s">
        <v>78</v>
      </c>
      <c r="C59" s="1">
        <v>15176</v>
      </c>
      <c r="D59" s="125">
        <f t="shared" si="3"/>
        <v>10793.741109530583</v>
      </c>
      <c r="E59" s="126">
        <f t="shared" si="4"/>
        <v>0.96956097064484437</v>
      </c>
      <c r="F59" s="127">
        <f t="shared" si="17"/>
        <v>203.31944814142153</v>
      </c>
      <c r="G59" s="127">
        <f t="shared" si="18"/>
        <v>285.86714408683872</v>
      </c>
      <c r="H59" s="127">
        <f t="shared" si="19"/>
        <v>0</v>
      </c>
      <c r="I59" s="128">
        <f t="shared" si="20"/>
        <v>0</v>
      </c>
      <c r="J59" s="127">
        <f t="shared" si="21"/>
        <v>-126.60016121031396</v>
      </c>
      <c r="K59" s="128">
        <f t="shared" si="22"/>
        <v>-177.99982666170143</v>
      </c>
      <c r="L59" s="129">
        <f t="shared" si="11"/>
        <v>107.86731742513729</v>
      </c>
      <c r="M59" s="129">
        <f t="shared" si="23"/>
        <v>15283.867317425138</v>
      </c>
      <c r="N59" s="129">
        <f t="shared" si="24"/>
        <v>10870.460396461691</v>
      </c>
      <c r="O59" s="130">
        <f t="shared" si="14"/>
        <v>0.97645237424154796</v>
      </c>
      <c r="P59" s="131">
        <v>-1283.7852039356189</v>
      </c>
      <c r="Q59" s="133">
        <f t="shared" si="15"/>
        <v>-8.09108527131783E-2</v>
      </c>
      <c r="R59" s="133">
        <f t="shared" si="16"/>
        <v>-8.679406916096026E-2</v>
      </c>
      <c r="S59" s="132">
        <v>1406</v>
      </c>
      <c r="T59" s="1">
        <v>16512</v>
      </c>
      <c r="U59" s="1">
        <v>11819.613457408734</v>
      </c>
      <c r="V59" s="12"/>
      <c r="Y59" s="1"/>
      <c r="Z59" s="1"/>
    </row>
    <row r="60" spans="1:26">
      <c r="A60" s="125">
        <v>1812</v>
      </c>
      <c r="B60" s="125" t="s">
        <v>79</v>
      </c>
      <c r="C60" s="1">
        <v>17071</v>
      </c>
      <c r="D60" s="125">
        <f t="shared" si="3"/>
        <v>8617.3649671882886</v>
      </c>
      <c r="E60" s="126">
        <f t="shared" si="4"/>
        <v>0.77406532704500952</v>
      </c>
      <c r="F60" s="127">
        <f t="shared" si="17"/>
        <v>1509.1451335467984</v>
      </c>
      <c r="G60" s="127">
        <f t="shared" si="18"/>
        <v>2989.6165095562078</v>
      </c>
      <c r="H60" s="127">
        <f t="shared" si="19"/>
        <v>490.69342126047883</v>
      </c>
      <c r="I60" s="128">
        <f t="shared" si="20"/>
        <v>972.06366751700864</v>
      </c>
      <c r="J60" s="127">
        <f t="shared" si="21"/>
        <v>364.09326005016487</v>
      </c>
      <c r="K60" s="128">
        <f t="shared" si="22"/>
        <v>721.26874815937651</v>
      </c>
      <c r="L60" s="129">
        <f t="shared" si="11"/>
        <v>3710.8852577155844</v>
      </c>
      <c r="M60" s="129">
        <f t="shared" si="23"/>
        <v>20781.885257715585</v>
      </c>
      <c r="N60" s="129">
        <f t="shared" si="24"/>
        <v>10490.603360785253</v>
      </c>
      <c r="O60" s="130">
        <f t="shared" si="14"/>
        <v>0.94233125233586079</v>
      </c>
      <c r="P60" s="131">
        <v>-301.91253376069972</v>
      </c>
      <c r="Q60" s="133">
        <f t="shared" si="15"/>
        <v>0.17991429361349184</v>
      </c>
      <c r="R60" s="133">
        <f t="shared" si="16"/>
        <v>0.18527483305948955</v>
      </c>
      <c r="S60" s="132">
        <v>1981</v>
      </c>
      <c r="T60" s="1">
        <v>14468</v>
      </c>
      <c r="U60" s="1">
        <v>7270.3517587939696</v>
      </c>
      <c r="V60" s="12"/>
      <c r="Y60" s="1"/>
      <c r="Z60" s="1"/>
    </row>
    <row r="61" spans="1:26">
      <c r="A61" s="125">
        <v>1813</v>
      </c>
      <c r="B61" s="125" t="s">
        <v>80</v>
      </c>
      <c r="C61" s="1">
        <v>78366</v>
      </c>
      <c r="D61" s="125">
        <f t="shared" si="3"/>
        <v>10076.636235052076</v>
      </c>
      <c r="E61" s="126">
        <f t="shared" si="4"/>
        <v>0.90514614995402565</v>
      </c>
      <c r="F61" s="127">
        <f t="shared" si="17"/>
        <v>633.58237282852599</v>
      </c>
      <c r="G61" s="127">
        <f t="shared" si="18"/>
        <v>4927.3701134874464</v>
      </c>
      <c r="H61" s="127">
        <f t="shared" si="19"/>
        <v>0</v>
      </c>
      <c r="I61" s="128">
        <f t="shared" si="20"/>
        <v>0</v>
      </c>
      <c r="J61" s="127">
        <f t="shared" si="21"/>
        <v>-126.60016121031396</v>
      </c>
      <c r="K61" s="128">
        <f t="shared" si="22"/>
        <v>-984.56945373261158</v>
      </c>
      <c r="L61" s="129">
        <f t="shared" si="11"/>
        <v>3942.8006597548347</v>
      </c>
      <c r="M61" s="129">
        <f t="shared" si="23"/>
        <v>82308.800659754837</v>
      </c>
      <c r="N61" s="129">
        <f t="shared" si="24"/>
        <v>10583.618446670289</v>
      </c>
      <c r="O61" s="130">
        <f t="shared" si="14"/>
        <v>0.95068644596522056</v>
      </c>
      <c r="P61" s="131">
        <v>-2880.1074544859775</v>
      </c>
      <c r="Q61" s="133">
        <f t="shared" si="15"/>
        <v>0.21217652245201007</v>
      </c>
      <c r="R61" s="133">
        <f t="shared" si="16"/>
        <v>0.21622906065231243</v>
      </c>
      <c r="S61" s="132">
        <v>7777</v>
      </c>
      <c r="T61" s="1">
        <v>64649</v>
      </c>
      <c r="U61" s="1">
        <v>8285.1467384339358</v>
      </c>
      <c r="V61" s="12"/>
      <c r="Y61" s="1"/>
      <c r="Z61" s="1"/>
    </row>
    <row r="62" spans="1:26">
      <c r="A62" s="125">
        <v>1815</v>
      </c>
      <c r="B62" s="125" t="s">
        <v>81</v>
      </c>
      <c r="C62" s="1">
        <v>10140</v>
      </c>
      <c r="D62" s="125">
        <f t="shared" si="3"/>
        <v>8629.7872340425529</v>
      </c>
      <c r="E62" s="126">
        <f t="shared" si="4"/>
        <v>0.77518117232855022</v>
      </c>
      <c r="F62" s="127">
        <f t="shared" si="17"/>
        <v>1501.6917734342398</v>
      </c>
      <c r="G62" s="127">
        <f t="shared" si="18"/>
        <v>1764.4878337852319</v>
      </c>
      <c r="H62" s="127">
        <f t="shared" si="19"/>
        <v>486.34562786148632</v>
      </c>
      <c r="I62" s="128">
        <f t="shared" si="20"/>
        <v>571.45611273724649</v>
      </c>
      <c r="J62" s="127">
        <f t="shared" si="21"/>
        <v>359.74546665117236</v>
      </c>
      <c r="K62" s="128">
        <f t="shared" si="22"/>
        <v>422.70092331512757</v>
      </c>
      <c r="L62" s="129">
        <f t="shared" si="11"/>
        <v>2187.1887571003595</v>
      </c>
      <c r="M62" s="129">
        <f t="shared" si="23"/>
        <v>12327.188757100359</v>
      </c>
      <c r="N62" s="129">
        <f t="shared" si="24"/>
        <v>10491.224474127965</v>
      </c>
      <c r="O62" s="130">
        <f t="shared" si="14"/>
        <v>0.94238704460003775</v>
      </c>
      <c r="P62" s="131">
        <v>-120.01896878789603</v>
      </c>
      <c r="Q62" s="133">
        <f t="shared" si="15"/>
        <v>0.15424018212862833</v>
      </c>
      <c r="R62" s="133">
        <f t="shared" si="16"/>
        <v>0.16111650661790514</v>
      </c>
      <c r="S62" s="132">
        <v>1175</v>
      </c>
      <c r="T62" s="1">
        <v>8785</v>
      </c>
      <c r="U62" s="1">
        <v>7432.3181049069381</v>
      </c>
      <c r="V62" s="12"/>
      <c r="Y62" s="1"/>
      <c r="Z62" s="1"/>
    </row>
    <row r="63" spans="1:26">
      <c r="A63" s="125">
        <v>1816</v>
      </c>
      <c r="B63" s="125" t="s">
        <v>82</v>
      </c>
      <c r="C63" s="1">
        <v>4470</v>
      </c>
      <c r="D63" s="125">
        <f t="shared" si="3"/>
        <v>9675.3246753246767</v>
      </c>
      <c r="E63" s="126">
        <f t="shared" si="4"/>
        <v>0.86909784923679501</v>
      </c>
      <c r="F63" s="127">
        <f t="shared" si="17"/>
        <v>874.3693086649655</v>
      </c>
      <c r="G63" s="127">
        <f t="shared" si="18"/>
        <v>403.95862060321406</v>
      </c>
      <c r="H63" s="127">
        <f t="shared" si="19"/>
        <v>120.407523412743</v>
      </c>
      <c r="I63" s="128">
        <f t="shared" si="20"/>
        <v>55.628275816687264</v>
      </c>
      <c r="J63" s="127">
        <f t="shared" si="21"/>
        <v>-6.1926377975709528</v>
      </c>
      <c r="K63" s="128">
        <f t="shared" si="22"/>
        <v>-2.8609986624777801</v>
      </c>
      <c r="L63" s="129">
        <f t="shared" si="11"/>
        <v>401.0976219407363</v>
      </c>
      <c r="M63" s="129">
        <f t="shared" si="23"/>
        <v>4871.0976219407366</v>
      </c>
      <c r="N63" s="129">
        <f t="shared" si="24"/>
        <v>10543.501346192072</v>
      </c>
      <c r="O63" s="130">
        <f t="shared" si="14"/>
        <v>0.94708287844545003</v>
      </c>
      <c r="P63" s="131">
        <v>-693.79196900426325</v>
      </c>
      <c r="Q63" s="133">
        <f t="shared" si="15"/>
        <v>0.30131004366812225</v>
      </c>
      <c r="R63" s="133">
        <f t="shared" si="16"/>
        <v>0.30976010888674665</v>
      </c>
      <c r="S63" s="132">
        <v>462</v>
      </c>
      <c r="T63" s="1">
        <v>3435</v>
      </c>
      <c r="U63" s="1">
        <v>7387.0967741935483</v>
      </c>
      <c r="V63" s="12"/>
      <c r="Y63" s="1"/>
      <c r="Z63" s="1"/>
    </row>
    <row r="64" spans="1:26">
      <c r="A64" s="125">
        <v>1818</v>
      </c>
      <c r="B64" s="125" t="s">
        <v>55</v>
      </c>
      <c r="C64" s="1">
        <v>18613</v>
      </c>
      <c r="D64" s="125">
        <f t="shared" si="3"/>
        <v>10198.904109589041</v>
      </c>
      <c r="E64" s="126">
        <f t="shared" si="4"/>
        <v>0.91612901103173572</v>
      </c>
      <c r="F64" s="127">
        <f t="shared" si="17"/>
        <v>560.22164810634706</v>
      </c>
      <c r="G64" s="127">
        <f t="shared" si="18"/>
        <v>1022.4045077940833</v>
      </c>
      <c r="H64" s="127">
        <f t="shared" si="19"/>
        <v>0</v>
      </c>
      <c r="I64" s="128">
        <f t="shared" si="20"/>
        <v>0</v>
      </c>
      <c r="J64" s="127">
        <f t="shared" si="21"/>
        <v>-126.60016121031396</v>
      </c>
      <c r="K64" s="128">
        <f t="shared" si="22"/>
        <v>-231.04529420882298</v>
      </c>
      <c r="L64" s="129">
        <f t="shared" si="11"/>
        <v>791.35921358526036</v>
      </c>
      <c r="M64" s="129">
        <f t="shared" si="23"/>
        <v>19404.35921358526</v>
      </c>
      <c r="N64" s="129">
        <f t="shared" si="24"/>
        <v>10632.525596485075</v>
      </c>
      <c r="O64" s="130">
        <f t="shared" si="14"/>
        <v>0.95507959039630463</v>
      </c>
      <c r="P64" s="131">
        <v>79.544356422261103</v>
      </c>
      <c r="Q64" s="133">
        <f t="shared" si="15"/>
        <v>0.1197810131151486</v>
      </c>
      <c r="R64" s="133">
        <f t="shared" si="16"/>
        <v>0.10014649672080075</v>
      </c>
      <c r="S64" s="132">
        <v>1825</v>
      </c>
      <c r="T64" s="1">
        <v>16622</v>
      </c>
      <c r="U64" s="1">
        <v>9270.4963747908532</v>
      </c>
      <c r="V64" s="12"/>
      <c r="Y64" s="1"/>
      <c r="Z64" s="1"/>
    </row>
    <row r="65" spans="1:26">
      <c r="A65" s="125">
        <v>1820</v>
      </c>
      <c r="B65" s="125" t="s">
        <v>83</v>
      </c>
      <c r="C65" s="1">
        <v>66169</v>
      </c>
      <c r="D65" s="125">
        <f t="shared" si="3"/>
        <v>9023.4556116187105</v>
      </c>
      <c r="E65" s="126">
        <f t="shared" si="4"/>
        <v>0.81054291487932373</v>
      </c>
      <c r="F65" s="127">
        <f t="shared" si="17"/>
        <v>1265.4907468885451</v>
      </c>
      <c r="G65" s="127">
        <f t="shared" si="18"/>
        <v>9279.8436469337012</v>
      </c>
      <c r="H65" s="127">
        <f t="shared" si="19"/>
        <v>348.56169570983116</v>
      </c>
      <c r="I65" s="128">
        <f t="shared" si="20"/>
        <v>2556.0029146401921</v>
      </c>
      <c r="J65" s="127">
        <f t="shared" si="21"/>
        <v>221.9615344995172</v>
      </c>
      <c r="K65" s="128">
        <f t="shared" si="22"/>
        <v>1627.6439324849598</v>
      </c>
      <c r="L65" s="129">
        <f t="shared" si="11"/>
        <v>10907.487579418661</v>
      </c>
      <c r="M65" s="129">
        <f t="shared" si="23"/>
        <v>77076.487579418666</v>
      </c>
      <c r="N65" s="129">
        <f t="shared" si="24"/>
        <v>10510.907893006774</v>
      </c>
      <c r="O65" s="130">
        <f t="shared" si="14"/>
        <v>0.94415513172757648</v>
      </c>
      <c r="P65" s="131">
        <v>1751.9486824496489</v>
      </c>
      <c r="Q65" s="133">
        <f t="shared" si="15"/>
        <v>6.6502264558451402E-2</v>
      </c>
      <c r="R65" s="133">
        <f t="shared" si="16"/>
        <v>7.5374027566506283E-2</v>
      </c>
      <c r="S65" s="132">
        <v>7333</v>
      </c>
      <c r="T65" s="1">
        <v>62043</v>
      </c>
      <c r="U65" s="1">
        <v>8390.9926967811734</v>
      </c>
      <c r="V65" s="12"/>
      <c r="Y65" s="1"/>
      <c r="Z65" s="1"/>
    </row>
    <row r="66" spans="1:26">
      <c r="A66" s="125">
        <v>1822</v>
      </c>
      <c r="B66" s="125" t="s">
        <v>84</v>
      </c>
      <c r="C66" s="1">
        <v>17089</v>
      </c>
      <c r="D66" s="125">
        <f t="shared" si="3"/>
        <v>7571.5551617190958</v>
      </c>
      <c r="E66" s="126">
        <f t="shared" si="4"/>
        <v>0.6801241846911974</v>
      </c>
      <c r="F66" s="127">
        <f t="shared" si="17"/>
        <v>2136.6310168283139</v>
      </c>
      <c r="G66" s="127">
        <f t="shared" si="18"/>
        <v>4822.376204981505</v>
      </c>
      <c r="H66" s="127">
        <f t="shared" si="19"/>
        <v>856.72685317469632</v>
      </c>
      <c r="I66" s="128">
        <f t="shared" si="20"/>
        <v>1933.6325076152896</v>
      </c>
      <c r="J66" s="127">
        <f t="shared" si="21"/>
        <v>730.12669196438242</v>
      </c>
      <c r="K66" s="128">
        <f t="shared" si="22"/>
        <v>1647.8959437636111</v>
      </c>
      <c r="L66" s="129">
        <f t="shared" si="11"/>
        <v>6470.2721487451163</v>
      </c>
      <c r="M66" s="129">
        <f t="shared" si="23"/>
        <v>23559.272148745116</v>
      </c>
      <c r="N66" s="129">
        <f t="shared" si="24"/>
        <v>10438.312870511792</v>
      </c>
      <c r="O66" s="130">
        <f t="shared" si="14"/>
        <v>0.93763419521817015</v>
      </c>
      <c r="P66" s="131">
        <v>318.97862761337456</v>
      </c>
      <c r="Q66" s="133">
        <f t="shared" si="15"/>
        <v>8.888747291958711E-2</v>
      </c>
      <c r="R66" s="133">
        <f t="shared" si="16"/>
        <v>9.9018902663189842E-2</v>
      </c>
      <c r="S66" s="132">
        <v>2257</v>
      </c>
      <c r="T66" s="1">
        <v>15694</v>
      </c>
      <c r="U66" s="1">
        <v>6889.37664618086</v>
      </c>
      <c r="V66" s="12"/>
      <c r="Y66" s="1"/>
      <c r="Z66" s="1"/>
    </row>
    <row r="67" spans="1:26">
      <c r="A67" s="125">
        <v>1824</v>
      </c>
      <c r="B67" s="125" t="s">
        <v>85</v>
      </c>
      <c r="C67" s="1">
        <v>121959</v>
      </c>
      <c r="D67" s="125">
        <f t="shared" si="3"/>
        <v>9216.2774880979377</v>
      </c>
      <c r="E67" s="126">
        <f t="shared" si="4"/>
        <v>0.82786337530390131</v>
      </c>
      <c r="F67" s="127">
        <f t="shared" si="17"/>
        <v>1149.7976210010088</v>
      </c>
      <c r="G67" s="127">
        <f t="shared" si="18"/>
        <v>15215.27191870635</v>
      </c>
      <c r="H67" s="127">
        <f t="shared" si="19"/>
        <v>281.07403894210165</v>
      </c>
      <c r="I67" s="128">
        <f t="shared" si="20"/>
        <v>3719.4527573208311</v>
      </c>
      <c r="J67" s="127">
        <f t="shared" si="21"/>
        <v>154.4738777317877</v>
      </c>
      <c r="K67" s="128">
        <f t="shared" si="22"/>
        <v>2044.1528240247467</v>
      </c>
      <c r="L67" s="129">
        <f t="shared" si="11"/>
        <v>17259.424742731098</v>
      </c>
      <c r="M67" s="129">
        <f t="shared" si="23"/>
        <v>139218.42474273109</v>
      </c>
      <c r="N67" s="129">
        <f t="shared" si="24"/>
        <v>10520.548986830732</v>
      </c>
      <c r="O67" s="130">
        <f t="shared" si="14"/>
        <v>0.9450211547488051</v>
      </c>
      <c r="P67" s="131">
        <v>2153.4300306636105</v>
      </c>
      <c r="Q67" s="133">
        <f t="shared" si="15"/>
        <v>6.2786482388413473E-2</v>
      </c>
      <c r="R67" s="133">
        <f t="shared" si="16"/>
        <v>6.5597449431683871E-2</v>
      </c>
      <c r="S67" s="132">
        <v>13233</v>
      </c>
      <c r="T67" s="1">
        <v>114754</v>
      </c>
      <c r="U67" s="1">
        <v>8648.9297558034359</v>
      </c>
      <c r="V67" s="12"/>
      <c r="Y67" s="1"/>
      <c r="Z67" s="1"/>
    </row>
    <row r="68" spans="1:26">
      <c r="A68" s="125">
        <v>1825</v>
      </c>
      <c r="B68" s="125" t="s">
        <v>86</v>
      </c>
      <c r="C68" s="1">
        <v>13632</v>
      </c>
      <c r="D68" s="125">
        <f t="shared" si="3"/>
        <v>9330.5954825462013</v>
      </c>
      <c r="E68" s="126">
        <f t="shared" si="4"/>
        <v>0.83813212869854803</v>
      </c>
      <c r="F68" s="127">
        <f t="shared" si="17"/>
        <v>1081.2068243320507</v>
      </c>
      <c r="G68" s="127">
        <f t="shared" si="18"/>
        <v>1579.643170349126</v>
      </c>
      <c r="H68" s="127">
        <f t="shared" si="19"/>
        <v>241.06274088520939</v>
      </c>
      <c r="I68" s="128">
        <f t="shared" si="20"/>
        <v>352.19266443329093</v>
      </c>
      <c r="J68" s="127">
        <f t="shared" si="21"/>
        <v>114.46257967489544</v>
      </c>
      <c r="K68" s="128">
        <f t="shared" si="22"/>
        <v>167.22982890502223</v>
      </c>
      <c r="L68" s="129">
        <f t="shared" si="11"/>
        <v>1746.8729992541482</v>
      </c>
      <c r="M68" s="129">
        <f t="shared" si="23"/>
        <v>15378.872999254148</v>
      </c>
      <c r="N68" s="129">
        <f t="shared" si="24"/>
        <v>10526.264886553146</v>
      </c>
      <c r="O68" s="130">
        <f t="shared" si="14"/>
        <v>0.94553459241853755</v>
      </c>
      <c r="P68" s="131">
        <v>-1098.2473305524411</v>
      </c>
      <c r="Q68" s="133">
        <f t="shared" si="15"/>
        <v>8.9426995924238792E-2</v>
      </c>
      <c r="R68" s="133">
        <f t="shared" si="16"/>
        <v>8.3461618807610341E-2</v>
      </c>
      <c r="S68" s="132">
        <v>1461</v>
      </c>
      <c r="T68" s="1">
        <v>12513</v>
      </c>
      <c r="U68" s="1">
        <v>8611.8375774260167</v>
      </c>
      <c r="V68" s="12"/>
      <c r="Y68" s="1"/>
      <c r="Z68" s="1"/>
    </row>
    <row r="69" spans="1:26">
      <c r="A69" s="125">
        <v>1826</v>
      </c>
      <c r="B69" s="125" t="s">
        <v>87</v>
      </c>
      <c r="C69" s="1">
        <v>11809</v>
      </c>
      <c r="D69" s="125">
        <f t="shared" si="3"/>
        <v>9276.5121759622944</v>
      </c>
      <c r="E69" s="126">
        <f t="shared" si="4"/>
        <v>0.83327402966735342</v>
      </c>
      <c r="F69" s="127">
        <f t="shared" si="17"/>
        <v>1113.6568082823949</v>
      </c>
      <c r="G69" s="127">
        <f t="shared" si="18"/>
        <v>1417.6851169434885</v>
      </c>
      <c r="H69" s="127">
        <f t="shared" si="19"/>
        <v>259.99189818957683</v>
      </c>
      <c r="I69" s="128">
        <f t="shared" si="20"/>
        <v>330.96968639533128</v>
      </c>
      <c r="J69" s="127">
        <f t="shared" si="21"/>
        <v>133.39173697926287</v>
      </c>
      <c r="K69" s="128">
        <f t="shared" si="22"/>
        <v>169.80768117460164</v>
      </c>
      <c r="L69" s="129">
        <f t="shared" si="11"/>
        <v>1587.4927981180901</v>
      </c>
      <c r="M69" s="129">
        <f t="shared" si="23"/>
        <v>13396.49279811809</v>
      </c>
      <c r="N69" s="129">
        <f t="shared" si="24"/>
        <v>10523.560721223952</v>
      </c>
      <c r="O69" s="130">
        <f t="shared" si="14"/>
        <v>0.94529168746697789</v>
      </c>
      <c r="P69" s="131">
        <v>-1029.720295546377</v>
      </c>
      <c r="Q69" s="133">
        <f t="shared" si="15"/>
        <v>6.0053859964093355E-2</v>
      </c>
      <c r="R69" s="133">
        <f t="shared" si="16"/>
        <v>5.5057533837004173E-2</v>
      </c>
      <c r="S69" s="132">
        <v>1273</v>
      </c>
      <c r="T69" s="1">
        <v>11140</v>
      </c>
      <c r="U69" s="1">
        <v>8792.4230465666933</v>
      </c>
      <c r="V69" s="12"/>
      <c r="Y69" s="1"/>
      <c r="Z69" s="1"/>
    </row>
    <row r="70" spans="1:26">
      <c r="A70" s="125">
        <v>1827</v>
      </c>
      <c r="B70" s="125" t="s">
        <v>88</v>
      </c>
      <c r="C70" s="1">
        <v>14185</v>
      </c>
      <c r="D70" s="125">
        <f t="shared" si="3"/>
        <v>10361.577794010227</v>
      </c>
      <c r="E70" s="126">
        <f t="shared" si="4"/>
        <v>0.9307413733040264</v>
      </c>
      <c r="F70" s="127">
        <f t="shared" si="17"/>
        <v>462.61743745363526</v>
      </c>
      <c r="G70" s="127">
        <f t="shared" si="18"/>
        <v>633.32327187402666</v>
      </c>
      <c r="H70" s="127">
        <f t="shared" si="19"/>
        <v>0</v>
      </c>
      <c r="I70" s="128">
        <f t="shared" si="20"/>
        <v>0</v>
      </c>
      <c r="J70" s="127">
        <f t="shared" si="21"/>
        <v>-126.60016121031396</v>
      </c>
      <c r="K70" s="128">
        <f t="shared" si="22"/>
        <v>-173.31562069691981</v>
      </c>
      <c r="L70" s="129">
        <f t="shared" si="11"/>
        <v>460.00765117710682</v>
      </c>
      <c r="M70" s="129">
        <f t="shared" si="23"/>
        <v>14645.007651177108</v>
      </c>
      <c r="N70" s="129">
        <f t="shared" si="24"/>
        <v>10697.595070253548</v>
      </c>
      <c r="O70" s="130">
        <f t="shared" si="14"/>
        <v>0.96092453530522082</v>
      </c>
      <c r="P70" s="131">
        <v>204.91519120113557</v>
      </c>
      <c r="Q70" s="133">
        <f t="shared" si="15"/>
        <v>0.22347766085906504</v>
      </c>
      <c r="R70" s="133">
        <f t="shared" si="16"/>
        <v>0.22526506430809209</v>
      </c>
      <c r="S70" s="132">
        <v>1369</v>
      </c>
      <c r="T70" s="1">
        <v>11594</v>
      </c>
      <c r="U70" s="1">
        <v>8456.6010211524444</v>
      </c>
      <c r="V70" s="12"/>
      <c r="Y70" s="1"/>
      <c r="Z70" s="1"/>
    </row>
    <row r="71" spans="1:26">
      <c r="A71" s="125">
        <v>1828</v>
      </c>
      <c r="B71" s="125" t="s">
        <v>89</v>
      </c>
      <c r="C71" s="1">
        <v>12556</v>
      </c>
      <c r="D71" s="125">
        <f t="shared" si="3"/>
        <v>7394.5818610129563</v>
      </c>
      <c r="E71" s="126">
        <f t="shared" si="4"/>
        <v>0.66422734193115007</v>
      </c>
      <c r="F71" s="127">
        <f t="shared" si="17"/>
        <v>2242.8149972519977</v>
      </c>
      <c r="G71" s="127">
        <f t="shared" si="18"/>
        <v>3808.2998653338918</v>
      </c>
      <c r="H71" s="127">
        <f t="shared" si="19"/>
        <v>918.66750842184513</v>
      </c>
      <c r="I71" s="128">
        <f t="shared" si="20"/>
        <v>1559.8974293002932</v>
      </c>
      <c r="J71" s="127">
        <f t="shared" si="21"/>
        <v>792.06734721153111</v>
      </c>
      <c r="K71" s="128">
        <f t="shared" si="22"/>
        <v>1344.9303555651798</v>
      </c>
      <c r="L71" s="129">
        <f t="shared" si="11"/>
        <v>5153.2302208990714</v>
      </c>
      <c r="M71" s="129">
        <f t="shared" si="23"/>
        <v>17709.230220899073</v>
      </c>
      <c r="N71" s="129">
        <f t="shared" si="24"/>
        <v>10429.464205476486</v>
      </c>
      <c r="O71" s="130">
        <f t="shared" si="14"/>
        <v>0.93683935308016786</v>
      </c>
      <c r="P71" s="131">
        <v>474.07497106225583</v>
      </c>
      <c r="Q71" s="133">
        <f t="shared" si="15"/>
        <v>-0.16114377338321753</v>
      </c>
      <c r="R71" s="133">
        <f t="shared" si="16"/>
        <v>-0.15966169524431864</v>
      </c>
      <c r="S71" s="132">
        <v>1698</v>
      </c>
      <c r="T71" s="1">
        <v>14968</v>
      </c>
      <c r="U71" s="1">
        <v>8799.5296884185773</v>
      </c>
      <c r="V71" s="12"/>
      <c r="Y71" s="1"/>
      <c r="Z71" s="1"/>
    </row>
    <row r="72" spans="1:26">
      <c r="A72" s="125">
        <v>1832</v>
      </c>
      <c r="B72" s="125" t="s">
        <v>90</v>
      </c>
      <c r="C72" s="1">
        <v>68279</v>
      </c>
      <c r="D72" s="125">
        <f t="shared" ref="D72:D135" si="25">C72/S72*1000</f>
        <v>15447.737556561086</v>
      </c>
      <c r="E72" s="126">
        <f t="shared" ref="E72:E135" si="26">D72/D$364</f>
        <v>1.3876118824437462</v>
      </c>
      <c r="F72" s="127">
        <f t="shared" si="17"/>
        <v>-2589.0784200768799</v>
      </c>
      <c r="G72" s="127">
        <f t="shared" si="18"/>
        <v>-11443.72661673981</v>
      </c>
      <c r="H72" s="127">
        <f t="shared" si="19"/>
        <v>0</v>
      </c>
      <c r="I72" s="128">
        <f t="shared" si="20"/>
        <v>0</v>
      </c>
      <c r="J72" s="127">
        <f t="shared" si="21"/>
        <v>-126.60016121031396</v>
      </c>
      <c r="K72" s="128">
        <f t="shared" si="22"/>
        <v>-559.57271254958766</v>
      </c>
      <c r="L72" s="129">
        <f t="shared" ref="L72:L135" si="27">+G72+K72</f>
        <v>-12003.299329289397</v>
      </c>
      <c r="M72" s="129">
        <f t="shared" si="23"/>
        <v>56275.700670710605</v>
      </c>
      <c r="N72" s="129">
        <f t="shared" si="24"/>
        <v>12732.058975273892</v>
      </c>
      <c r="O72" s="130">
        <f t="shared" ref="O72:O135" si="28">N72/N$364</f>
        <v>1.1436727389611088</v>
      </c>
      <c r="P72" s="131">
        <v>-9380.785723075951</v>
      </c>
      <c r="Q72" s="133">
        <f t="shared" ref="Q72:Q135" si="29">(C72-T72)/T72</f>
        <v>4.6148896073053766E-2</v>
      </c>
      <c r="R72" s="133">
        <f t="shared" ref="R72:R135" si="30">(D72-U72)/U72</f>
        <v>4.804237823789196E-2</v>
      </c>
      <c r="S72" s="132">
        <v>4420</v>
      </c>
      <c r="T72" s="1">
        <v>65267</v>
      </c>
      <c r="U72" s="1">
        <v>14739.611562782293</v>
      </c>
      <c r="V72" s="12"/>
      <c r="Y72" s="1"/>
      <c r="Z72" s="1"/>
    </row>
    <row r="73" spans="1:26">
      <c r="A73" s="125">
        <v>1833</v>
      </c>
      <c r="B73" s="125" t="s">
        <v>91</v>
      </c>
      <c r="C73" s="1">
        <v>268996</v>
      </c>
      <c r="D73" s="125">
        <f t="shared" si="25"/>
        <v>10309.520159435844</v>
      </c>
      <c r="E73" s="126">
        <f t="shared" si="26"/>
        <v>0.92606523273374286</v>
      </c>
      <c r="F73" s="127">
        <f t="shared" si="17"/>
        <v>493.85201819826506</v>
      </c>
      <c r="G73" s="127">
        <f t="shared" si="18"/>
        <v>12885.586858829131</v>
      </c>
      <c r="H73" s="127">
        <f t="shared" si="19"/>
        <v>0</v>
      </c>
      <c r="I73" s="128">
        <f t="shared" si="20"/>
        <v>0</v>
      </c>
      <c r="J73" s="127">
        <f t="shared" si="21"/>
        <v>-126.60016121031396</v>
      </c>
      <c r="K73" s="128">
        <f t="shared" si="22"/>
        <v>-3303.2514062995119</v>
      </c>
      <c r="L73" s="129">
        <f t="shared" si="27"/>
        <v>9582.3354525296181</v>
      </c>
      <c r="M73" s="129">
        <f t="shared" si="23"/>
        <v>278578.3354525296</v>
      </c>
      <c r="N73" s="129">
        <f t="shared" si="24"/>
        <v>10676.772016423794</v>
      </c>
      <c r="O73" s="130">
        <f t="shared" si="28"/>
        <v>0.95905407907710738</v>
      </c>
      <c r="P73" s="131">
        <v>-4549.6028741736609</v>
      </c>
      <c r="Q73" s="133">
        <f t="shared" si="29"/>
        <v>5.7245382834638862E-2</v>
      </c>
      <c r="R73" s="133">
        <f t="shared" si="30"/>
        <v>5.6880703682197234E-2</v>
      </c>
      <c r="S73" s="132">
        <v>26092</v>
      </c>
      <c r="T73" s="1">
        <v>254431</v>
      </c>
      <c r="U73" s="1">
        <v>9754.6677912816776</v>
      </c>
      <c r="V73" s="12"/>
      <c r="Y73" s="1"/>
      <c r="Z73" s="1"/>
    </row>
    <row r="74" spans="1:26">
      <c r="A74" s="125">
        <v>1834</v>
      </c>
      <c r="B74" s="125" t="s">
        <v>92</v>
      </c>
      <c r="C74" s="1">
        <v>23392</v>
      </c>
      <c r="D74" s="125">
        <f t="shared" si="25"/>
        <v>12515.783841626539</v>
      </c>
      <c r="E74" s="126">
        <f t="shared" si="26"/>
        <v>1.124245561082966</v>
      </c>
      <c r="F74" s="127">
        <f t="shared" si="17"/>
        <v>-829.9061911161516</v>
      </c>
      <c r="G74" s="127">
        <f t="shared" si="18"/>
        <v>-1551.0946711960873</v>
      </c>
      <c r="H74" s="127">
        <f t="shared" si="19"/>
        <v>0</v>
      </c>
      <c r="I74" s="128">
        <f t="shared" si="20"/>
        <v>0</v>
      </c>
      <c r="J74" s="127">
        <f t="shared" si="21"/>
        <v>-126.60016121031396</v>
      </c>
      <c r="K74" s="128">
        <f t="shared" si="22"/>
        <v>-236.61570130207679</v>
      </c>
      <c r="L74" s="129">
        <f t="shared" si="27"/>
        <v>-1787.7103724981641</v>
      </c>
      <c r="M74" s="129">
        <f t="shared" si="23"/>
        <v>21604.289627501836</v>
      </c>
      <c r="N74" s="129">
        <f t="shared" si="24"/>
        <v>11559.277489300071</v>
      </c>
      <c r="O74" s="130">
        <f t="shared" si="28"/>
        <v>1.0383262104167965</v>
      </c>
      <c r="P74" s="131">
        <v>-197.83703991605307</v>
      </c>
      <c r="Q74" s="133">
        <f t="shared" si="29"/>
        <v>7.1307533776047635E-2</v>
      </c>
      <c r="R74" s="133">
        <f t="shared" si="30"/>
        <v>7.5319921542999088E-2</v>
      </c>
      <c r="S74" s="132">
        <v>1869</v>
      </c>
      <c r="T74" s="1">
        <v>21835</v>
      </c>
      <c r="U74" s="1">
        <v>11639.125799573561</v>
      </c>
      <c r="V74" s="12"/>
      <c r="Y74" s="1"/>
      <c r="Z74" s="1"/>
    </row>
    <row r="75" spans="1:26">
      <c r="A75" s="125">
        <v>1835</v>
      </c>
      <c r="B75" s="125" t="s">
        <v>93</v>
      </c>
      <c r="C75" s="1">
        <v>4371</v>
      </c>
      <c r="D75" s="125">
        <f t="shared" si="25"/>
        <v>9713.3333333333321</v>
      </c>
      <c r="E75" s="126">
        <f t="shared" si="26"/>
        <v>0.87251202333804712</v>
      </c>
      <c r="F75" s="127">
        <f t="shared" si="17"/>
        <v>851.56411385977219</v>
      </c>
      <c r="G75" s="127">
        <f t="shared" si="18"/>
        <v>383.20385123689744</v>
      </c>
      <c r="H75" s="127">
        <f t="shared" si="19"/>
        <v>107.10449310971362</v>
      </c>
      <c r="I75" s="128">
        <f t="shared" si="20"/>
        <v>48.197021899371123</v>
      </c>
      <c r="J75" s="127">
        <f t="shared" si="21"/>
        <v>-19.495668100600341</v>
      </c>
      <c r="K75" s="128">
        <f t="shared" si="22"/>
        <v>-8.7730506452701533</v>
      </c>
      <c r="L75" s="129">
        <f t="shared" si="27"/>
        <v>374.4308005916273</v>
      </c>
      <c r="M75" s="129">
        <f t="shared" si="23"/>
        <v>4745.4308005916273</v>
      </c>
      <c r="N75" s="129">
        <f t="shared" si="24"/>
        <v>10545.401779092505</v>
      </c>
      <c r="O75" s="130">
        <f t="shared" si="28"/>
        <v>0.94725358715051267</v>
      </c>
      <c r="P75" s="131">
        <v>53.421458762082295</v>
      </c>
      <c r="Q75" s="133">
        <f t="shared" si="29"/>
        <v>-0.15093240093240093</v>
      </c>
      <c r="R75" s="133">
        <f t="shared" si="30"/>
        <v>-0.16602693602693605</v>
      </c>
      <c r="S75" s="132">
        <v>450</v>
      </c>
      <c r="T75" s="1">
        <v>5148</v>
      </c>
      <c r="U75" s="1">
        <v>11647.058823529411</v>
      </c>
      <c r="V75" s="12"/>
      <c r="Y75" s="1"/>
      <c r="Z75" s="1"/>
    </row>
    <row r="76" spans="1:26">
      <c r="A76" s="125">
        <v>1836</v>
      </c>
      <c r="B76" s="125" t="s">
        <v>94</v>
      </c>
      <c r="C76" s="1">
        <v>10647</v>
      </c>
      <c r="D76" s="125">
        <f t="shared" si="25"/>
        <v>9234.1717259323505</v>
      </c>
      <c r="E76" s="126">
        <f t="shared" si="26"/>
        <v>0.82947074706014656</v>
      </c>
      <c r="F76" s="127">
        <f t="shared" si="17"/>
        <v>1139.0610783003613</v>
      </c>
      <c r="G76" s="127">
        <f t="shared" si="18"/>
        <v>1313.3374232803167</v>
      </c>
      <c r="H76" s="127">
        <f t="shared" si="19"/>
        <v>274.81105570005718</v>
      </c>
      <c r="I76" s="128">
        <f t="shared" si="20"/>
        <v>316.85714722216596</v>
      </c>
      <c r="J76" s="127">
        <f t="shared" si="21"/>
        <v>148.21089448974323</v>
      </c>
      <c r="K76" s="128">
        <f t="shared" si="22"/>
        <v>170.88716134667393</v>
      </c>
      <c r="L76" s="129">
        <f t="shared" si="27"/>
        <v>1484.2245846269907</v>
      </c>
      <c r="M76" s="129">
        <f t="shared" si="23"/>
        <v>12131.224584626991</v>
      </c>
      <c r="N76" s="129">
        <f t="shared" si="24"/>
        <v>10521.443698722456</v>
      </c>
      <c r="O76" s="130">
        <f t="shared" si="28"/>
        <v>0.94510152333661768</v>
      </c>
      <c r="P76" s="131">
        <v>-100.23601788293104</v>
      </c>
      <c r="Q76" s="133">
        <f t="shared" si="29"/>
        <v>1.7683043395144333E-2</v>
      </c>
      <c r="R76" s="133">
        <f t="shared" si="30"/>
        <v>6.4462923100211608E-2</v>
      </c>
      <c r="S76" s="132">
        <v>1153</v>
      </c>
      <c r="T76" s="1">
        <v>10462</v>
      </c>
      <c r="U76" s="1">
        <v>8674.9585406301831</v>
      </c>
      <c r="V76" s="12"/>
      <c r="Y76" s="1"/>
      <c r="Z76" s="1"/>
    </row>
    <row r="77" spans="1:26">
      <c r="A77" s="125">
        <v>1837</v>
      </c>
      <c r="B77" s="125" t="s">
        <v>95</v>
      </c>
      <c r="C77" s="1">
        <v>70556</v>
      </c>
      <c r="D77" s="125">
        <f t="shared" si="25"/>
        <v>11354.361120051497</v>
      </c>
      <c r="E77" s="126">
        <f t="shared" si="26"/>
        <v>1.0199193474159562</v>
      </c>
      <c r="F77" s="127">
        <f t="shared" si="17"/>
        <v>-133.05255817112666</v>
      </c>
      <c r="G77" s="127">
        <f t="shared" si="18"/>
        <v>-826.78859647538104</v>
      </c>
      <c r="H77" s="127">
        <f t="shared" si="19"/>
        <v>0</v>
      </c>
      <c r="I77" s="128">
        <f t="shared" si="20"/>
        <v>0</v>
      </c>
      <c r="J77" s="127">
        <f t="shared" si="21"/>
        <v>-126.60016121031396</v>
      </c>
      <c r="K77" s="128">
        <f t="shared" si="22"/>
        <v>-786.69340176089099</v>
      </c>
      <c r="L77" s="129">
        <f t="shared" si="27"/>
        <v>-1613.4819982362719</v>
      </c>
      <c r="M77" s="129">
        <f t="shared" si="23"/>
        <v>68942.518001763732</v>
      </c>
      <c r="N77" s="129">
        <f t="shared" si="24"/>
        <v>11094.708400670055</v>
      </c>
      <c r="O77" s="130">
        <f t="shared" si="28"/>
        <v>0.9965957249499926</v>
      </c>
      <c r="P77" s="131">
        <v>-2816.2999283244235</v>
      </c>
      <c r="Q77" s="133">
        <f t="shared" si="29"/>
        <v>-6.7139117328185741E-2</v>
      </c>
      <c r="R77" s="133">
        <f t="shared" si="30"/>
        <v>-6.2185076593044022E-2</v>
      </c>
      <c r="S77" s="132">
        <v>6214</v>
      </c>
      <c r="T77" s="1">
        <v>75634</v>
      </c>
      <c r="U77" s="1">
        <v>12107.25148071074</v>
      </c>
      <c r="V77" s="12"/>
      <c r="Y77" s="1"/>
      <c r="Z77" s="1"/>
    </row>
    <row r="78" spans="1:26">
      <c r="A78" s="125">
        <v>1838</v>
      </c>
      <c r="B78" s="125" t="s">
        <v>96</v>
      </c>
      <c r="C78" s="1">
        <v>20927</v>
      </c>
      <c r="D78" s="125">
        <f t="shared" si="25"/>
        <v>11049.102428722281</v>
      </c>
      <c r="E78" s="126">
        <f t="shared" si="26"/>
        <v>0.99249911285042647</v>
      </c>
      <c r="F78" s="127">
        <f t="shared" si="17"/>
        <v>50.102656626403039</v>
      </c>
      <c r="G78" s="127">
        <f t="shared" si="18"/>
        <v>94.894431650407356</v>
      </c>
      <c r="H78" s="127">
        <f t="shared" si="19"/>
        <v>0</v>
      </c>
      <c r="I78" s="128">
        <f t="shared" si="20"/>
        <v>0</v>
      </c>
      <c r="J78" s="127">
        <f t="shared" si="21"/>
        <v>-126.60016121031396</v>
      </c>
      <c r="K78" s="128">
        <f t="shared" si="22"/>
        <v>-239.78070533233461</v>
      </c>
      <c r="L78" s="129">
        <f t="shared" si="27"/>
        <v>-144.88627368192726</v>
      </c>
      <c r="M78" s="129">
        <f t="shared" si="23"/>
        <v>20782.113726318072</v>
      </c>
      <c r="N78" s="129">
        <f t="shared" si="24"/>
        <v>10972.60492413837</v>
      </c>
      <c r="O78" s="130">
        <f t="shared" si="28"/>
        <v>0.98562763112378082</v>
      </c>
      <c r="P78" s="131">
        <v>-990.14465147191083</v>
      </c>
      <c r="Q78" s="133">
        <f t="shared" si="29"/>
        <v>7.0325286415711952E-2</v>
      </c>
      <c r="R78" s="133">
        <f t="shared" si="30"/>
        <v>8.5018241773055336E-2</v>
      </c>
      <c r="S78" s="132">
        <v>1894</v>
      </c>
      <c r="T78" s="1">
        <v>19552</v>
      </c>
      <c r="U78" s="1">
        <v>10183.333333333334</v>
      </c>
      <c r="V78" s="12"/>
      <c r="Y78" s="1"/>
      <c r="Z78" s="1"/>
    </row>
    <row r="79" spans="1:26">
      <c r="A79" s="125">
        <v>1839</v>
      </c>
      <c r="B79" s="125" t="s">
        <v>97</v>
      </c>
      <c r="C79" s="1">
        <v>12523</v>
      </c>
      <c r="D79" s="125">
        <f t="shared" si="25"/>
        <v>12374.505928853756</v>
      </c>
      <c r="E79" s="126">
        <f t="shared" si="26"/>
        <v>1.1115551001159423</v>
      </c>
      <c r="F79" s="127">
        <f t="shared" si="17"/>
        <v>-745.13944345248194</v>
      </c>
      <c r="G79" s="127">
        <f t="shared" si="18"/>
        <v>-754.08111677391173</v>
      </c>
      <c r="H79" s="127">
        <f t="shared" si="19"/>
        <v>0</v>
      </c>
      <c r="I79" s="128">
        <f t="shared" si="20"/>
        <v>0</v>
      </c>
      <c r="J79" s="127">
        <f t="shared" si="21"/>
        <v>-126.60016121031396</v>
      </c>
      <c r="K79" s="128">
        <f t="shared" si="22"/>
        <v>-128.11936314483773</v>
      </c>
      <c r="L79" s="129">
        <f t="shared" si="27"/>
        <v>-882.20047991874947</v>
      </c>
      <c r="M79" s="129">
        <f t="shared" si="23"/>
        <v>11640.799520081251</v>
      </c>
      <c r="N79" s="129">
        <f t="shared" si="24"/>
        <v>11502.766324190959</v>
      </c>
      <c r="O79" s="130">
        <f t="shared" si="28"/>
        <v>1.0332500260299871</v>
      </c>
      <c r="P79" s="131">
        <v>-1509.3681553220811</v>
      </c>
      <c r="Q79" s="133">
        <f t="shared" si="29"/>
        <v>-5.6789937485877837E-2</v>
      </c>
      <c r="R79" s="133">
        <f t="shared" si="30"/>
        <v>-6.8906272281019601E-2</v>
      </c>
      <c r="S79" s="132">
        <v>1012</v>
      </c>
      <c r="T79" s="1">
        <v>13277</v>
      </c>
      <c r="U79" s="1">
        <v>13290.29029029029</v>
      </c>
      <c r="V79" s="12"/>
      <c r="Y79" s="1"/>
      <c r="Z79" s="1"/>
    </row>
    <row r="80" spans="1:26">
      <c r="A80" s="125">
        <v>1840</v>
      </c>
      <c r="B80" s="125" t="s">
        <v>98</v>
      </c>
      <c r="C80" s="1">
        <v>40268</v>
      </c>
      <c r="D80" s="125">
        <f t="shared" si="25"/>
        <v>8721.6807450725573</v>
      </c>
      <c r="E80" s="126">
        <f t="shared" si="26"/>
        <v>0.78343561912749604</v>
      </c>
      <c r="F80" s="127">
        <f t="shared" si="17"/>
        <v>1446.5556668162371</v>
      </c>
      <c r="G80" s="127">
        <f t="shared" si="18"/>
        <v>6678.7475136905668</v>
      </c>
      <c r="H80" s="127">
        <f t="shared" si="19"/>
        <v>454.18289900098478</v>
      </c>
      <c r="I80" s="128">
        <f t="shared" si="20"/>
        <v>2096.9624446875468</v>
      </c>
      <c r="J80" s="127">
        <f t="shared" si="21"/>
        <v>327.58273779067082</v>
      </c>
      <c r="K80" s="128">
        <f t="shared" si="22"/>
        <v>1512.4495003795273</v>
      </c>
      <c r="L80" s="129">
        <f t="shared" si="27"/>
        <v>8191.1970140700942</v>
      </c>
      <c r="M80" s="129">
        <f t="shared" si="23"/>
        <v>48459.197014070094</v>
      </c>
      <c r="N80" s="129">
        <f t="shared" si="24"/>
        <v>10495.819149679466</v>
      </c>
      <c r="O80" s="130">
        <f t="shared" si="28"/>
        <v>0.94279976693998513</v>
      </c>
      <c r="P80" s="131">
        <v>431.12116689896629</v>
      </c>
      <c r="Q80" s="133">
        <f t="shared" si="29"/>
        <v>9.1599121689392507E-2</v>
      </c>
      <c r="R80" s="133">
        <f t="shared" si="30"/>
        <v>9.5145577575322923E-2</v>
      </c>
      <c r="S80" s="132">
        <v>4617</v>
      </c>
      <c r="T80" s="1">
        <v>36889</v>
      </c>
      <c r="U80" s="1">
        <v>7963.9464594127803</v>
      </c>
      <c r="V80" s="12"/>
      <c r="Y80" s="1"/>
      <c r="Z80" s="1"/>
    </row>
    <row r="81" spans="1:28">
      <c r="A81" s="125">
        <v>1841</v>
      </c>
      <c r="B81" s="125" t="s">
        <v>99</v>
      </c>
      <c r="C81" s="1">
        <v>98693</v>
      </c>
      <c r="D81" s="125">
        <f t="shared" si="25"/>
        <v>10277.309174216391</v>
      </c>
      <c r="E81" s="126">
        <f t="shared" si="26"/>
        <v>0.92317184166776445</v>
      </c>
      <c r="F81" s="127">
        <f t="shared" si="17"/>
        <v>513.1786093299371</v>
      </c>
      <c r="G81" s="127">
        <f t="shared" si="18"/>
        <v>4928.0541853953864</v>
      </c>
      <c r="H81" s="127">
        <f t="shared" si="19"/>
        <v>0</v>
      </c>
      <c r="I81" s="128">
        <f t="shared" si="20"/>
        <v>0</v>
      </c>
      <c r="J81" s="127">
        <f t="shared" si="21"/>
        <v>-126.60016121031396</v>
      </c>
      <c r="K81" s="128">
        <f t="shared" si="22"/>
        <v>-1215.7413481026449</v>
      </c>
      <c r="L81" s="129">
        <f t="shared" si="27"/>
        <v>3712.3128372927413</v>
      </c>
      <c r="M81" s="129">
        <f t="shared" si="23"/>
        <v>102405.31283729275</v>
      </c>
      <c r="N81" s="129">
        <f t="shared" si="24"/>
        <v>10663.887622336015</v>
      </c>
      <c r="O81" s="130">
        <f t="shared" si="28"/>
        <v>0.95789672265071613</v>
      </c>
      <c r="P81" s="131">
        <v>-2763.156517349742</v>
      </c>
      <c r="Q81" s="130">
        <f t="shared" si="29"/>
        <v>4.8876655259633986E-2</v>
      </c>
      <c r="R81" s="130">
        <f t="shared" si="30"/>
        <v>5.2917937800986248E-2</v>
      </c>
      <c r="S81" s="132">
        <v>9603</v>
      </c>
      <c r="T81" s="1">
        <v>94094</v>
      </c>
      <c r="U81" s="1">
        <v>9760.7883817427391</v>
      </c>
      <c r="Y81" s="1"/>
      <c r="Z81" s="1"/>
    </row>
    <row r="82" spans="1:28">
      <c r="A82" s="125">
        <v>1845</v>
      </c>
      <c r="B82" s="125" t="s">
        <v>100</v>
      </c>
      <c r="C82" s="1">
        <v>29073</v>
      </c>
      <c r="D82" s="125">
        <f t="shared" si="25"/>
        <v>15555.3772070626</v>
      </c>
      <c r="E82" s="126">
        <f t="shared" si="26"/>
        <v>1.3972807454413931</v>
      </c>
      <c r="F82" s="127">
        <f t="shared" si="17"/>
        <v>-2653.6622103777886</v>
      </c>
      <c r="G82" s="127">
        <f t="shared" si="18"/>
        <v>-4959.6946711960873</v>
      </c>
      <c r="H82" s="127">
        <f t="shared" si="19"/>
        <v>0</v>
      </c>
      <c r="I82" s="128">
        <f t="shared" si="20"/>
        <v>0</v>
      </c>
      <c r="J82" s="127">
        <f t="shared" si="21"/>
        <v>-126.60016121031396</v>
      </c>
      <c r="K82" s="128">
        <f t="shared" si="22"/>
        <v>-236.61570130207679</v>
      </c>
      <c r="L82" s="129">
        <f t="shared" si="27"/>
        <v>-5196.3103724981638</v>
      </c>
      <c r="M82" s="129">
        <f t="shared" si="23"/>
        <v>23876.689627501837</v>
      </c>
      <c r="N82" s="129">
        <f t="shared" si="24"/>
        <v>12775.114835474498</v>
      </c>
      <c r="O82" s="130">
        <f t="shared" si="28"/>
        <v>1.1475402841601676</v>
      </c>
      <c r="P82" s="131">
        <v>-3568.6370399160533</v>
      </c>
      <c r="Q82" s="130">
        <f t="shared" si="29"/>
        <v>-4.8222353172264781E-2</v>
      </c>
      <c r="R82" s="130">
        <f t="shared" si="30"/>
        <v>-2.6324847118978194E-2</v>
      </c>
      <c r="S82" s="132">
        <v>1869</v>
      </c>
      <c r="T82" s="1">
        <v>30546</v>
      </c>
      <c r="U82" s="1">
        <v>15975.941422594142</v>
      </c>
      <c r="Y82" s="1"/>
      <c r="Z82" s="1"/>
    </row>
    <row r="83" spans="1:28">
      <c r="A83" s="125">
        <v>1848</v>
      </c>
      <c r="B83" s="125" t="s">
        <v>101</v>
      </c>
      <c r="C83" s="1">
        <v>23605</v>
      </c>
      <c r="D83" s="125">
        <f t="shared" si="25"/>
        <v>9110.3820918564252</v>
      </c>
      <c r="E83" s="126">
        <f t="shared" si="26"/>
        <v>0.81835119207429941</v>
      </c>
      <c r="F83" s="127">
        <f t="shared" si="17"/>
        <v>1213.3348587459163</v>
      </c>
      <c r="G83" s="127">
        <f t="shared" si="18"/>
        <v>3143.7506190106692</v>
      </c>
      <c r="H83" s="127">
        <f t="shared" si="19"/>
        <v>318.13742762663105</v>
      </c>
      <c r="I83" s="128">
        <f t="shared" si="20"/>
        <v>824.29407498060107</v>
      </c>
      <c r="J83" s="127">
        <f t="shared" si="21"/>
        <v>191.5372664163171</v>
      </c>
      <c r="K83" s="128">
        <f t="shared" si="22"/>
        <v>496.27305728467758</v>
      </c>
      <c r="L83" s="129">
        <f t="shared" si="27"/>
        <v>3640.0236762953468</v>
      </c>
      <c r="M83" s="129">
        <f t="shared" si="23"/>
        <v>27245.023676295346</v>
      </c>
      <c r="N83" s="129">
        <f t="shared" si="24"/>
        <v>10515.254217018659</v>
      </c>
      <c r="O83" s="130">
        <f t="shared" si="28"/>
        <v>0.94454554558732517</v>
      </c>
      <c r="P83" s="131">
        <v>445.44655478345658</v>
      </c>
      <c r="Q83" s="130">
        <f t="shared" si="29"/>
        <v>0.10381108253448679</v>
      </c>
      <c r="R83" s="130">
        <f t="shared" si="30"/>
        <v>0.10168099553615689</v>
      </c>
      <c r="S83" s="132">
        <v>2591</v>
      </c>
      <c r="T83" s="1">
        <v>21385</v>
      </c>
      <c r="U83" s="1">
        <v>8269.5282289249808</v>
      </c>
      <c r="Y83" s="1"/>
      <c r="Z83" s="1"/>
    </row>
    <row r="84" spans="1:28">
      <c r="A84" s="125">
        <v>1851</v>
      </c>
      <c r="B84" s="125" t="s">
        <v>102</v>
      </c>
      <c r="C84" s="1">
        <v>17887</v>
      </c>
      <c r="D84" s="125">
        <f t="shared" si="25"/>
        <v>9052.1255060728745</v>
      </c>
      <c r="E84" s="126">
        <f t="shared" si="26"/>
        <v>0.81311822314484439</v>
      </c>
      <c r="F84" s="127">
        <f t="shared" si="17"/>
        <v>1248.2888102160468</v>
      </c>
      <c r="G84" s="127">
        <f t="shared" si="18"/>
        <v>2466.6186889869086</v>
      </c>
      <c r="H84" s="127">
        <f t="shared" si="19"/>
        <v>338.52723265087377</v>
      </c>
      <c r="I84" s="128">
        <f t="shared" si="20"/>
        <v>668.92981171812653</v>
      </c>
      <c r="J84" s="127">
        <f t="shared" si="21"/>
        <v>211.92707144055981</v>
      </c>
      <c r="K84" s="128">
        <f t="shared" si="22"/>
        <v>418.76789316654617</v>
      </c>
      <c r="L84" s="129">
        <f t="shared" si="27"/>
        <v>2885.3865821534546</v>
      </c>
      <c r="M84" s="129">
        <f t="shared" si="23"/>
        <v>20772.386582153456</v>
      </c>
      <c r="N84" s="129">
        <f t="shared" si="24"/>
        <v>10512.341387729482</v>
      </c>
      <c r="O84" s="130">
        <f t="shared" si="28"/>
        <v>0.94428389714085259</v>
      </c>
      <c r="P84" s="131">
        <v>367.97222780860875</v>
      </c>
      <c r="Q84" s="130">
        <f t="shared" si="29"/>
        <v>9.7631320569464899E-2</v>
      </c>
      <c r="R84" s="130">
        <f t="shared" si="30"/>
        <v>0.11262931938291416</v>
      </c>
      <c r="S84" s="132">
        <v>1976</v>
      </c>
      <c r="T84" s="1">
        <v>16296</v>
      </c>
      <c r="U84" s="1">
        <v>8135.7963055416867</v>
      </c>
      <c r="Y84" s="1"/>
      <c r="Z84" s="1"/>
    </row>
    <row r="85" spans="1:28">
      <c r="A85" s="125">
        <v>1853</v>
      </c>
      <c r="B85" s="125" t="s">
        <v>103</v>
      </c>
      <c r="C85" s="1">
        <v>11039</v>
      </c>
      <c r="D85" s="125">
        <f t="shared" si="25"/>
        <v>8275.1124437781109</v>
      </c>
      <c r="E85" s="126">
        <f t="shared" si="26"/>
        <v>0.7433220763559395</v>
      </c>
      <c r="F85" s="127">
        <f t="shared" si="17"/>
        <v>1714.496647592905</v>
      </c>
      <c r="G85" s="127">
        <f t="shared" si="18"/>
        <v>2287.1385278889352</v>
      </c>
      <c r="H85" s="127">
        <f t="shared" si="19"/>
        <v>610.48180445404103</v>
      </c>
      <c r="I85" s="128">
        <f t="shared" si="20"/>
        <v>814.38272714169068</v>
      </c>
      <c r="J85" s="127">
        <f t="shared" si="21"/>
        <v>483.88164324372707</v>
      </c>
      <c r="K85" s="128">
        <f t="shared" si="22"/>
        <v>645.49811208713197</v>
      </c>
      <c r="L85" s="129">
        <f t="shared" si="27"/>
        <v>2932.6366399760673</v>
      </c>
      <c r="M85" s="129">
        <f t="shared" si="23"/>
        <v>13971.636639976066</v>
      </c>
      <c r="N85" s="129">
        <f t="shared" si="24"/>
        <v>10473.490734614743</v>
      </c>
      <c r="O85" s="130">
        <f t="shared" si="28"/>
        <v>0.94079408980140722</v>
      </c>
      <c r="P85" s="131">
        <v>-96.184386691960754</v>
      </c>
      <c r="Q85" s="130">
        <f t="shared" si="29"/>
        <v>0.1098934244922582</v>
      </c>
      <c r="R85" s="130">
        <f t="shared" si="30"/>
        <v>0.10157338382889788</v>
      </c>
      <c r="S85" s="132">
        <v>1334</v>
      </c>
      <c r="T85" s="1">
        <v>9946</v>
      </c>
      <c r="U85" s="1">
        <v>7512.0845921450154</v>
      </c>
      <c r="Y85" s="1"/>
      <c r="Z85" s="1"/>
    </row>
    <row r="86" spans="1:28">
      <c r="A86" s="125">
        <v>1856</v>
      </c>
      <c r="B86" s="125" t="s">
        <v>104</v>
      </c>
      <c r="C86" s="1">
        <v>3978</v>
      </c>
      <c r="D86" s="125">
        <f t="shared" si="25"/>
        <v>8481.8763326226017</v>
      </c>
      <c r="E86" s="126">
        <f t="shared" si="26"/>
        <v>0.76189489505967489</v>
      </c>
      <c r="F86" s="127">
        <f t="shared" si="17"/>
        <v>1590.4383142862105</v>
      </c>
      <c r="G86" s="127">
        <f t="shared" si="18"/>
        <v>745.9155694002327</v>
      </c>
      <c r="H86" s="127">
        <f t="shared" si="19"/>
        <v>538.1144433584692</v>
      </c>
      <c r="I86" s="128">
        <f t="shared" si="20"/>
        <v>252.37567393512205</v>
      </c>
      <c r="J86" s="127">
        <f t="shared" si="21"/>
        <v>411.51428214815525</v>
      </c>
      <c r="K86" s="128">
        <f t="shared" si="22"/>
        <v>193.00019832748481</v>
      </c>
      <c r="L86" s="129">
        <f t="shared" si="27"/>
        <v>938.91576772771748</v>
      </c>
      <c r="M86" s="129">
        <f t="shared" si="23"/>
        <v>4916.9157677277171</v>
      </c>
      <c r="N86" s="129">
        <f t="shared" si="24"/>
        <v>10483.828929056965</v>
      </c>
      <c r="O86" s="130">
        <f t="shared" si="28"/>
        <v>0.94172273073659374</v>
      </c>
      <c r="P86" s="131">
        <v>156.07936479870284</v>
      </c>
      <c r="Q86" s="130">
        <f t="shared" si="29"/>
        <v>-7.1211767452720051E-2</v>
      </c>
      <c r="R86" s="130">
        <f t="shared" si="30"/>
        <v>-3.3584952061678684E-2</v>
      </c>
      <c r="S86" s="132">
        <v>469</v>
      </c>
      <c r="T86" s="1">
        <v>4283</v>
      </c>
      <c r="U86" s="1">
        <v>8776.6393442622939</v>
      </c>
      <c r="Y86" s="1"/>
      <c r="Z86" s="1"/>
    </row>
    <row r="87" spans="1:28">
      <c r="A87" s="125">
        <v>1857</v>
      </c>
      <c r="B87" s="125" t="s">
        <v>105</v>
      </c>
      <c r="C87" s="1">
        <v>6983</v>
      </c>
      <c r="D87" s="125">
        <f t="shared" si="25"/>
        <v>10299.410029498524</v>
      </c>
      <c r="E87" s="126">
        <f t="shared" si="26"/>
        <v>0.92515707797109825</v>
      </c>
      <c r="F87" s="127">
        <f t="shared" si="17"/>
        <v>499.91809616065729</v>
      </c>
      <c r="G87" s="127">
        <f t="shared" si="18"/>
        <v>338.94446919692564</v>
      </c>
      <c r="H87" s="127">
        <f t="shared" si="19"/>
        <v>0</v>
      </c>
      <c r="I87" s="128">
        <f t="shared" si="20"/>
        <v>0</v>
      </c>
      <c r="J87" s="127">
        <f t="shared" si="21"/>
        <v>-126.60016121031396</v>
      </c>
      <c r="K87" s="128">
        <f t="shared" si="22"/>
        <v>-85.834909300592855</v>
      </c>
      <c r="L87" s="129">
        <f t="shared" si="27"/>
        <v>253.10955989633277</v>
      </c>
      <c r="M87" s="129">
        <f t="shared" si="23"/>
        <v>7236.1095598963329</v>
      </c>
      <c r="N87" s="129">
        <f t="shared" si="24"/>
        <v>10672.72796444887</v>
      </c>
      <c r="O87" s="130">
        <f t="shared" si="28"/>
        <v>0.95869081717204974</v>
      </c>
      <c r="P87" s="131">
        <v>108.77757460509179</v>
      </c>
      <c r="Q87" s="130">
        <f t="shared" si="29"/>
        <v>-1.6063125264196138E-2</v>
      </c>
      <c r="R87" s="130">
        <f t="shared" si="30"/>
        <v>1.2961561306181384E-2</v>
      </c>
      <c r="S87" s="132">
        <v>678</v>
      </c>
      <c r="T87" s="1">
        <v>7097</v>
      </c>
      <c r="U87" s="1">
        <v>10167.621776504298</v>
      </c>
      <c r="Y87" s="1"/>
      <c r="Z87" s="1"/>
    </row>
    <row r="88" spans="1:28">
      <c r="A88" s="125">
        <v>1859</v>
      </c>
      <c r="B88" s="125" t="s">
        <v>106</v>
      </c>
      <c r="C88" s="1">
        <v>11801</v>
      </c>
      <c r="D88" s="125">
        <f t="shared" si="25"/>
        <v>9704.769736842105</v>
      </c>
      <c r="E88" s="126">
        <f t="shared" si="26"/>
        <v>0.87174278782998837</v>
      </c>
      <c r="F88" s="127">
        <f t="shared" si="17"/>
        <v>856.7022717545085</v>
      </c>
      <c r="G88" s="127">
        <f t="shared" si="18"/>
        <v>1041.7499624534823</v>
      </c>
      <c r="H88" s="127">
        <f t="shared" si="19"/>
        <v>110.10175188164311</v>
      </c>
      <c r="I88" s="128">
        <f t="shared" si="20"/>
        <v>133.88373028807803</v>
      </c>
      <c r="J88" s="127">
        <f t="shared" si="21"/>
        <v>-16.498409328670846</v>
      </c>
      <c r="K88" s="128">
        <f t="shared" si="22"/>
        <v>-20.062065743663748</v>
      </c>
      <c r="L88" s="129">
        <f t="shared" si="27"/>
        <v>1021.6878967098186</v>
      </c>
      <c r="M88" s="129">
        <f t="shared" si="23"/>
        <v>12822.687896709818</v>
      </c>
      <c r="N88" s="129">
        <f t="shared" si="24"/>
        <v>10544.973599267943</v>
      </c>
      <c r="O88" s="130">
        <f t="shared" si="28"/>
        <v>0.94721512537510966</v>
      </c>
      <c r="P88" s="131">
        <v>2.7559863437614922</v>
      </c>
      <c r="Q88" s="130">
        <f t="shared" si="29"/>
        <v>1.20926243567753E-2</v>
      </c>
      <c r="R88" s="130">
        <f t="shared" si="30"/>
        <v>3.040351065270374E-2</v>
      </c>
      <c r="S88" s="132">
        <v>1216</v>
      </c>
      <c r="T88" s="1">
        <v>11660</v>
      </c>
      <c r="U88" s="1">
        <v>9418.4168012924074</v>
      </c>
      <c r="Y88" s="1"/>
      <c r="Z88" s="1"/>
    </row>
    <row r="89" spans="1:28">
      <c r="A89" s="125">
        <v>1860</v>
      </c>
      <c r="B89" s="125" t="s">
        <v>107</v>
      </c>
      <c r="C89" s="1">
        <v>105733</v>
      </c>
      <c r="D89" s="125">
        <f t="shared" si="25"/>
        <v>9141.7084558187798</v>
      </c>
      <c r="E89" s="126">
        <f t="shared" si="26"/>
        <v>0.82116512095603766</v>
      </c>
      <c r="F89" s="127">
        <f t="shared" si="17"/>
        <v>1194.5390403685035</v>
      </c>
      <c r="G89" s="127">
        <f t="shared" si="18"/>
        <v>13816.038540902111</v>
      </c>
      <c r="H89" s="127">
        <f t="shared" si="19"/>
        <v>307.17320023980687</v>
      </c>
      <c r="I89" s="128">
        <f t="shared" si="20"/>
        <v>3552.7652339736064</v>
      </c>
      <c r="J89" s="127">
        <f t="shared" si="21"/>
        <v>180.57303902949292</v>
      </c>
      <c r="K89" s="128">
        <f t="shared" si="22"/>
        <v>2088.507769415115</v>
      </c>
      <c r="L89" s="129">
        <f t="shared" si="27"/>
        <v>15904.546310317226</v>
      </c>
      <c r="M89" s="129">
        <f t="shared" si="23"/>
        <v>121637.54631031722</v>
      </c>
      <c r="N89" s="129">
        <f t="shared" si="24"/>
        <v>10516.820535216775</v>
      </c>
      <c r="O89" s="130">
        <f t="shared" si="28"/>
        <v>0.94468624203141205</v>
      </c>
      <c r="P89" s="131">
        <v>651.94953787164377</v>
      </c>
      <c r="Q89" s="130">
        <f t="shared" si="29"/>
        <v>0.10769698176065708</v>
      </c>
      <c r="R89" s="130">
        <f t="shared" si="30"/>
        <v>0.10338724942629515</v>
      </c>
      <c r="S89" s="132">
        <v>11566</v>
      </c>
      <c r="T89" s="1">
        <v>95453</v>
      </c>
      <c r="U89" s="1">
        <v>8285.1314990018236</v>
      </c>
      <c r="Y89" s="1"/>
      <c r="Z89" s="1"/>
    </row>
    <row r="90" spans="1:28">
      <c r="A90" s="125">
        <v>1865</v>
      </c>
      <c r="B90" s="125" t="s">
        <v>108</v>
      </c>
      <c r="C90" s="1">
        <v>96538</v>
      </c>
      <c r="D90" s="125">
        <f t="shared" si="25"/>
        <v>9927.8074866310162</v>
      </c>
      <c r="E90" s="126">
        <f t="shared" si="26"/>
        <v>0.89177742595789722</v>
      </c>
      <c r="F90" s="127">
        <f t="shared" si="17"/>
        <v>722.87962188116182</v>
      </c>
      <c r="G90" s="127">
        <f t="shared" si="18"/>
        <v>7029.2814431724173</v>
      </c>
      <c r="H90" s="127">
        <f t="shared" si="19"/>
        <v>32.038539455524187</v>
      </c>
      <c r="I90" s="128">
        <f t="shared" si="20"/>
        <v>311.54275766551723</v>
      </c>
      <c r="J90" s="127">
        <f t="shared" si="21"/>
        <v>-94.561621754789769</v>
      </c>
      <c r="K90" s="128">
        <f t="shared" si="22"/>
        <v>-919.51720994357572</v>
      </c>
      <c r="L90" s="129">
        <f t="shared" si="27"/>
        <v>6109.7642332288415</v>
      </c>
      <c r="M90" s="129">
        <f t="shared" si="23"/>
        <v>102647.76423322884</v>
      </c>
      <c r="N90" s="129">
        <f t="shared" si="24"/>
        <v>10556.125486757388</v>
      </c>
      <c r="O90" s="130">
        <f t="shared" si="28"/>
        <v>0.94821685728150507</v>
      </c>
      <c r="P90" s="131">
        <v>-1224.8142999944785</v>
      </c>
      <c r="Q90" s="130">
        <f t="shared" si="29"/>
        <v>0.13650330221442614</v>
      </c>
      <c r="R90" s="130">
        <f t="shared" si="30"/>
        <v>0.13019199222681013</v>
      </c>
      <c r="S90" s="132">
        <v>9724</v>
      </c>
      <c r="T90" s="1">
        <v>84943</v>
      </c>
      <c r="U90" s="1">
        <v>8784.1778697001027</v>
      </c>
      <c r="Y90" s="1"/>
      <c r="Z90" s="1"/>
    </row>
    <row r="91" spans="1:28">
      <c r="A91" s="125">
        <v>1866</v>
      </c>
      <c r="B91" s="125" t="s">
        <v>109</v>
      </c>
      <c r="C91" s="1">
        <v>83301</v>
      </c>
      <c r="D91" s="125">
        <f t="shared" si="25"/>
        <v>10275.19427655113</v>
      </c>
      <c r="E91" s="126">
        <f t="shared" si="26"/>
        <v>0.92298186840341279</v>
      </c>
      <c r="F91" s="127">
        <f t="shared" si="17"/>
        <v>514.44754792909328</v>
      </c>
      <c r="G91" s="127">
        <f t="shared" si="18"/>
        <v>4170.6262710611591</v>
      </c>
      <c r="H91" s="127">
        <f t="shared" si="19"/>
        <v>0</v>
      </c>
      <c r="I91" s="128">
        <f t="shared" si="20"/>
        <v>0</v>
      </c>
      <c r="J91" s="127">
        <f t="shared" si="21"/>
        <v>-126.60016121031396</v>
      </c>
      <c r="K91" s="128">
        <f t="shared" si="22"/>
        <v>-1026.3475069320152</v>
      </c>
      <c r="L91" s="129">
        <f t="shared" si="27"/>
        <v>3144.2787641291438</v>
      </c>
      <c r="M91" s="129">
        <f t="shared" si="23"/>
        <v>86445.278764129151</v>
      </c>
      <c r="N91" s="129">
        <f t="shared" si="24"/>
        <v>10663.041663269909</v>
      </c>
      <c r="O91" s="130">
        <f t="shared" si="28"/>
        <v>0.95782073334497531</v>
      </c>
      <c r="P91" s="131">
        <v>824.72772466588913</v>
      </c>
      <c r="Q91" s="130">
        <f t="shared" si="29"/>
        <v>0.20144517841174603</v>
      </c>
      <c r="R91" s="130">
        <f t="shared" si="30"/>
        <v>0.19522084172822682</v>
      </c>
      <c r="S91" s="132">
        <v>8107</v>
      </c>
      <c r="T91" s="1">
        <v>69334</v>
      </c>
      <c r="U91" s="1">
        <v>8596.9001859888394</v>
      </c>
      <c r="Y91" s="1"/>
      <c r="Z91" s="1"/>
    </row>
    <row r="92" spans="1:28">
      <c r="A92" s="125">
        <v>1867</v>
      </c>
      <c r="B92" s="125" t="s">
        <v>110</v>
      </c>
      <c r="C92" s="1">
        <v>28223</v>
      </c>
      <c r="D92" s="125">
        <f t="shared" si="25"/>
        <v>11003.118908382066</v>
      </c>
      <c r="E92" s="126">
        <f t="shared" si="26"/>
        <v>0.98836858700565167</v>
      </c>
      <c r="F92" s="127">
        <f t="shared" si="17"/>
        <v>77.692768830531705</v>
      </c>
      <c r="G92" s="127">
        <f t="shared" si="18"/>
        <v>199.28195205031381</v>
      </c>
      <c r="H92" s="127">
        <f t="shared" si="19"/>
        <v>0</v>
      </c>
      <c r="I92" s="128">
        <f t="shared" si="20"/>
        <v>0</v>
      </c>
      <c r="J92" s="127">
        <f t="shared" si="21"/>
        <v>-126.60016121031396</v>
      </c>
      <c r="K92" s="128">
        <f t="shared" si="22"/>
        <v>-324.72941350445529</v>
      </c>
      <c r="L92" s="129">
        <f t="shared" si="27"/>
        <v>-125.44746145414149</v>
      </c>
      <c r="M92" s="129">
        <f t="shared" si="23"/>
        <v>28097.552538545857</v>
      </c>
      <c r="N92" s="129">
        <f t="shared" si="24"/>
        <v>10954.211516002284</v>
      </c>
      <c r="O92" s="130">
        <f t="shared" si="28"/>
        <v>0.98397542078587086</v>
      </c>
      <c r="P92" s="131">
        <v>-95.760945631181073</v>
      </c>
      <c r="Q92" s="130">
        <f t="shared" si="29"/>
        <v>7.2220955854418359E-2</v>
      </c>
      <c r="R92" s="130">
        <f t="shared" si="30"/>
        <v>7.681917437855032E-2</v>
      </c>
      <c r="S92" s="132">
        <v>2565</v>
      </c>
      <c r="T92" s="1">
        <v>26322</v>
      </c>
      <c r="U92" s="1">
        <v>10218.167701863355</v>
      </c>
      <c r="Y92" s="1"/>
      <c r="Z92" s="1"/>
    </row>
    <row r="93" spans="1:28">
      <c r="A93" s="125">
        <v>1868</v>
      </c>
      <c r="B93" s="125" t="s">
        <v>111</v>
      </c>
      <c r="C93" s="1">
        <v>44624</v>
      </c>
      <c r="D93" s="125">
        <f t="shared" si="25"/>
        <v>10009.869896814715</v>
      </c>
      <c r="E93" s="126">
        <f t="shared" si="26"/>
        <v>0.89914878212289817</v>
      </c>
      <c r="F93" s="127">
        <f t="shared" si="17"/>
        <v>673.6421757709428</v>
      </c>
      <c r="G93" s="127">
        <f t="shared" si="18"/>
        <v>3003.0968195868627</v>
      </c>
      <c r="H93" s="127">
        <f t="shared" si="19"/>
        <v>3.3166958912297559</v>
      </c>
      <c r="I93" s="128">
        <f t="shared" si="20"/>
        <v>14.785830283102252</v>
      </c>
      <c r="J93" s="127">
        <f t="shared" si="21"/>
        <v>-123.2834653190842</v>
      </c>
      <c r="K93" s="128">
        <f t="shared" si="22"/>
        <v>-549.59768839247738</v>
      </c>
      <c r="L93" s="129">
        <f t="shared" si="27"/>
        <v>2453.4991311943854</v>
      </c>
      <c r="M93" s="129">
        <f t="shared" si="23"/>
        <v>47077.499131194389</v>
      </c>
      <c r="N93" s="129">
        <f t="shared" si="24"/>
        <v>10560.228607266576</v>
      </c>
      <c r="O93" s="130">
        <f t="shared" si="28"/>
        <v>0.94858542508975541</v>
      </c>
      <c r="P93" s="131">
        <v>620.05253764224562</v>
      </c>
      <c r="Q93" s="130">
        <f t="shared" si="29"/>
        <v>0.107927601360578</v>
      </c>
      <c r="R93" s="130">
        <f t="shared" si="30"/>
        <v>9.7489521670774376E-2</v>
      </c>
      <c r="S93" s="132">
        <v>4458</v>
      </c>
      <c r="T93" s="1">
        <v>40277</v>
      </c>
      <c r="U93" s="1">
        <v>9120.697463768116</v>
      </c>
      <c r="Y93" s="1"/>
      <c r="Z93" s="1"/>
    </row>
    <row r="94" spans="1:28">
      <c r="A94" s="125">
        <v>1870</v>
      </c>
      <c r="B94" s="125" t="s">
        <v>112</v>
      </c>
      <c r="C94" s="1">
        <v>101425</v>
      </c>
      <c r="D94" s="125">
        <f t="shared" si="25"/>
        <v>9689.0523500191048</v>
      </c>
      <c r="E94" s="126">
        <f t="shared" si="26"/>
        <v>0.87033095437303676</v>
      </c>
      <c r="F94" s="127">
        <f t="shared" si="17"/>
        <v>866.13270384830867</v>
      </c>
      <c r="G94" s="127">
        <f t="shared" si="18"/>
        <v>9066.6771438840951</v>
      </c>
      <c r="H94" s="127">
        <f t="shared" si="19"/>
        <v>115.60283726969318</v>
      </c>
      <c r="I94" s="128">
        <f t="shared" si="20"/>
        <v>1210.1305005391482</v>
      </c>
      <c r="J94" s="127">
        <f t="shared" si="21"/>
        <v>-10.997323940620774</v>
      </c>
      <c r="K94" s="128">
        <f t="shared" si="22"/>
        <v>-115.11998701041826</v>
      </c>
      <c r="L94" s="129">
        <f t="shared" si="27"/>
        <v>8951.5571568736777</v>
      </c>
      <c r="M94" s="129">
        <f t="shared" si="23"/>
        <v>110376.55715687368</v>
      </c>
      <c r="N94" s="129">
        <f t="shared" si="24"/>
        <v>10544.187729926794</v>
      </c>
      <c r="O94" s="130">
        <f t="shared" si="28"/>
        <v>0.94714453370226226</v>
      </c>
      <c r="P94" s="131">
        <v>1921.1031784921861</v>
      </c>
      <c r="Q94" s="130">
        <f t="shared" si="29"/>
        <v>0.12720745951833207</v>
      </c>
      <c r="R94" s="130">
        <f t="shared" si="30"/>
        <v>0.13216079760945185</v>
      </c>
      <c r="S94" s="132">
        <v>10468</v>
      </c>
      <c r="T94" s="1">
        <v>89979</v>
      </c>
      <c r="U94" s="1">
        <v>8558.0178809206773</v>
      </c>
      <c r="Y94" s="13"/>
      <c r="Z94" s="13"/>
      <c r="AA94" s="13"/>
      <c r="AB94" s="13"/>
    </row>
    <row r="95" spans="1:28">
      <c r="A95" s="125">
        <v>1871</v>
      </c>
      <c r="B95" s="125" t="s">
        <v>113</v>
      </c>
      <c r="C95" s="1">
        <v>42858</v>
      </c>
      <c r="D95" s="125">
        <f t="shared" si="25"/>
        <v>9374.0157480314956</v>
      </c>
      <c r="E95" s="126">
        <f t="shared" si="26"/>
        <v>0.84203240704711868</v>
      </c>
      <c r="F95" s="127">
        <f t="shared" ref="F95:F158" si="31">($D$364-D95)*0.6</f>
        <v>1055.1546650408741</v>
      </c>
      <c r="G95" s="127">
        <f t="shared" ref="G95:G158" si="32">F95*S95/1000</f>
        <v>4824.1671285668763</v>
      </c>
      <c r="H95" s="127">
        <f t="shared" ref="H95:H158" si="33">IF(D95&lt;D$364*0.9,(D$364*0.9-D95)*0.35,0)</f>
        <v>225.86564796535637</v>
      </c>
      <c r="I95" s="128">
        <f t="shared" ref="I95:I158" si="34">H95*S95/1000</f>
        <v>1032.6577424976094</v>
      </c>
      <c r="J95" s="127">
        <f t="shared" ref="J95:J158" si="35">H95+I$366</f>
        <v>99.265486755042417</v>
      </c>
      <c r="K95" s="128">
        <f t="shared" ref="K95:K158" si="36">J95*S95/1000</f>
        <v>453.84180544405393</v>
      </c>
      <c r="L95" s="129">
        <f t="shared" si="27"/>
        <v>5278.0089340109298</v>
      </c>
      <c r="M95" s="129">
        <f t="shared" ref="M95:M158" si="37">C95+L95</f>
        <v>48136.008934010926</v>
      </c>
      <c r="N95" s="129">
        <f t="shared" ref="N95:N158" si="38">M95/S95*1000</f>
        <v>10528.435899827411</v>
      </c>
      <c r="O95" s="130">
        <f t="shared" si="28"/>
        <v>0.94572960633596603</v>
      </c>
      <c r="P95" s="131">
        <v>1142.9340210227574</v>
      </c>
      <c r="Q95" s="130">
        <f t="shared" si="29"/>
        <v>7.7023597115070494E-2</v>
      </c>
      <c r="R95" s="130">
        <f t="shared" si="30"/>
        <v>8.0792708566041718E-2</v>
      </c>
      <c r="S95" s="132">
        <v>4572</v>
      </c>
      <c r="T95" s="1">
        <v>39793</v>
      </c>
      <c r="U95" s="1">
        <v>8673.2781168265046</v>
      </c>
      <c r="Y95" s="13"/>
      <c r="Z95" s="13"/>
      <c r="AA95" s="12"/>
      <c r="AB95" s="12"/>
    </row>
    <row r="96" spans="1:28">
      <c r="A96" s="125">
        <v>1874</v>
      </c>
      <c r="B96" s="125" t="s">
        <v>114</v>
      </c>
      <c r="C96" s="1">
        <v>11102</v>
      </c>
      <c r="D96" s="125">
        <f t="shared" si="25"/>
        <v>11305.49898167006</v>
      </c>
      <c r="E96" s="126">
        <f t="shared" si="26"/>
        <v>1.0155302461918165</v>
      </c>
      <c r="F96" s="127">
        <f t="shared" si="31"/>
        <v>-103.73527514226443</v>
      </c>
      <c r="G96" s="127">
        <f t="shared" si="32"/>
        <v>-101.86804018970366</v>
      </c>
      <c r="H96" s="127">
        <f t="shared" si="33"/>
        <v>0</v>
      </c>
      <c r="I96" s="128">
        <f t="shared" si="34"/>
        <v>0</v>
      </c>
      <c r="J96" s="127">
        <f t="shared" si="35"/>
        <v>-126.60016121031396</v>
      </c>
      <c r="K96" s="128">
        <f t="shared" si="36"/>
        <v>-124.3213583085283</v>
      </c>
      <c r="L96" s="129">
        <f t="shared" si="27"/>
        <v>-226.18939849823198</v>
      </c>
      <c r="M96" s="129">
        <f t="shared" si="37"/>
        <v>10875.810601501767</v>
      </c>
      <c r="N96" s="129">
        <f t="shared" si="38"/>
        <v>11075.163545317482</v>
      </c>
      <c r="O96" s="130">
        <f t="shared" si="28"/>
        <v>0.99484008446033689</v>
      </c>
      <c r="P96" s="131">
        <v>-254.60298191415816</v>
      </c>
      <c r="Q96" s="130">
        <f t="shared" si="29"/>
        <v>0.1712205928895453</v>
      </c>
      <c r="R96" s="130">
        <f t="shared" si="30"/>
        <v>0.17956941585311625</v>
      </c>
      <c r="S96" s="132">
        <v>982</v>
      </c>
      <c r="T96" s="1">
        <v>9479</v>
      </c>
      <c r="U96" s="1">
        <v>9584.428715874621</v>
      </c>
      <c r="Y96" s="13"/>
      <c r="Z96" s="13"/>
      <c r="AA96" s="12"/>
      <c r="AB96" s="12"/>
    </row>
    <row r="97" spans="1:28">
      <c r="A97" s="125">
        <v>1875</v>
      </c>
      <c r="B97" s="125" t="s">
        <v>115</v>
      </c>
      <c r="C97" s="1">
        <v>27768</v>
      </c>
      <c r="D97" s="125">
        <f t="shared" si="25"/>
        <v>10254.062038404725</v>
      </c>
      <c r="E97" s="126">
        <f t="shared" si="26"/>
        <v>0.92108363931664738</v>
      </c>
      <c r="F97" s="127">
        <f t="shared" si="31"/>
        <v>527.12689081693645</v>
      </c>
      <c r="G97" s="127">
        <f t="shared" si="32"/>
        <v>1427.459620332264</v>
      </c>
      <c r="H97" s="127">
        <f t="shared" si="33"/>
        <v>0</v>
      </c>
      <c r="I97" s="128">
        <f t="shared" si="34"/>
        <v>0</v>
      </c>
      <c r="J97" s="127">
        <f t="shared" si="35"/>
        <v>-126.60016121031396</v>
      </c>
      <c r="K97" s="128">
        <f t="shared" si="36"/>
        <v>-342.8332365575302</v>
      </c>
      <c r="L97" s="129">
        <f t="shared" si="27"/>
        <v>1084.6263837747338</v>
      </c>
      <c r="M97" s="129">
        <f t="shared" si="37"/>
        <v>28852.626383774732</v>
      </c>
      <c r="N97" s="129">
        <f t="shared" si="38"/>
        <v>10654.588768011348</v>
      </c>
      <c r="O97" s="130">
        <f t="shared" si="28"/>
        <v>0.9570614417102693</v>
      </c>
      <c r="P97" s="131">
        <v>-1537.5331666128409</v>
      </c>
      <c r="Q97" s="130">
        <f t="shared" si="29"/>
        <v>1.6232009522778919E-3</v>
      </c>
      <c r="R97" s="130">
        <f t="shared" si="30"/>
        <v>-9.6592844457069342E-4</v>
      </c>
      <c r="S97" s="132">
        <v>2708</v>
      </c>
      <c r="T97" s="1">
        <v>27723</v>
      </c>
      <c r="U97" s="235">
        <v>10263.976305072194</v>
      </c>
      <c r="V97" s="1"/>
      <c r="W97" s="89"/>
      <c r="Y97" s="12"/>
      <c r="Z97" s="12"/>
      <c r="AA97" s="12"/>
      <c r="AB97" s="12"/>
    </row>
    <row r="98" spans="1:28" ht="29.1" customHeight="1">
      <c r="A98" s="125">
        <v>3001</v>
      </c>
      <c r="B98" s="125" t="s">
        <v>116</v>
      </c>
      <c r="C98" s="1">
        <v>268614</v>
      </c>
      <c r="D98" s="125">
        <f t="shared" si="25"/>
        <v>8542.6154433278207</v>
      </c>
      <c r="E98" s="126">
        <f t="shared" si="26"/>
        <v>0.76735085982053597</v>
      </c>
      <c r="F98" s="127">
        <f t="shared" si="31"/>
        <v>1553.994847863079</v>
      </c>
      <c r="G98" s="127">
        <f t="shared" si="32"/>
        <v>48863.813996206656</v>
      </c>
      <c r="H98" s="127">
        <f t="shared" si="33"/>
        <v>516.85575461164262</v>
      </c>
      <c r="I98" s="128">
        <f t="shared" si="34"/>
        <v>16252.012348008491</v>
      </c>
      <c r="J98" s="127">
        <f t="shared" si="35"/>
        <v>390.25559340132867</v>
      </c>
      <c r="K98" s="128">
        <f t="shared" si="36"/>
        <v>12271.196878911378</v>
      </c>
      <c r="L98" s="129">
        <f t="shared" si="27"/>
        <v>61135.010875118038</v>
      </c>
      <c r="M98" s="129">
        <f t="shared" si="37"/>
        <v>329749.01087511802</v>
      </c>
      <c r="N98" s="129">
        <f t="shared" si="38"/>
        <v>10486.865884592229</v>
      </c>
      <c r="O98" s="130">
        <f t="shared" si="28"/>
        <v>0.94199552897463712</v>
      </c>
      <c r="P98" s="131">
        <v>3227.6314429219783</v>
      </c>
      <c r="Q98" s="130">
        <f t="shared" si="29"/>
        <v>9.9232705174636296E-2</v>
      </c>
      <c r="R98" s="130">
        <f t="shared" si="30"/>
        <v>9.7240074968716103E-2</v>
      </c>
      <c r="S98" s="132">
        <v>31444</v>
      </c>
      <c r="T98" s="1">
        <v>244365</v>
      </c>
      <c r="U98" s="1">
        <v>7785.548156880237</v>
      </c>
      <c r="Y98" s="13"/>
      <c r="Z98" s="13"/>
      <c r="AA98" s="12"/>
      <c r="AB98" s="12"/>
    </row>
    <row r="99" spans="1:28">
      <c r="A99" s="125">
        <v>3002</v>
      </c>
      <c r="B99" s="125" t="s">
        <v>117</v>
      </c>
      <c r="C99" s="1">
        <v>489052</v>
      </c>
      <c r="D99" s="125">
        <f t="shared" si="25"/>
        <v>9724.6371047922039</v>
      </c>
      <c r="E99" s="126">
        <f t="shared" si="26"/>
        <v>0.87352739840739491</v>
      </c>
      <c r="F99" s="127">
        <f t="shared" si="31"/>
        <v>844.78185098444919</v>
      </c>
      <c r="G99" s="127">
        <f t="shared" si="32"/>
        <v>42484.079286007945</v>
      </c>
      <c r="H99" s="127">
        <f t="shared" si="33"/>
        <v>103.14817309910849</v>
      </c>
      <c r="I99" s="128">
        <f t="shared" si="34"/>
        <v>5187.3216251541653</v>
      </c>
      <c r="J99" s="127">
        <f t="shared" si="35"/>
        <v>-23.451988111205466</v>
      </c>
      <c r="K99" s="128">
        <f t="shared" si="36"/>
        <v>-1179.4004821125229</v>
      </c>
      <c r="L99" s="129">
        <f t="shared" si="27"/>
        <v>41304.678803895426</v>
      </c>
      <c r="M99" s="129">
        <f t="shared" si="37"/>
        <v>530356.67880389537</v>
      </c>
      <c r="N99" s="129">
        <f t="shared" si="38"/>
        <v>10545.966967665448</v>
      </c>
      <c r="O99" s="130">
        <f t="shared" si="28"/>
        <v>0.9473043559039801</v>
      </c>
      <c r="P99" s="131">
        <v>5980.4681358780872</v>
      </c>
      <c r="Q99" s="130">
        <f t="shared" si="29"/>
        <v>9.4095643769910878E-2</v>
      </c>
      <c r="R99" s="130">
        <f t="shared" si="30"/>
        <v>8.0563579931674748E-2</v>
      </c>
      <c r="S99" s="132">
        <v>50290</v>
      </c>
      <c r="T99" s="1">
        <v>446992</v>
      </c>
      <c r="U99" s="1">
        <v>8999.5973262462758</v>
      </c>
      <c r="Y99" s="13"/>
      <c r="Z99" s="13"/>
      <c r="AA99" s="12"/>
      <c r="AB99" s="12"/>
    </row>
    <row r="100" spans="1:28">
      <c r="A100" s="125">
        <v>3003</v>
      </c>
      <c r="B100" s="125" t="s">
        <v>118</v>
      </c>
      <c r="C100" s="1">
        <v>516879</v>
      </c>
      <c r="D100" s="125">
        <f t="shared" si="25"/>
        <v>8883.8300505310926</v>
      </c>
      <c r="E100" s="126">
        <f t="shared" si="26"/>
        <v>0.7980008784193785</v>
      </c>
      <c r="F100" s="127">
        <f t="shared" si="31"/>
        <v>1349.2660835411159</v>
      </c>
      <c r="G100" s="127">
        <f t="shared" si="32"/>
        <v>78502.999272589208</v>
      </c>
      <c r="H100" s="127">
        <f t="shared" si="33"/>
        <v>397.43064209049743</v>
      </c>
      <c r="I100" s="128">
        <f t="shared" si="34"/>
        <v>23123.309618109324</v>
      </c>
      <c r="J100" s="127">
        <f t="shared" si="35"/>
        <v>270.83048088018347</v>
      </c>
      <c r="K100" s="128">
        <f t="shared" si="36"/>
        <v>15757.459038570834</v>
      </c>
      <c r="L100" s="129">
        <f t="shared" si="27"/>
        <v>94260.458311160037</v>
      </c>
      <c r="M100" s="129">
        <f t="shared" si="37"/>
        <v>611139.4583111601</v>
      </c>
      <c r="N100" s="129">
        <f t="shared" si="38"/>
        <v>10503.926614952394</v>
      </c>
      <c r="O100" s="130">
        <f t="shared" si="28"/>
        <v>0.94352802990457929</v>
      </c>
      <c r="P100" s="131">
        <v>5739.0704748787539</v>
      </c>
      <c r="Q100" s="130">
        <f t="shared" si="29"/>
        <v>9.3410080343203833E-2</v>
      </c>
      <c r="R100" s="130">
        <f t="shared" si="30"/>
        <v>7.8187809450522491E-2</v>
      </c>
      <c r="S100" s="132">
        <v>58182</v>
      </c>
      <c r="T100" s="1">
        <v>472722</v>
      </c>
      <c r="U100" s="1">
        <v>8239.5942271491313</v>
      </c>
      <c r="Y100" s="1"/>
      <c r="Z100" s="1"/>
    </row>
    <row r="101" spans="1:28">
      <c r="A101" s="125">
        <v>3004</v>
      </c>
      <c r="B101" s="125" t="s">
        <v>119</v>
      </c>
      <c r="C101" s="1">
        <v>784249</v>
      </c>
      <c r="D101" s="125">
        <f t="shared" si="25"/>
        <v>9348.3168836122622</v>
      </c>
      <c r="E101" s="126">
        <f t="shared" si="26"/>
        <v>0.8397239751811012</v>
      </c>
      <c r="F101" s="127">
        <f t="shared" si="31"/>
        <v>1070.5739836924142</v>
      </c>
      <c r="G101" s="127">
        <f t="shared" si="32"/>
        <v>89812.592639924012</v>
      </c>
      <c r="H101" s="127">
        <f t="shared" si="33"/>
        <v>234.86025051208807</v>
      </c>
      <c r="I101" s="128">
        <f t="shared" si="34"/>
        <v>19702.896135960091</v>
      </c>
      <c r="J101" s="127">
        <f t="shared" si="35"/>
        <v>108.26008930177412</v>
      </c>
      <c r="K101" s="128">
        <f t="shared" si="36"/>
        <v>9082.1554117044343</v>
      </c>
      <c r="L101" s="129">
        <f t="shared" si="27"/>
        <v>98894.748051628441</v>
      </c>
      <c r="M101" s="129">
        <f t="shared" si="37"/>
        <v>883143.74805162847</v>
      </c>
      <c r="N101" s="129">
        <f t="shared" si="38"/>
        <v>10527.150956606452</v>
      </c>
      <c r="O101" s="130">
        <f t="shared" si="28"/>
        <v>0.94561418474266545</v>
      </c>
      <c r="P101" s="131">
        <v>5542.9764854858804</v>
      </c>
      <c r="Q101" s="130">
        <f t="shared" si="29"/>
        <v>0.10803280657261739</v>
      </c>
      <c r="R101" s="130">
        <f t="shared" si="30"/>
        <v>9.8800520636005279E-2</v>
      </c>
      <c r="S101" s="132">
        <v>83892</v>
      </c>
      <c r="T101" s="1">
        <v>707785</v>
      </c>
      <c r="U101" s="1">
        <v>8507.7470460255063</v>
      </c>
      <c r="Y101" s="1"/>
      <c r="Z101" s="1"/>
    </row>
    <row r="102" spans="1:28">
      <c r="A102" s="125">
        <v>3005</v>
      </c>
      <c r="B102" s="125" t="s">
        <v>120</v>
      </c>
      <c r="C102" s="1">
        <v>1027112</v>
      </c>
      <c r="D102" s="125">
        <f t="shared" si="25"/>
        <v>10042.846107965934</v>
      </c>
      <c r="E102" s="126">
        <f t="shared" si="26"/>
        <v>0.90211091054227766</v>
      </c>
      <c r="F102" s="127">
        <f t="shared" si="31"/>
        <v>653.85644908021129</v>
      </c>
      <c r="G102" s="127">
        <f t="shared" si="32"/>
        <v>66871.860616780454</v>
      </c>
      <c r="H102" s="127">
        <f t="shared" si="33"/>
        <v>0</v>
      </c>
      <c r="I102" s="128">
        <f t="shared" si="34"/>
        <v>0</v>
      </c>
      <c r="J102" s="127">
        <f t="shared" si="35"/>
        <v>-126.60016121031396</v>
      </c>
      <c r="K102" s="128">
        <f t="shared" si="36"/>
        <v>-12947.778287462439</v>
      </c>
      <c r="L102" s="129">
        <f t="shared" si="27"/>
        <v>53924.082329318015</v>
      </c>
      <c r="M102" s="129">
        <f t="shared" si="37"/>
        <v>1081036.0823293179</v>
      </c>
      <c r="N102" s="129">
        <f t="shared" si="38"/>
        <v>10570.102395835831</v>
      </c>
      <c r="O102" s="130">
        <f t="shared" si="28"/>
        <v>0.94947235020052123</v>
      </c>
      <c r="P102" s="131">
        <v>8108.9057339034262</v>
      </c>
      <c r="Q102" s="130">
        <f t="shared" si="29"/>
        <v>7.6128580723368727E-2</v>
      </c>
      <c r="R102" s="130">
        <f t="shared" si="30"/>
        <v>7.1772423845018918E-2</v>
      </c>
      <c r="S102" s="132">
        <v>102273</v>
      </c>
      <c r="T102" s="1">
        <v>954451</v>
      </c>
      <c r="U102" s="1">
        <v>9370.3158287436545</v>
      </c>
      <c r="Y102" s="13"/>
      <c r="Z102" s="13"/>
    </row>
    <row r="103" spans="1:28">
      <c r="A103" s="125">
        <v>3006</v>
      </c>
      <c r="B103" s="125" t="s">
        <v>121</v>
      </c>
      <c r="C103" s="1">
        <v>301465</v>
      </c>
      <c r="D103" s="125">
        <f t="shared" si="25"/>
        <v>10813.336202876717</v>
      </c>
      <c r="E103" s="126">
        <f t="shared" si="26"/>
        <v>0.97132112382359526</v>
      </c>
      <c r="F103" s="127">
        <f t="shared" si="31"/>
        <v>191.56239213374138</v>
      </c>
      <c r="G103" s="127">
        <f t="shared" si="32"/>
        <v>5340.5679302965755</v>
      </c>
      <c r="H103" s="127">
        <f t="shared" si="33"/>
        <v>0</v>
      </c>
      <c r="I103" s="128">
        <f t="shared" si="34"/>
        <v>0</v>
      </c>
      <c r="J103" s="127">
        <f t="shared" si="35"/>
        <v>-126.60016121031396</v>
      </c>
      <c r="K103" s="128">
        <f t="shared" si="36"/>
        <v>-3529.4858943823428</v>
      </c>
      <c r="L103" s="129">
        <f t="shared" si="27"/>
        <v>1811.0820359142326</v>
      </c>
      <c r="M103" s="129">
        <f t="shared" si="37"/>
        <v>303276.08203591424</v>
      </c>
      <c r="N103" s="129">
        <f t="shared" si="38"/>
        <v>10878.298433800144</v>
      </c>
      <c r="O103" s="130">
        <f t="shared" si="28"/>
        <v>0.97715643551304832</v>
      </c>
      <c r="P103" s="131">
        <v>979.12389736778732</v>
      </c>
      <c r="Q103" s="130">
        <f t="shared" si="29"/>
        <v>2.6483977840353848E-2</v>
      </c>
      <c r="R103" s="130">
        <f t="shared" si="30"/>
        <v>1.9672415879721728E-2</v>
      </c>
      <c r="S103" s="132">
        <v>27879</v>
      </c>
      <c r="T103" s="1">
        <v>293687</v>
      </c>
      <c r="U103" s="1">
        <v>10604.715822921931</v>
      </c>
      <c r="Y103" s="13"/>
      <c r="Z103" s="13"/>
    </row>
    <row r="104" spans="1:28">
      <c r="A104" s="125">
        <v>3007</v>
      </c>
      <c r="B104" s="125" t="s">
        <v>122</v>
      </c>
      <c r="C104" s="1">
        <v>298293</v>
      </c>
      <c r="D104" s="125">
        <f t="shared" si="25"/>
        <v>9618.9416658605005</v>
      </c>
      <c r="E104" s="126">
        <f t="shared" si="26"/>
        <v>0.86403317658722634</v>
      </c>
      <c r="F104" s="127">
        <f t="shared" si="31"/>
        <v>908.19911434347125</v>
      </c>
      <c r="G104" s="127">
        <f t="shared" si="32"/>
        <v>28164.162734905389</v>
      </c>
      <c r="H104" s="127">
        <f t="shared" si="33"/>
        <v>140.14157672520469</v>
      </c>
      <c r="I104" s="128">
        <f t="shared" si="34"/>
        <v>4345.930435825323</v>
      </c>
      <c r="J104" s="127">
        <f t="shared" si="35"/>
        <v>13.54141551489073</v>
      </c>
      <c r="K104" s="128">
        <f t="shared" si="36"/>
        <v>419.93283653227644</v>
      </c>
      <c r="L104" s="129">
        <f t="shared" si="27"/>
        <v>28584.095571437665</v>
      </c>
      <c r="M104" s="129">
        <f t="shared" si="37"/>
        <v>326877.09557143768</v>
      </c>
      <c r="N104" s="129">
        <f t="shared" si="38"/>
        <v>10540.682195718864</v>
      </c>
      <c r="O104" s="130">
        <f t="shared" si="28"/>
        <v>0.94682964481297172</v>
      </c>
      <c r="P104" s="131">
        <v>2470.5617948243016</v>
      </c>
      <c r="Q104" s="130">
        <f t="shared" si="29"/>
        <v>8.6471779480754102E-2</v>
      </c>
      <c r="R104" s="130">
        <f t="shared" si="30"/>
        <v>8.030561156651024E-2</v>
      </c>
      <c r="S104" s="132">
        <v>31011</v>
      </c>
      <c r="T104" s="1">
        <v>274552</v>
      </c>
      <c r="U104" s="1">
        <v>8903.9078968704398</v>
      </c>
      <c r="Y104" s="13"/>
      <c r="Z104" s="13"/>
    </row>
    <row r="105" spans="1:28">
      <c r="A105" s="125">
        <v>3011</v>
      </c>
      <c r="B105" s="125" t="s">
        <v>123</v>
      </c>
      <c r="C105" s="1">
        <v>54137</v>
      </c>
      <c r="D105" s="125">
        <f t="shared" si="25"/>
        <v>11418.898966462772</v>
      </c>
      <c r="E105" s="126">
        <f t="shared" si="26"/>
        <v>1.0257165382485762</v>
      </c>
      <c r="F105" s="127">
        <f t="shared" si="31"/>
        <v>-171.7752660178914</v>
      </c>
      <c r="G105" s="127">
        <f t="shared" si="32"/>
        <v>-814.38653619082311</v>
      </c>
      <c r="H105" s="127">
        <f t="shared" si="33"/>
        <v>0</v>
      </c>
      <c r="I105" s="128">
        <f t="shared" si="34"/>
        <v>0</v>
      </c>
      <c r="J105" s="127">
        <f t="shared" si="35"/>
        <v>-126.60016121031396</v>
      </c>
      <c r="K105" s="128">
        <f t="shared" si="36"/>
        <v>-600.21136429809849</v>
      </c>
      <c r="L105" s="129">
        <f t="shared" si="27"/>
        <v>-1414.5979004889216</v>
      </c>
      <c r="M105" s="129">
        <f t="shared" si="37"/>
        <v>52722.402099511077</v>
      </c>
      <c r="N105" s="129">
        <f t="shared" si="38"/>
        <v>11120.523539234568</v>
      </c>
      <c r="O105" s="130">
        <f t="shared" si="28"/>
        <v>0.99891460128304088</v>
      </c>
      <c r="P105" s="131">
        <v>-127.09545545318338</v>
      </c>
      <c r="Q105" s="130">
        <f t="shared" si="29"/>
        <v>7.6325102389757052E-2</v>
      </c>
      <c r="R105" s="130">
        <f t="shared" si="30"/>
        <v>6.5654931579312376E-2</v>
      </c>
      <c r="S105" s="132">
        <v>4741</v>
      </c>
      <c r="T105" s="1">
        <v>50298</v>
      </c>
      <c r="U105" s="1">
        <v>10715.381337878141</v>
      </c>
      <c r="Y105" s="13"/>
      <c r="Z105" s="13"/>
    </row>
    <row r="106" spans="1:28">
      <c r="A106" s="125">
        <v>3012</v>
      </c>
      <c r="B106" s="125" t="s">
        <v>124</v>
      </c>
      <c r="C106" s="1">
        <v>11002</v>
      </c>
      <c r="D106" s="125">
        <f t="shared" si="25"/>
        <v>8366.5399239543713</v>
      </c>
      <c r="E106" s="126">
        <f t="shared" si="26"/>
        <v>0.7515346613645828</v>
      </c>
      <c r="F106" s="127">
        <f t="shared" si="31"/>
        <v>1659.6401594871488</v>
      </c>
      <c r="G106" s="127">
        <f t="shared" si="32"/>
        <v>2182.4268097256008</v>
      </c>
      <c r="H106" s="127">
        <f t="shared" si="33"/>
        <v>578.48218639234983</v>
      </c>
      <c r="I106" s="128">
        <f t="shared" si="34"/>
        <v>760.70407510593998</v>
      </c>
      <c r="J106" s="127">
        <f t="shared" si="35"/>
        <v>451.88202518203587</v>
      </c>
      <c r="K106" s="128">
        <f t="shared" si="36"/>
        <v>594.22486311437717</v>
      </c>
      <c r="L106" s="129">
        <f t="shared" si="27"/>
        <v>2776.6516728399779</v>
      </c>
      <c r="M106" s="129">
        <f t="shared" si="37"/>
        <v>13778.651672839978</v>
      </c>
      <c r="N106" s="129">
        <f t="shared" si="38"/>
        <v>10478.062108623557</v>
      </c>
      <c r="O106" s="130">
        <f t="shared" si="28"/>
        <v>0.94120471905183944</v>
      </c>
      <c r="P106" s="131">
        <v>359.75770727142162</v>
      </c>
      <c r="Q106" s="130">
        <f t="shared" si="29"/>
        <v>3.4314186330732348E-2</v>
      </c>
      <c r="R106" s="130">
        <f t="shared" si="30"/>
        <v>4.2179693451118036E-2</v>
      </c>
      <c r="S106" s="132">
        <v>1315</v>
      </c>
      <c r="T106" s="1">
        <v>10637</v>
      </c>
      <c r="U106" s="1">
        <v>8027.9245283018863</v>
      </c>
      <c r="Y106" s="13"/>
      <c r="Z106" s="13"/>
    </row>
    <row r="107" spans="1:28">
      <c r="A107" s="125">
        <v>3013</v>
      </c>
      <c r="B107" s="125" t="s">
        <v>125</v>
      </c>
      <c r="C107" s="1">
        <v>31072</v>
      </c>
      <c r="D107" s="125">
        <f t="shared" si="25"/>
        <v>8684.1811067635554</v>
      </c>
      <c r="E107" s="126">
        <f t="shared" si="26"/>
        <v>0.78006716834210488</v>
      </c>
      <c r="F107" s="127">
        <f t="shared" si="31"/>
        <v>1469.0554498016384</v>
      </c>
      <c r="G107" s="127">
        <f t="shared" si="32"/>
        <v>5256.2803993902617</v>
      </c>
      <c r="H107" s="127">
        <f t="shared" si="33"/>
        <v>467.30777240913545</v>
      </c>
      <c r="I107" s="128">
        <f t="shared" si="34"/>
        <v>1672.0272096798867</v>
      </c>
      <c r="J107" s="127">
        <f t="shared" si="35"/>
        <v>340.7076111988215</v>
      </c>
      <c r="K107" s="128">
        <f t="shared" si="36"/>
        <v>1219.0518328693834</v>
      </c>
      <c r="L107" s="129">
        <f t="shared" si="27"/>
        <v>6475.332232259645</v>
      </c>
      <c r="M107" s="129">
        <f t="shared" si="37"/>
        <v>37547.332232259643</v>
      </c>
      <c r="N107" s="129">
        <f t="shared" si="38"/>
        <v>10493.944167764015</v>
      </c>
      <c r="O107" s="130">
        <f t="shared" si="28"/>
        <v>0.9426313444007155</v>
      </c>
      <c r="P107" s="131">
        <v>686.55462100162276</v>
      </c>
      <c r="Q107" s="130">
        <f t="shared" si="29"/>
        <v>6.1165943786072881E-2</v>
      </c>
      <c r="R107" s="130">
        <f t="shared" si="30"/>
        <v>6.7987301166475389E-2</v>
      </c>
      <c r="S107" s="132">
        <v>3578</v>
      </c>
      <c r="T107" s="1">
        <v>29281</v>
      </c>
      <c r="U107" s="1">
        <v>8131.3524021105241</v>
      </c>
      <c r="Y107" s="13"/>
      <c r="Z107" s="13"/>
    </row>
    <row r="108" spans="1:28">
      <c r="A108" s="125">
        <v>3014</v>
      </c>
      <c r="B108" s="125" t="s">
        <v>126</v>
      </c>
      <c r="C108" s="1">
        <v>428358</v>
      </c>
      <c r="D108" s="125">
        <f t="shared" si="25"/>
        <v>9392.1680406946161</v>
      </c>
      <c r="E108" s="126">
        <f t="shared" si="26"/>
        <v>0.84366295889334963</v>
      </c>
      <c r="F108" s="127">
        <f t="shared" si="31"/>
        <v>1044.2632894430019</v>
      </c>
      <c r="G108" s="127">
        <f t="shared" si="32"/>
        <v>47626.76010491643</v>
      </c>
      <c r="H108" s="127">
        <f t="shared" si="33"/>
        <v>219.51234553326421</v>
      </c>
      <c r="I108" s="128">
        <f t="shared" si="34"/>
        <v>10011.519055081115</v>
      </c>
      <c r="J108" s="127">
        <f t="shared" si="35"/>
        <v>92.912184322950253</v>
      </c>
      <c r="K108" s="128">
        <f t="shared" si="36"/>
        <v>4237.5389026011153</v>
      </c>
      <c r="L108" s="129">
        <f t="shared" si="27"/>
        <v>51864.299007517548</v>
      </c>
      <c r="M108" s="129">
        <f t="shared" si="37"/>
        <v>480222.29900751752</v>
      </c>
      <c r="N108" s="129">
        <f t="shared" si="38"/>
        <v>10529.343514460568</v>
      </c>
      <c r="O108" s="130">
        <f t="shared" si="28"/>
        <v>0.94581113392827776</v>
      </c>
      <c r="P108" s="131">
        <v>-7703.3011306199478</v>
      </c>
      <c r="Q108" s="130">
        <f t="shared" si="29"/>
        <v>7.765729955470578E-2</v>
      </c>
      <c r="R108" s="130">
        <f t="shared" si="30"/>
        <v>6.8040422670852904E-2</v>
      </c>
      <c r="S108" s="132">
        <v>45608</v>
      </c>
      <c r="T108" s="1">
        <v>397490</v>
      </c>
      <c r="U108" s="1">
        <v>8793.8319948673707</v>
      </c>
      <c r="Y108" s="13"/>
      <c r="Z108" s="13"/>
    </row>
    <row r="109" spans="1:28">
      <c r="A109" s="125">
        <v>3015</v>
      </c>
      <c r="B109" s="125" t="s">
        <v>127</v>
      </c>
      <c r="C109" s="1">
        <v>35804</v>
      </c>
      <c r="D109" s="125">
        <f t="shared" si="25"/>
        <v>9309.41237649506</v>
      </c>
      <c r="E109" s="126">
        <f t="shared" si="26"/>
        <v>0.83622933034014724</v>
      </c>
      <c r="F109" s="127">
        <f t="shared" si="31"/>
        <v>1093.9166879627355</v>
      </c>
      <c r="G109" s="127">
        <f t="shared" si="32"/>
        <v>4207.2035819046805</v>
      </c>
      <c r="H109" s="127">
        <f t="shared" si="33"/>
        <v>248.47682800310884</v>
      </c>
      <c r="I109" s="128">
        <f t="shared" si="34"/>
        <v>955.64188049995653</v>
      </c>
      <c r="J109" s="127">
        <f t="shared" si="35"/>
        <v>121.87666679279488</v>
      </c>
      <c r="K109" s="128">
        <f t="shared" si="36"/>
        <v>468.73766048508912</v>
      </c>
      <c r="L109" s="129">
        <f t="shared" si="27"/>
        <v>4675.9412423897693</v>
      </c>
      <c r="M109" s="129">
        <f t="shared" si="37"/>
        <v>40479.941242389767</v>
      </c>
      <c r="N109" s="129">
        <f t="shared" si="38"/>
        <v>10525.205731250589</v>
      </c>
      <c r="O109" s="130">
        <f t="shared" si="28"/>
        <v>0.94543945250061745</v>
      </c>
      <c r="P109" s="131">
        <v>-439.57859911341075</v>
      </c>
      <c r="Q109" s="130">
        <f t="shared" si="29"/>
        <v>8.1659164375698617E-2</v>
      </c>
      <c r="R109" s="130">
        <f t="shared" si="30"/>
        <v>7.5753069094396136E-2</v>
      </c>
      <c r="S109" s="132">
        <v>3846</v>
      </c>
      <c r="T109" s="1">
        <v>33101</v>
      </c>
      <c r="U109" s="1">
        <v>8653.8562091503263</v>
      </c>
      <c r="Y109" s="13"/>
      <c r="Z109" s="13"/>
    </row>
    <row r="110" spans="1:28">
      <c r="A110" s="125">
        <v>3016</v>
      </c>
      <c r="B110" s="125" t="s">
        <v>128</v>
      </c>
      <c r="C110" s="1">
        <v>70806</v>
      </c>
      <c r="D110" s="125">
        <f t="shared" si="25"/>
        <v>8518.5274302213675</v>
      </c>
      <c r="E110" s="126">
        <f t="shared" si="26"/>
        <v>0.76518712463998984</v>
      </c>
      <c r="F110" s="127">
        <f t="shared" si="31"/>
        <v>1568.4476557269511</v>
      </c>
      <c r="G110" s="127">
        <f t="shared" si="32"/>
        <v>13036.936914402419</v>
      </c>
      <c r="H110" s="127">
        <f t="shared" si="33"/>
        <v>525.28655919890127</v>
      </c>
      <c r="I110" s="128">
        <f t="shared" si="34"/>
        <v>4366.1818800612673</v>
      </c>
      <c r="J110" s="127">
        <f t="shared" si="35"/>
        <v>398.68639798858732</v>
      </c>
      <c r="K110" s="128">
        <f t="shared" si="36"/>
        <v>3313.8813400811378</v>
      </c>
      <c r="L110" s="129">
        <f t="shared" si="27"/>
        <v>16350.818254483556</v>
      </c>
      <c r="M110" s="129">
        <f t="shared" si="37"/>
        <v>87156.818254483558</v>
      </c>
      <c r="N110" s="129">
        <f t="shared" si="38"/>
        <v>10485.661483936905</v>
      </c>
      <c r="O110" s="130">
        <f t="shared" si="28"/>
        <v>0.94188734221560966</v>
      </c>
      <c r="P110" s="131">
        <v>1838.2323671787199</v>
      </c>
      <c r="Q110" s="130">
        <f t="shared" si="29"/>
        <v>6.7432499660802322E-2</v>
      </c>
      <c r="R110" s="130">
        <f t="shared" si="30"/>
        <v>5.5874640545129625E-2</v>
      </c>
      <c r="S110" s="132">
        <v>8312</v>
      </c>
      <c r="T110" s="1">
        <v>66333</v>
      </c>
      <c r="U110" s="1">
        <v>8067.7450741911944</v>
      </c>
      <c r="Y110" s="13"/>
      <c r="Z110" s="13"/>
    </row>
    <row r="111" spans="1:28">
      <c r="A111" s="125">
        <v>3017</v>
      </c>
      <c r="B111" s="125" t="s">
        <v>129</v>
      </c>
      <c r="C111" s="1">
        <v>71522</v>
      </c>
      <c r="D111" s="125">
        <f t="shared" si="25"/>
        <v>9370.103497969345</v>
      </c>
      <c r="E111" s="126">
        <f t="shared" si="26"/>
        <v>0.84168098440976125</v>
      </c>
      <c r="F111" s="127">
        <f t="shared" si="31"/>
        <v>1057.5020150781645</v>
      </c>
      <c r="G111" s="127">
        <f t="shared" si="32"/>
        <v>8071.91288109163</v>
      </c>
      <c r="H111" s="127">
        <f t="shared" si="33"/>
        <v>227.23493548710911</v>
      </c>
      <c r="I111" s="128">
        <f t="shared" si="34"/>
        <v>1734.4842625731039</v>
      </c>
      <c r="J111" s="127">
        <f t="shared" si="35"/>
        <v>100.63477427679516</v>
      </c>
      <c r="K111" s="128">
        <f t="shared" si="36"/>
        <v>768.14523205477747</v>
      </c>
      <c r="L111" s="129">
        <f t="shared" si="27"/>
        <v>8840.0581131464078</v>
      </c>
      <c r="M111" s="129">
        <f t="shared" si="37"/>
        <v>80362.058113146413</v>
      </c>
      <c r="N111" s="129">
        <f t="shared" si="38"/>
        <v>10528.240287324303</v>
      </c>
      <c r="O111" s="130">
        <f t="shared" si="28"/>
        <v>0.94571203520409808</v>
      </c>
      <c r="P111" s="131">
        <v>483.2129882910358</v>
      </c>
      <c r="Q111" s="130">
        <f t="shared" si="29"/>
        <v>8.1356495970729206E-2</v>
      </c>
      <c r="R111" s="130">
        <f t="shared" si="30"/>
        <v>7.2148036356148276E-2</v>
      </c>
      <c r="S111" s="132">
        <v>7633</v>
      </c>
      <c r="T111" s="1">
        <v>66141</v>
      </c>
      <c r="U111" s="1">
        <v>8739.561310782241</v>
      </c>
      <c r="Y111" s="13"/>
      <c r="Z111" s="13"/>
    </row>
    <row r="112" spans="1:28">
      <c r="A112" s="125">
        <v>3018</v>
      </c>
      <c r="B112" s="125" t="s">
        <v>130</v>
      </c>
      <c r="C112" s="1">
        <v>52753</v>
      </c>
      <c r="D112" s="125">
        <f t="shared" si="25"/>
        <v>8921.5288347708429</v>
      </c>
      <c r="E112" s="126">
        <f t="shared" si="26"/>
        <v>0.80138721773108845</v>
      </c>
      <c r="F112" s="127">
        <f t="shared" si="31"/>
        <v>1326.6468129972657</v>
      </c>
      <c r="G112" s="127">
        <f t="shared" si="32"/>
        <v>7844.462605252832</v>
      </c>
      <c r="H112" s="127">
        <f t="shared" si="33"/>
        <v>384.23606760658481</v>
      </c>
      <c r="I112" s="128">
        <f t="shared" si="34"/>
        <v>2271.9878677577358</v>
      </c>
      <c r="J112" s="127">
        <f t="shared" si="35"/>
        <v>257.63590639627085</v>
      </c>
      <c r="K112" s="128">
        <f t="shared" si="36"/>
        <v>1523.4011145211496</v>
      </c>
      <c r="L112" s="129">
        <f t="shared" si="27"/>
        <v>9367.8637197739808</v>
      </c>
      <c r="M112" s="129">
        <f t="shared" si="37"/>
        <v>62120.863719773981</v>
      </c>
      <c r="N112" s="129">
        <f t="shared" si="38"/>
        <v>10505.81155416438</v>
      </c>
      <c r="O112" s="130">
        <f t="shared" si="28"/>
        <v>0.94369734687016471</v>
      </c>
      <c r="P112" s="131">
        <v>1065.3709681337605</v>
      </c>
      <c r="Q112" s="130">
        <f t="shared" si="29"/>
        <v>9.1561827512001329E-2</v>
      </c>
      <c r="R112" s="130">
        <f t="shared" si="30"/>
        <v>7.1624625183014878E-2</v>
      </c>
      <c r="S112" s="132">
        <v>5913</v>
      </c>
      <c r="T112" s="1">
        <v>48328</v>
      </c>
      <c r="U112" s="1">
        <v>8325.2368647717485</v>
      </c>
      <c r="Y112" s="13"/>
      <c r="Z112" s="13"/>
    </row>
    <row r="113" spans="1:26">
      <c r="A113" s="125">
        <v>3019</v>
      </c>
      <c r="B113" s="125" t="s">
        <v>131</v>
      </c>
      <c r="C113" s="1">
        <v>198456</v>
      </c>
      <c r="D113" s="125">
        <f t="shared" si="25"/>
        <v>10613.187871009146</v>
      </c>
      <c r="E113" s="126">
        <f t="shared" si="26"/>
        <v>0.95334255560065329</v>
      </c>
      <c r="F113" s="127">
        <f t="shared" si="31"/>
        <v>311.65139125428396</v>
      </c>
      <c r="G113" s="127">
        <f t="shared" si="32"/>
        <v>5827.569365063855</v>
      </c>
      <c r="H113" s="127">
        <f t="shared" si="33"/>
        <v>0</v>
      </c>
      <c r="I113" s="128">
        <f t="shared" si="34"/>
        <v>0</v>
      </c>
      <c r="J113" s="127">
        <f t="shared" si="35"/>
        <v>-126.60016121031396</v>
      </c>
      <c r="K113" s="128">
        <f t="shared" si="36"/>
        <v>-2367.2964144716607</v>
      </c>
      <c r="L113" s="129">
        <f t="shared" si="27"/>
        <v>3460.2729505921943</v>
      </c>
      <c r="M113" s="129">
        <f t="shared" si="37"/>
        <v>201916.27295059219</v>
      </c>
      <c r="N113" s="129">
        <f t="shared" si="38"/>
        <v>10798.239101053116</v>
      </c>
      <c r="O113" s="130">
        <f t="shared" si="28"/>
        <v>0.96996500822387155</v>
      </c>
      <c r="P113" s="131">
        <v>1144.8788606793482</v>
      </c>
      <c r="Q113" s="130">
        <f t="shared" si="29"/>
        <v>0.10382112464541966</v>
      </c>
      <c r="R113" s="130">
        <f t="shared" si="30"/>
        <v>7.9677435679166006E-2</v>
      </c>
      <c r="S113" s="132">
        <v>18699</v>
      </c>
      <c r="T113" s="1">
        <v>179790</v>
      </c>
      <c r="U113" s="1">
        <v>9829.9617277200668</v>
      </c>
      <c r="Y113" s="13"/>
      <c r="Z113" s="13"/>
    </row>
    <row r="114" spans="1:26">
      <c r="A114" s="125">
        <v>3020</v>
      </c>
      <c r="B114" s="125" t="s">
        <v>132</v>
      </c>
      <c r="C114" s="1">
        <v>753309</v>
      </c>
      <c r="D114" s="125">
        <f t="shared" si="25"/>
        <v>12342.852929610697</v>
      </c>
      <c r="E114" s="126">
        <f t="shared" si="26"/>
        <v>1.1087118308214043</v>
      </c>
      <c r="F114" s="127">
        <f t="shared" si="31"/>
        <v>-726.14764390664675</v>
      </c>
      <c r="G114" s="127">
        <f t="shared" si="32"/>
        <v>-44318.243002910465</v>
      </c>
      <c r="H114" s="127">
        <f t="shared" si="33"/>
        <v>0</v>
      </c>
      <c r="I114" s="128">
        <f t="shared" si="34"/>
        <v>0</v>
      </c>
      <c r="J114" s="127">
        <f t="shared" si="35"/>
        <v>-126.60016121031396</v>
      </c>
      <c r="K114" s="128">
        <f t="shared" si="36"/>
        <v>-7726.6610389878815</v>
      </c>
      <c r="L114" s="129">
        <f t="shared" si="27"/>
        <v>-52044.90404189835</v>
      </c>
      <c r="M114" s="129">
        <f t="shared" si="37"/>
        <v>701264.09595810168</v>
      </c>
      <c r="N114" s="129">
        <f t="shared" si="38"/>
        <v>11490.105124493735</v>
      </c>
      <c r="O114" s="130">
        <f t="shared" si="28"/>
        <v>1.0321127183121719</v>
      </c>
      <c r="P114" s="131">
        <v>1710.7140609113412</v>
      </c>
      <c r="Q114" s="133">
        <f t="shared" si="29"/>
        <v>0.10597436307766393</v>
      </c>
      <c r="R114" s="134">
        <f t="shared" si="30"/>
        <v>8.7889384470515183E-2</v>
      </c>
      <c r="S114" s="132">
        <v>61032</v>
      </c>
      <c r="T114" s="1">
        <v>681127</v>
      </c>
      <c r="U114" s="62">
        <v>11345.687443781857</v>
      </c>
      <c r="V114" s="62"/>
      <c r="W114" s="62"/>
      <c r="X114" s="13"/>
      <c r="Y114" s="13"/>
      <c r="Z114" s="13"/>
    </row>
    <row r="115" spans="1:26">
      <c r="A115" s="125">
        <v>3021</v>
      </c>
      <c r="B115" s="125" t="s">
        <v>133</v>
      </c>
      <c r="C115" s="1">
        <v>210807</v>
      </c>
      <c r="D115" s="125">
        <f t="shared" si="25"/>
        <v>10144.706448508181</v>
      </c>
      <c r="E115" s="126">
        <f t="shared" si="26"/>
        <v>0.91126063996826445</v>
      </c>
      <c r="F115" s="127">
        <f t="shared" si="31"/>
        <v>592.74024475486294</v>
      </c>
      <c r="G115" s="127">
        <f t="shared" si="32"/>
        <v>12317.142286006052</v>
      </c>
      <c r="H115" s="127">
        <f t="shared" si="33"/>
        <v>0</v>
      </c>
      <c r="I115" s="128">
        <f t="shared" si="34"/>
        <v>0</v>
      </c>
      <c r="J115" s="127">
        <f t="shared" si="35"/>
        <v>-126.60016121031396</v>
      </c>
      <c r="K115" s="128">
        <f t="shared" si="36"/>
        <v>-2630.7513499503239</v>
      </c>
      <c r="L115" s="129">
        <f t="shared" si="27"/>
        <v>9686.3909360557282</v>
      </c>
      <c r="M115" s="129">
        <f t="shared" si="37"/>
        <v>220493.39093605572</v>
      </c>
      <c r="N115" s="129">
        <f t="shared" si="38"/>
        <v>10610.84653205273</v>
      </c>
      <c r="O115" s="130">
        <f t="shared" si="28"/>
        <v>0.95313224197091606</v>
      </c>
      <c r="P115" s="131">
        <v>2401.1132747696147</v>
      </c>
      <c r="Q115" s="133">
        <f t="shared" si="29"/>
        <v>8.2810694198320364E-2</v>
      </c>
      <c r="R115" s="134">
        <f t="shared" si="30"/>
        <v>6.5041760284863873E-2</v>
      </c>
      <c r="S115" s="132">
        <v>20780</v>
      </c>
      <c r="T115" s="1">
        <v>194685</v>
      </c>
      <c r="U115" s="62">
        <v>9525.1724644062815</v>
      </c>
      <c r="V115" s="62"/>
      <c r="W115" s="62"/>
      <c r="X115" s="13"/>
      <c r="Y115" s="13"/>
      <c r="Z115" s="13"/>
    </row>
    <row r="116" spans="1:26">
      <c r="A116" s="125">
        <v>3022</v>
      </c>
      <c r="B116" s="125" t="s">
        <v>134</v>
      </c>
      <c r="C116" s="1">
        <v>207957</v>
      </c>
      <c r="D116" s="125">
        <f t="shared" si="25"/>
        <v>12929.432976871425</v>
      </c>
      <c r="E116" s="126">
        <f t="shared" si="26"/>
        <v>1.1614020995810321</v>
      </c>
      <c r="F116" s="127">
        <f t="shared" si="31"/>
        <v>-1078.0956722630835</v>
      </c>
      <c r="G116" s="127">
        <f t="shared" si="32"/>
        <v>-17340.090792679435</v>
      </c>
      <c r="H116" s="127">
        <f t="shared" si="33"/>
        <v>0</v>
      </c>
      <c r="I116" s="128">
        <f t="shared" si="34"/>
        <v>0</v>
      </c>
      <c r="J116" s="127">
        <f t="shared" si="35"/>
        <v>-126.60016121031396</v>
      </c>
      <c r="K116" s="128">
        <f t="shared" si="36"/>
        <v>-2036.2369929066897</v>
      </c>
      <c r="L116" s="129">
        <f t="shared" si="27"/>
        <v>-19376.327785586123</v>
      </c>
      <c r="M116" s="129">
        <f t="shared" si="37"/>
        <v>188580.67221441388</v>
      </c>
      <c r="N116" s="129">
        <f t="shared" si="38"/>
        <v>11724.737143398026</v>
      </c>
      <c r="O116" s="130">
        <f t="shared" si="28"/>
        <v>1.0531888258160229</v>
      </c>
      <c r="P116" s="131">
        <v>175.05502942227031</v>
      </c>
      <c r="Q116" s="133">
        <f t="shared" si="29"/>
        <v>0.11545764675592173</v>
      </c>
      <c r="R116" s="133">
        <f t="shared" si="30"/>
        <v>0.1063725341144752</v>
      </c>
      <c r="S116" s="132">
        <v>16084</v>
      </c>
      <c r="T116" s="1">
        <v>186432</v>
      </c>
      <c r="U116" s="1">
        <v>11686.328590233812</v>
      </c>
      <c r="W116" s="10"/>
      <c r="X116" s="12"/>
      <c r="Y116" s="13"/>
      <c r="Z116" s="13"/>
    </row>
    <row r="117" spans="1:26">
      <c r="A117" s="125">
        <v>3023</v>
      </c>
      <c r="B117" s="125" t="s">
        <v>135</v>
      </c>
      <c r="C117" s="1">
        <v>228271</v>
      </c>
      <c r="D117" s="125">
        <f t="shared" si="25"/>
        <v>11448.46782687196</v>
      </c>
      <c r="E117" s="126">
        <f t="shared" si="26"/>
        <v>1.0283725972283382</v>
      </c>
      <c r="F117" s="127">
        <f t="shared" si="31"/>
        <v>-189.51658226340442</v>
      </c>
      <c r="G117" s="127">
        <f t="shared" si="32"/>
        <v>-3778.7711337500205</v>
      </c>
      <c r="H117" s="127">
        <f t="shared" si="33"/>
        <v>0</v>
      </c>
      <c r="I117" s="128">
        <f t="shared" si="34"/>
        <v>0</v>
      </c>
      <c r="J117" s="127">
        <f t="shared" si="35"/>
        <v>-126.60016121031396</v>
      </c>
      <c r="K117" s="128">
        <f t="shared" si="36"/>
        <v>-2524.2806143724501</v>
      </c>
      <c r="L117" s="129">
        <f t="shared" si="27"/>
        <v>-6303.0517481224706</v>
      </c>
      <c r="M117" s="129">
        <f t="shared" si="37"/>
        <v>221967.94825187753</v>
      </c>
      <c r="N117" s="129">
        <f t="shared" si="38"/>
        <v>11132.351083398242</v>
      </c>
      <c r="O117" s="130">
        <f t="shared" si="28"/>
        <v>0.99997702487494555</v>
      </c>
      <c r="P117" s="131">
        <v>1343.8213275087364</v>
      </c>
      <c r="Q117" s="133">
        <f t="shared" si="29"/>
        <v>6.5929806866151144E-2</v>
      </c>
      <c r="R117" s="133">
        <f t="shared" si="30"/>
        <v>5.8766228245354608E-2</v>
      </c>
      <c r="S117" s="132">
        <v>19939</v>
      </c>
      <c r="T117" s="1">
        <v>214152</v>
      </c>
      <c r="U117" s="1">
        <v>10813.027013380459</v>
      </c>
      <c r="W117" s="10"/>
      <c r="X117" s="12"/>
      <c r="Y117" s="13"/>
      <c r="Z117" s="13"/>
    </row>
    <row r="118" spans="1:26">
      <c r="A118" s="125">
        <v>3024</v>
      </c>
      <c r="B118" s="125" t="s">
        <v>136</v>
      </c>
      <c r="C118" s="1">
        <v>2224462</v>
      </c>
      <c r="D118" s="125">
        <f t="shared" si="25"/>
        <v>17246.29793304492</v>
      </c>
      <c r="E118" s="126">
        <f t="shared" si="26"/>
        <v>1.5491697636909889</v>
      </c>
      <c r="F118" s="127">
        <f t="shared" si="31"/>
        <v>-3668.2146459671803</v>
      </c>
      <c r="G118" s="127">
        <f t="shared" si="32"/>
        <v>-473133.66146613884</v>
      </c>
      <c r="H118" s="127">
        <f t="shared" si="33"/>
        <v>0</v>
      </c>
      <c r="I118" s="128">
        <f t="shared" si="34"/>
        <v>0</v>
      </c>
      <c r="J118" s="127">
        <f t="shared" si="35"/>
        <v>-126.60016121031396</v>
      </c>
      <c r="K118" s="128">
        <f t="shared" si="36"/>
        <v>-16329.141993228715</v>
      </c>
      <c r="L118" s="129">
        <f t="shared" si="27"/>
        <v>-489462.80345936754</v>
      </c>
      <c r="M118" s="129">
        <f t="shared" si="37"/>
        <v>1734999.1965406325</v>
      </c>
      <c r="N118" s="129">
        <f t="shared" si="38"/>
        <v>13451.483125867428</v>
      </c>
      <c r="O118" s="130">
        <f t="shared" si="28"/>
        <v>1.2082958914600059</v>
      </c>
      <c r="P118" s="131">
        <v>-11722.974147914443</v>
      </c>
      <c r="Q118" s="133">
        <f t="shared" si="29"/>
        <v>9.4933783554300932E-2</v>
      </c>
      <c r="R118" s="133">
        <f t="shared" si="30"/>
        <v>8.8575490118920991E-2</v>
      </c>
      <c r="S118" s="132">
        <v>128982</v>
      </c>
      <c r="T118" s="1">
        <v>2031595</v>
      </c>
      <c r="U118" s="1">
        <v>15842.996732510352</v>
      </c>
      <c r="W118" s="10"/>
      <c r="X118" s="12"/>
      <c r="Y118" s="13"/>
      <c r="Z118" s="13"/>
    </row>
    <row r="119" spans="1:26">
      <c r="A119" s="125">
        <v>3025</v>
      </c>
      <c r="B119" s="125" t="s">
        <v>137</v>
      </c>
      <c r="C119" s="1">
        <v>1388855</v>
      </c>
      <c r="D119" s="125">
        <f t="shared" si="25"/>
        <v>14453.990092415286</v>
      </c>
      <c r="E119" s="126">
        <f t="shared" si="26"/>
        <v>1.2983473034496928</v>
      </c>
      <c r="F119" s="127">
        <f t="shared" si="31"/>
        <v>-1992.8299415894001</v>
      </c>
      <c r="G119" s="127">
        <f t="shared" si="32"/>
        <v>-191487.04342744229</v>
      </c>
      <c r="H119" s="127">
        <f t="shared" si="33"/>
        <v>0</v>
      </c>
      <c r="I119" s="128">
        <f t="shared" si="34"/>
        <v>0</v>
      </c>
      <c r="J119" s="127">
        <f t="shared" si="35"/>
        <v>-126.60016121031396</v>
      </c>
      <c r="K119" s="128">
        <f t="shared" si="36"/>
        <v>-12164.756290376648</v>
      </c>
      <c r="L119" s="129">
        <f t="shared" si="27"/>
        <v>-203651.79971781894</v>
      </c>
      <c r="M119" s="129">
        <f t="shared" si="37"/>
        <v>1185203.2002821811</v>
      </c>
      <c r="N119" s="129">
        <f t="shared" si="38"/>
        <v>12334.559989615573</v>
      </c>
      <c r="O119" s="130">
        <f t="shared" si="28"/>
        <v>1.1079669073634875</v>
      </c>
      <c r="P119" s="131">
        <v>1829.2088328230602</v>
      </c>
      <c r="Q119" s="133">
        <f t="shared" si="29"/>
        <v>0.1090832138821566</v>
      </c>
      <c r="R119" s="133">
        <f t="shared" si="30"/>
        <v>9.5544014295488547E-2</v>
      </c>
      <c r="S119" s="132">
        <v>96088</v>
      </c>
      <c r="T119" s="1">
        <v>1252255</v>
      </c>
      <c r="U119" s="1">
        <v>13193.436232418479</v>
      </c>
      <c r="W119" s="10"/>
      <c r="X119" s="12"/>
      <c r="Y119" s="13"/>
      <c r="Z119" s="13"/>
    </row>
    <row r="120" spans="1:26">
      <c r="A120" s="125">
        <v>3026</v>
      </c>
      <c r="B120" s="125" t="s">
        <v>138</v>
      </c>
      <c r="C120" s="1">
        <v>154417</v>
      </c>
      <c r="D120" s="125">
        <f t="shared" si="25"/>
        <v>8697.5892756561898</v>
      </c>
      <c r="E120" s="126">
        <f t="shared" si="26"/>
        <v>0.78127157347969278</v>
      </c>
      <c r="F120" s="127">
        <f t="shared" si="31"/>
        <v>1461.0105484660576</v>
      </c>
      <c r="G120" s="127">
        <f t="shared" si="32"/>
        <v>25938.781277466387</v>
      </c>
      <c r="H120" s="127">
        <f t="shared" si="33"/>
        <v>462.61491329671338</v>
      </c>
      <c r="I120" s="128">
        <f t="shared" si="34"/>
        <v>8213.2651706698489</v>
      </c>
      <c r="J120" s="127">
        <f t="shared" si="35"/>
        <v>336.01475208639943</v>
      </c>
      <c r="K120" s="128">
        <f t="shared" si="36"/>
        <v>5965.6059085419356</v>
      </c>
      <c r="L120" s="129">
        <f t="shared" si="27"/>
        <v>31904.387186008324</v>
      </c>
      <c r="M120" s="129">
        <f t="shared" si="37"/>
        <v>186321.38718600833</v>
      </c>
      <c r="N120" s="129">
        <f t="shared" si="38"/>
        <v>10494.614576208647</v>
      </c>
      <c r="O120" s="130">
        <f t="shared" si="28"/>
        <v>0.94269156465759485</v>
      </c>
      <c r="P120" s="131">
        <v>2539.2586196933262</v>
      </c>
      <c r="Q120" s="133">
        <f t="shared" si="29"/>
        <v>0.1072335116375787</v>
      </c>
      <c r="R120" s="133">
        <f t="shared" si="30"/>
        <v>9.7067967963086976E-2</v>
      </c>
      <c r="S120" s="132">
        <v>17754</v>
      </c>
      <c r="T120" s="1">
        <v>139462</v>
      </c>
      <c r="U120" s="1">
        <v>7928.0313796827922</v>
      </c>
      <c r="W120" s="10"/>
      <c r="X120" s="12"/>
      <c r="Y120" s="13"/>
      <c r="Z120" s="13"/>
    </row>
    <row r="121" spans="1:26">
      <c r="A121" s="125">
        <v>3027</v>
      </c>
      <c r="B121" s="125" t="s">
        <v>139</v>
      </c>
      <c r="C121" s="1">
        <v>205259</v>
      </c>
      <c r="D121" s="125">
        <f t="shared" si="25"/>
        <v>10789.476450798991</v>
      </c>
      <c r="E121" s="126">
        <f t="shared" si="26"/>
        <v>0.96917789246858344</v>
      </c>
      <c r="F121" s="127">
        <f t="shared" si="31"/>
        <v>205.8782433803768</v>
      </c>
      <c r="G121" s="127">
        <f t="shared" si="32"/>
        <v>3916.6277020682883</v>
      </c>
      <c r="H121" s="127">
        <f t="shared" si="33"/>
        <v>0</v>
      </c>
      <c r="I121" s="128">
        <f t="shared" si="34"/>
        <v>0</v>
      </c>
      <c r="J121" s="127">
        <f t="shared" si="35"/>
        <v>-126.60016121031396</v>
      </c>
      <c r="K121" s="128">
        <f t="shared" si="36"/>
        <v>-2408.4414668650129</v>
      </c>
      <c r="L121" s="129">
        <f t="shared" si="27"/>
        <v>1508.1862352032754</v>
      </c>
      <c r="M121" s="129">
        <f t="shared" si="37"/>
        <v>206767.18623520326</v>
      </c>
      <c r="N121" s="129">
        <f t="shared" si="38"/>
        <v>10868.754532969053</v>
      </c>
      <c r="O121" s="130">
        <f t="shared" si="28"/>
        <v>0.97629914297104359</v>
      </c>
      <c r="P121" s="131">
        <v>897.87991045318313</v>
      </c>
      <c r="Q121" s="133">
        <f t="shared" si="29"/>
        <v>7.6074192127833576E-2</v>
      </c>
      <c r="R121" s="133">
        <f t="shared" si="30"/>
        <v>5.9444365987926968E-2</v>
      </c>
      <c r="S121" s="132">
        <v>19024</v>
      </c>
      <c r="T121" s="1">
        <v>190748</v>
      </c>
      <c r="U121" s="1">
        <v>10184.089695675388</v>
      </c>
      <c r="W121" s="10"/>
      <c r="X121" s="12"/>
      <c r="Y121" s="13"/>
      <c r="Z121" s="13"/>
    </row>
    <row r="122" spans="1:26">
      <c r="A122" s="125">
        <v>3028</v>
      </c>
      <c r="B122" s="125" t="s">
        <v>140</v>
      </c>
      <c r="C122" s="1">
        <v>101149</v>
      </c>
      <c r="D122" s="125">
        <f t="shared" si="25"/>
        <v>8991.8214952440212</v>
      </c>
      <c r="E122" s="126">
        <f t="shared" si="26"/>
        <v>0.80770134176148656</v>
      </c>
      <c r="F122" s="127">
        <f t="shared" si="31"/>
        <v>1284.4712167133587</v>
      </c>
      <c r="G122" s="127">
        <f t="shared" si="32"/>
        <v>14449.016716808572</v>
      </c>
      <c r="H122" s="127">
        <f t="shared" si="33"/>
        <v>359.6336364409724</v>
      </c>
      <c r="I122" s="128">
        <f t="shared" si="34"/>
        <v>4045.5187763244985</v>
      </c>
      <c r="J122" s="127">
        <f t="shared" si="35"/>
        <v>233.03347523065844</v>
      </c>
      <c r="K122" s="128">
        <f t="shared" si="36"/>
        <v>2621.3935628696768</v>
      </c>
      <c r="L122" s="129">
        <f t="shared" si="27"/>
        <v>17070.41027967825</v>
      </c>
      <c r="M122" s="129">
        <f t="shared" si="37"/>
        <v>118219.41027967825</v>
      </c>
      <c r="N122" s="129">
        <f t="shared" si="38"/>
        <v>10509.326187188039</v>
      </c>
      <c r="O122" s="130">
        <f t="shared" si="28"/>
        <v>0.94401305307168459</v>
      </c>
      <c r="P122" s="131">
        <v>2498.9334213659258</v>
      </c>
      <c r="Q122" s="133">
        <f t="shared" si="29"/>
        <v>4.1881688864167772E-2</v>
      </c>
      <c r="R122" s="133">
        <f t="shared" si="30"/>
        <v>2.4839620169083119E-2</v>
      </c>
      <c r="S122" s="132">
        <v>11249</v>
      </c>
      <c r="T122" s="1">
        <v>97083</v>
      </c>
      <c r="U122" s="1">
        <v>8773.8816086760053</v>
      </c>
      <c r="W122" s="10"/>
      <c r="X122" s="12"/>
      <c r="Y122" s="13"/>
      <c r="Z122" s="13"/>
    </row>
    <row r="123" spans="1:26">
      <c r="A123" s="125">
        <v>3029</v>
      </c>
      <c r="B123" s="125" t="s">
        <v>141</v>
      </c>
      <c r="C123" s="1">
        <v>486540</v>
      </c>
      <c r="D123" s="125">
        <f t="shared" si="25"/>
        <v>10886.268543172308</v>
      </c>
      <c r="E123" s="126">
        <f t="shared" si="26"/>
        <v>0.9778723603161914</v>
      </c>
      <c r="F123" s="127">
        <f t="shared" si="31"/>
        <v>147.802987956387</v>
      </c>
      <c r="G123" s="127">
        <f t="shared" si="32"/>
        <v>6605.758940734805</v>
      </c>
      <c r="H123" s="127">
        <f t="shared" si="33"/>
        <v>0</v>
      </c>
      <c r="I123" s="128">
        <f t="shared" si="34"/>
        <v>0</v>
      </c>
      <c r="J123" s="127">
        <f t="shared" si="35"/>
        <v>-126.60016121031396</v>
      </c>
      <c r="K123" s="128">
        <f t="shared" si="36"/>
        <v>-5658.1410049725609</v>
      </c>
      <c r="L123" s="129">
        <f t="shared" si="27"/>
        <v>947.61793576224409</v>
      </c>
      <c r="M123" s="129">
        <f t="shared" si="37"/>
        <v>487487.61793576222</v>
      </c>
      <c r="N123" s="129">
        <f t="shared" si="38"/>
        <v>10907.471369918381</v>
      </c>
      <c r="O123" s="130">
        <f t="shared" si="28"/>
        <v>0.97977693011008693</v>
      </c>
      <c r="P123" s="131">
        <v>2865.3966693589905</v>
      </c>
      <c r="Q123" s="133">
        <f t="shared" si="29"/>
        <v>9.7048696840353638E-2</v>
      </c>
      <c r="R123" s="133">
        <f t="shared" si="30"/>
        <v>4.9109733133974182E-2</v>
      </c>
      <c r="S123" s="132">
        <v>44693</v>
      </c>
      <c r="T123" s="1">
        <v>443499</v>
      </c>
      <c r="U123" s="1">
        <v>10376.672905942911</v>
      </c>
      <c r="W123" s="10"/>
      <c r="X123" s="12"/>
      <c r="Y123" s="13"/>
      <c r="Z123" s="13"/>
    </row>
    <row r="124" spans="1:26">
      <c r="A124" s="125">
        <v>3030</v>
      </c>
      <c r="B124" s="125" t="s">
        <v>142</v>
      </c>
      <c r="C124" s="1">
        <v>971271</v>
      </c>
      <c r="D124" s="125">
        <f t="shared" si="25"/>
        <v>10901.520848532466</v>
      </c>
      <c r="E124" s="126">
        <f t="shared" si="26"/>
        <v>0.97924241726303718</v>
      </c>
      <c r="F124" s="127">
        <f t="shared" si="31"/>
        <v>138.65160474029216</v>
      </c>
      <c r="G124" s="127">
        <f t="shared" si="32"/>
        <v>12353.16472433633</v>
      </c>
      <c r="H124" s="127">
        <f t="shared" si="33"/>
        <v>0</v>
      </c>
      <c r="I124" s="128">
        <f t="shared" si="34"/>
        <v>0</v>
      </c>
      <c r="J124" s="127">
        <f t="shared" si="35"/>
        <v>-126.60016121031396</v>
      </c>
      <c r="K124" s="128">
        <f t="shared" si="36"/>
        <v>-11279.441363032922</v>
      </c>
      <c r="L124" s="129">
        <f t="shared" si="27"/>
        <v>1073.7233613034077</v>
      </c>
      <c r="M124" s="129">
        <f t="shared" si="37"/>
        <v>972344.72336130345</v>
      </c>
      <c r="N124" s="129">
        <f t="shared" si="38"/>
        <v>10913.572292062443</v>
      </c>
      <c r="O124" s="130">
        <f t="shared" si="28"/>
        <v>0.98032495288882504</v>
      </c>
      <c r="P124" s="131">
        <v>4804.7339372281331</v>
      </c>
      <c r="Q124" s="133">
        <f t="shared" si="29"/>
        <v>5.8958018741925106E-2</v>
      </c>
      <c r="R124" s="133">
        <f t="shared" si="30"/>
        <v>3.3498811422264164E-2</v>
      </c>
      <c r="S124" s="132">
        <v>89095</v>
      </c>
      <c r="T124" s="1">
        <v>917195</v>
      </c>
      <c r="U124" s="234">
        <v>10548.169700872884</v>
      </c>
      <c r="V124" s="62"/>
      <c r="W124" s="62"/>
      <c r="X124" s="13"/>
      <c r="Y124" s="13"/>
      <c r="Z124" s="13"/>
    </row>
    <row r="125" spans="1:26">
      <c r="A125" s="125">
        <v>3031</v>
      </c>
      <c r="B125" s="125" t="s">
        <v>143</v>
      </c>
      <c r="C125" s="1">
        <v>289677</v>
      </c>
      <c r="D125" s="125">
        <f t="shared" si="25"/>
        <v>11611.696797210085</v>
      </c>
      <c r="E125" s="126">
        <f t="shared" si="26"/>
        <v>1.0430348387359327</v>
      </c>
      <c r="F125" s="127">
        <f t="shared" si="31"/>
        <v>-287.45396446627927</v>
      </c>
      <c r="G125" s="127">
        <f t="shared" si="32"/>
        <v>-7171.1140515402685</v>
      </c>
      <c r="H125" s="127">
        <f t="shared" si="33"/>
        <v>0</v>
      </c>
      <c r="I125" s="128">
        <f t="shared" si="34"/>
        <v>0</v>
      </c>
      <c r="J125" s="127">
        <f t="shared" si="35"/>
        <v>-126.60016121031396</v>
      </c>
      <c r="K125" s="128">
        <f t="shared" si="36"/>
        <v>-3158.294221713702</v>
      </c>
      <c r="L125" s="129">
        <f t="shared" si="27"/>
        <v>-10329.40827325397</v>
      </c>
      <c r="M125" s="129">
        <f t="shared" si="37"/>
        <v>279347.591726746</v>
      </c>
      <c r="N125" s="129">
        <f t="shared" si="38"/>
        <v>11197.642671533491</v>
      </c>
      <c r="O125" s="130">
        <f t="shared" si="28"/>
        <v>1.0058419214779832</v>
      </c>
      <c r="P125" s="131">
        <v>1548.1205806389717</v>
      </c>
      <c r="Q125" s="133">
        <f t="shared" si="29"/>
        <v>9.3042385640274852E-2</v>
      </c>
      <c r="R125" s="133">
        <f t="shared" si="30"/>
        <v>7.1441796546569902E-2</v>
      </c>
      <c r="S125" s="132">
        <v>24947</v>
      </c>
      <c r="T125" s="1">
        <v>265019</v>
      </c>
      <c r="U125" s="1">
        <v>10837.449905945858</v>
      </c>
      <c r="V125" s="1"/>
      <c r="W125" s="1"/>
      <c r="X125" s="13"/>
      <c r="Y125" s="13"/>
    </row>
    <row r="126" spans="1:26">
      <c r="A126" s="125">
        <v>3032</v>
      </c>
      <c r="B126" s="125" t="s">
        <v>144</v>
      </c>
      <c r="C126" s="1">
        <v>82076</v>
      </c>
      <c r="D126" s="125">
        <f t="shared" si="25"/>
        <v>11743.597081127486</v>
      </c>
      <c r="E126" s="126">
        <f t="shared" si="26"/>
        <v>1.0548829427441313</v>
      </c>
      <c r="F126" s="127">
        <f t="shared" si="31"/>
        <v>-366.59413481671982</v>
      </c>
      <c r="G126" s="127">
        <f t="shared" si="32"/>
        <v>-2562.1264082340549</v>
      </c>
      <c r="H126" s="127">
        <f t="shared" si="33"/>
        <v>0</v>
      </c>
      <c r="I126" s="128">
        <f t="shared" si="34"/>
        <v>0</v>
      </c>
      <c r="J126" s="127">
        <f t="shared" si="35"/>
        <v>-126.60016121031396</v>
      </c>
      <c r="K126" s="128">
        <f t="shared" si="36"/>
        <v>-884.80852669888418</v>
      </c>
      <c r="L126" s="129">
        <f t="shared" si="27"/>
        <v>-3446.9349349329391</v>
      </c>
      <c r="M126" s="129">
        <f t="shared" si="37"/>
        <v>78629.065065067058</v>
      </c>
      <c r="N126" s="129">
        <f t="shared" si="38"/>
        <v>11250.402785100452</v>
      </c>
      <c r="O126" s="130">
        <f t="shared" si="28"/>
        <v>1.0105811630812629</v>
      </c>
      <c r="P126" s="131">
        <v>-175.03588655607246</v>
      </c>
      <c r="Q126" s="133">
        <f t="shared" si="29"/>
        <v>6.2926557623321291E-2</v>
      </c>
      <c r="R126" s="133">
        <f t="shared" si="30"/>
        <v>7.1139182335248574E-2</v>
      </c>
      <c r="S126" s="132">
        <v>6989</v>
      </c>
      <c r="T126" s="1">
        <v>77217</v>
      </c>
      <c r="U126" s="1">
        <v>10963.651852903591</v>
      </c>
      <c r="V126" s="1"/>
      <c r="W126" s="1"/>
      <c r="X126" s="13"/>
      <c r="Y126" s="13"/>
    </row>
    <row r="127" spans="1:26">
      <c r="A127" s="125">
        <v>3033</v>
      </c>
      <c r="B127" s="125" t="s">
        <v>145</v>
      </c>
      <c r="C127" s="1">
        <v>410343</v>
      </c>
      <c r="D127" s="125">
        <f t="shared" si="25"/>
        <v>9872.3204619271037</v>
      </c>
      <c r="E127" s="126">
        <f t="shared" si="26"/>
        <v>0.88679323623311146</v>
      </c>
      <c r="F127" s="127">
        <f t="shared" si="31"/>
        <v>756.17183670350926</v>
      </c>
      <c r="G127" s="127">
        <f t="shared" si="32"/>
        <v>31430.282392581361</v>
      </c>
      <c r="H127" s="127">
        <f t="shared" si="33"/>
        <v>51.45899810189357</v>
      </c>
      <c r="I127" s="128">
        <f t="shared" si="34"/>
        <v>2138.8932561052065</v>
      </c>
      <c r="J127" s="127">
        <f t="shared" si="35"/>
        <v>-75.141163108420386</v>
      </c>
      <c r="K127" s="128">
        <f t="shared" si="36"/>
        <v>-3123.2424446014934</v>
      </c>
      <c r="L127" s="129">
        <f t="shared" si="27"/>
        <v>28307.039947979869</v>
      </c>
      <c r="M127" s="129">
        <f t="shared" si="37"/>
        <v>438650.03994797985</v>
      </c>
      <c r="N127" s="129">
        <f t="shared" si="38"/>
        <v>10553.351135522191</v>
      </c>
      <c r="O127" s="130">
        <f t="shared" si="28"/>
        <v>0.94796764779526566</v>
      </c>
      <c r="P127" s="131">
        <v>6626.058283333241</v>
      </c>
      <c r="Q127" s="133">
        <f t="shared" si="29"/>
        <v>0.11234511343213183</v>
      </c>
      <c r="R127" s="133">
        <f t="shared" si="30"/>
        <v>8.2746804868293722E-2</v>
      </c>
      <c r="S127" s="132">
        <v>41565</v>
      </c>
      <c r="T127" s="1">
        <v>368899</v>
      </c>
      <c r="U127" s="1">
        <v>9117.8476976692455</v>
      </c>
      <c r="V127" s="1"/>
      <c r="W127" s="1"/>
      <c r="X127" s="13"/>
      <c r="Y127" s="13"/>
    </row>
    <row r="128" spans="1:26">
      <c r="A128" s="125">
        <v>3034</v>
      </c>
      <c r="B128" s="125" t="s">
        <v>146</v>
      </c>
      <c r="C128" s="1">
        <v>220266</v>
      </c>
      <c r="D128" s="125">
        <f t="shared" si="25"/>
        <v>9216.9219181521476</v>
      </c>
      <c r="E128" s="126">
        <f t="shared" si="26"/>
        <v>0.82792126202015026</v>
      </c>
      <c r="F128" s="127">
        <f t="shared" si="31"/>
        <v>1149.4109629684829</v>
      </c>
      <c r="G128" s="127">
        <f t="shared" si="32"/>
        <v>27468.623193020801</v>
      </c>
      <c r="H128" s="127">
        <f t="shared" si="33"/>
        <v>280.84848842312817</v>
      </c>
      <c r="I128" s="128">
        <f t="shared" si="34"/>
        <v>6711.7171763359165</v>
      </c>
      <c r="J128" s="127">
        <f t="shared" si="35"/>
        <v>154.24832721281422</v>
      </c>
      <c r="K128" s="128">
        <f t="shared" si="36"/>
        <v>3686.2265237318343</v>
      </c>
      <c r="L128" s="129">
        <f t="shared" si="27"/>
        <v>31154.849716752637</v>
      </c>
      <c r="M128" s="129">
        <f t="shared" si="37"/>
        <v>251420.84971675265</v>
      </c>
      <c r="N128" s="129">
        <f t="shared" si="38"/>
        <v>10520.581208333444</v>
      </c>
      <c r="O128" s="130">
        <f t="shared" si="28"/>
        <v>0.94502404908461768</v>
      </c>
      <c r="P128" s="131">
        <v>-2832.716396675045</v>
      </c>
      <c r="Q128" s="133">
        <f t="shared" si="29"/>
        <v>0.12254040087452413</v>
      </c>
      <c r="R128" s="134">
        <f t="shared" si="30"/>
        <v>0.10018165826776744</v>
      </c>
      <c r="S128" s="132">
        <v>23898</v>
      </c>
      <c r="T128" s="1">
        <v>196221</v>
      </c>
      <c r="U128" s="234">
        <v>8377.6364102126208</v>
      </c>
      <c r="V128" s="62"/>
      <c r="W128" s="62"/>
      <c r="X128" s="13"/>
      <c r="Y128" s="13"/>
    </row>
    <row r="129" spans="1:25">
      <c r="A129" s="125">
        <v>3035</v>
      </c>
      <c r="B129" s="125" t="s">
        <v>147</v>
      </c>
      <c r="C129" s="1">
        <v>237637</v>
      </c>
      <c r="D129" s="125">
        <f t="shared" si="25"/>
        <v>8894.9318760293463</v>
      </c>
      <c r="E129" s="126">
        <f t="shared" si="26"/>
        <v>0.79899811344630656</v>
      </c>
      <c r="F129" s="127">
        <f t="shared" si="31"/>
        <v>1342.6049882421637</v>
      </c>
      <c r="G129" s="127">
        <f t="shared" si="32"/>
        <v>35869.034865877642</v>
      </c>
      <c r="H129" s="127">
        <f t="shared" si="33"/>
        <v>393.54500316610864</v>
      </c>
      <c r="I129" s="128">
        <f t="shared" si="34"/>
        <v>10513.948304585758</v>
      </c>
      <c r="J129" s="127">
        <f t="shared" si="35"/>
        <v>266.94484195579469</v>
      </c>
      <c r="K129" s="128">
        <f t="shared" si="36"/>
        <v>7131.6983976910105</v>
      </c>
      <c r="L129" s="129">
        <f t="shared" si="27"/>
        <v>43000.733263568654</v>
      </c>
      <c r="M129" s="129">
        <f t="shared" si="37"/>
        <v>280637.73326356866</v>
      </c>
      <c r="N129" s="129">
        <f t="shared" si="38"/>
        <v>10504.481706227305</v>
      </c>
      <c r="O129" s="130">
        <f t="shared" si="28"/>
        <v>0.94357789165592554</v>
      </c>
      <c r="P129" s="131">
        <v>4026.5219828617264</v>
      </c>
      <c r="Q129" s="130">
        <f t="shared" si="29"/>
        <v>0.12943194996292845</v>
      </c>
      <c r="R129" s="130">
        <f t="shared" si="30"/>
        <v>0.10047324036101939</v>
      </c>
      <c r="S129" s="132">
        <v>26716</v>
      </c>
      <c r="T129" s="1">
        <v>210404</v>
      </c>
      <c r="U129" s="1">
        <v>8082.8243248434555</v>
      </c>
      <c r="X129" s="12"/>
      <c r="Y129" s="12"/>
    </row>
    <row r="130" spans="1:25">
      <c r="A130" s="125">
        <v>3036</v>
      </c>
      <c r="B130" s="125" t="s">
        <v>148</v>
      </c>
      <c r="C130" s="1">
        <v>136442</v>
      </c>
      <c r="D130" s="125">
        <f t="shared" si="25"/>
        <v>9051.479368448985</v>
      </c>
      <c r="E130" s="126">
        <f t="shared" si="26"/>
        <v>0.81306018304406458</v>
      </c>
      <c r="F130" s="127">
        <f t="shared" si="31"/>
        <v>1248.6764927903805</v>
      </c>
      <c r="G130" s="127">
        <f t="shared" si="32"/>
        <v>18822.549452322197</v>
      </c>
      <c r="H130" s="127">
        <f t="shared" si="33"/>
        <v>338.75338081923508</v>
      </c>
      <c r="I130" s="128">
        <f t="shared" si="34"/>
        <v>5106.3684624691496</v>
      </c>
      <c r="J130" s="127">
        <f t="shared" si="35"/>
        <v>212.15321960892112</v>
      </c>
      <c r="K130" s="128">
        <f t="shared" si="36"/>
        <v>3197.9976323848773</v>
      </c>
      <c r="L130" s="129">
        <f t="shared" si="27"/>
        <v>22020.547084707076</v>
      </c>
      <c r="M130" s="129">
        <f t="shared" si="37"/>
        <v>158462.54708470707</v>
      </c>
      <c r="N130" s="129">
        <f t="shared" si="38"/>
        <v>10512.309080848287</v>
      </c>
      <c r="O130" s="130">
        <f t="shared" si="28"/>
        <v>0.94428099513581343</v>
      </c>
      <c r="P130" s="131">
        <v>2496.5408208436384</v>
      </c>
      <c r="Q130" s="130">
        <f t="shared" si="29"/>
        <v>0.12702372298949316</v>
      </c>
      <c r="R130" s="130">
        <f t="shared" si="30"/>
        <v>9.4350950868861111E-2</v>
      </c>
      <c r="S130" s="132">
        <v>15074</v>
      </c>
      <c r="T130" s="1">
        <v>121064</v>
      </c>
      <c r="U130" s="1">
        <v>8271.0938033750081</v>
      </c>
      <c r="X130" s="12"/>
      <c r="Y130" s="12"/>
    </row>
    <row r="131" spans="1:25">
      <c r="A131" s="125">
        <v>3037</v>
      </c>
      <c r="B131" s="125" t="s">
        <v>149</v>
      </c>
      <c r="C131" s="1">
        <v>22831</v>
      </c>
      <c r="D131" s="125">
        <f t="shared" si="25"/>
        <v>7859.2082616179005</v>
      </c>
      <c r="E131" s="126">
        <f t="shared" si="26"/>
        <v>0.70596297551606024</v>
      </c>
      <c r="F131" s="127">
        <f t="shared" si="31"/>
        <v>1964.0391568890311</v>
      </c>
      <c r="G131" s="127">
        <f t="shared" si="32"/>
        <v>5705.5337507626355</v>
      </c>
      <c r="H131" s="127">
        <f t="shared" si="33"/>
        <v>756.04826821011466</v>
      </c>
      <c r="I131" s="128">
        <f t="shared" si="34"/>
        <v>2196.3202191503829</v>
      </c>
      <c r="J131" s="127">
        <f t="shared" si="35"/>
        <v>629.44810699980076</v>
      </c>
      <c r="K131" s="128">
        <f t="shared" si="36"/>
        <v>1828.5467508344213</v>
      </c>
      <c r="L131" s="129">
        <f t="shared" si="27"/>
        <v>7534.0805015970564</v>
      </c>
      <c r="M131" s="129">
        <f t="shared" si="37"/>
        <v>30365.080501597055</v>
      </c>
      <c r="N131" s="129">
        <f t="shared" si="38"/>
        <v>10452.695525506731</v>
      </c>
      <c r="O131" s="130">
        <f t="shared" si="28"/>
        <v>0.93892613475941311</v>
      </c>
      <c r="P131" s="131">
        <v>826.10352823077392</v>
      </c>
      <c r="Q131" s="130">
        <f t="shared" si="29"/>
        <v>7.9530947089696907E-2</v>
      </c>
      <c r="R131" s="130">
        <f t="shared" si="30"/>
        <v>5.4632987208454435E-2</v>
      </c>
      <c r="S131" s="132">
        <v>2905</v>
      </c>
      <c r="T131" s="1">
        <v>21149</v>
      </c>
      <c r="U131" s="1">
        <v>7452.0789288231144</v>
      </c>
      <c r="X131" s="12"/>
      <c r="Y131" s="12"/>
    </row>
    <row r="132" spans="1:25">
      <c r="A132" s="125">
        <v>3038</v>
      </c>
      <c r="B132" s="125" t="s">
        <v>150</v>
      </c>
      <c r="C132" s="1">
        <v>82073</v>
      </c>
      <c r="D132" s="125">
        <f t="shared" si="25"/>
        <v>11965.738445837585</v>
      </c>
      <c r="E132" s="126">
        <f t="shared" si="26"/>
        <v>1.0748370619881551</v>
      </c>
      <c r="F132" s="127">
        <f t="shared" si="31"/>
        <v>-499.87895364277972</v>
      </c>
      <c r="G132" s="127">
        <f t="shared" si="32"/>
        <v>-3428.6697430358258</v>
      </c>
      <c r="H132" s="127">
        <f t="shared" si="33"/>
        <v>0</v>
      </c>
      <c r="I132" s="128">
        <f t="shared" si="34"/>
        <v>0</v>
      </c>
      <c r="J132" s="127">
        <f t="shared" si="35"/>
        <v>-126.60016121031396</v>
      </c>
      <c r="K132" s="128">
        <f t="shared" si="36"/>
        <v>-868.35050574154332</v>
      </c>
      <c r="L132" s="129">
        <f t="shared" si="27"/>
        <v>-4297.0202487773695</v>
      </c>
      <c r="M132" s="129">
        <f t="shared" si="37"/>
        <v>77775.979751222636</v>
      </c>
      <c r="N132" s="129">
        <f t="shared" si="38"/>
        <v>11339.259330984494</v>
      </c>
      <c r="O132" s="130">
        <f t="shared" si="28"/>
        <v>1.0185628107788725</v>
      </c>
      <c r="P132" s="131">
        <v>40.76369353440441</v>
      </c>
      <c r="Q132" s="130">
        <f t="shared" si="29"/>
        <v>6.5841590587379706E-2</v>
      </c>
      <c r="R132" s="130">
        <f t="shared" si="30"/>
        <v>5.8382719564170078E-2</v>
      </c>
      <c r="S132" s="132">
        <v>6859</v>
      </c>
      <c r="T132" s="1">
        <v>77003</v>
      </c>
      <c r="U132" s="1">
        <v>11305.681985024226</v>
      </c>
      <c r="X132" s="12"/>
      <c r="Y132" s="12"/>
    </row>
    <row r="133" spans="1:25">
      <c r="A133" s="125">
        <v>3039</v>
      </c>
      <c r="B133" s="125" t="s">
        <v>151</v>
      </c>
      <c r="C133" s="1">
        <v>11896</v>
      </c>
      <c r="D133" s="125">
        <f t="shared" si="25"/>
        <v>11254.493850520341</v>
      </c>
      <c r="E133" s="126">
        <f t="shared" si="26"/>
        <v>1.0109486480264014</v>
      </c>
      <c r="F133" s="127">
        <f t="shared" si="31"/>
        <v>-73.132196452432979</v>
      </c>
      <c r="G133" s="127">
        <f t="shared" si="32"/>
        <v>-77.30073165022165</v>
      </c>
      <c r="H133" s="127">
        <f t="shared" si="33"/>
        <v>0</v>
      </c>
      <c r="I133" s="128">
        <f t="shared" si="34"/>
        <v>0</v>
      </c>
      <c r="J133" s="127">
        <f t="shared" si="35"/>
        <v>-126.60016121031396</v>
      </c>
      <c r="K133" s="128">
        <f t="shared" si="36"/>
        <v>-133.81637039930183</v>
      </c>
      <c r="L133" s="129">
        <f t="shared" si="27"/>
        <v>-211.11710204952348</v>
      </c>
      <c r="M133" s="129">
        <f t="shared" si="37"/>
        <v>11684.882897950476</v>
      </c>
      <c r="N133" s="129">
        <f t="shared" si="38"/>
        <v>11054.761492857593</v>
      </c>
      <c r="O133" s="130">
        <f t="shared" si="28"/>
        <v>0.99300744519417072</v>
      </c>
      <c r="P133" s="131">
        <v>48.074183418262322</v>
      </c>
      <c r="Q133" s="130">
        <f t="shared" si="29"/>
        <v>0.13946360153256704</v>
      </c>
      <c r="R133" s="130">
        <f t="shared" si="30"/>
        <v>0.13083946831377746</v>
      </c>
      <c r="S133" s="132">
        <v>1057</v>
      </c>
      <c r="T133" s="1">
        <v>10440</v>
      </c>
      <c r="U133" s="1">
        <v>9952.3355576739759</v>
      </c>
      <c r="X133" s="12"/>
      <c r="Y133" s="12"/>
    </row>
    <row r="134" spans="1:25">
      <c r="A134" s="125">
        <v>3040</v>
      </c>
      <c r="B134" s="125" t="s">
        <v>152</v>
      </c>
      <c r="C134" s="1">
        <v>36691</v>
      </c>
      <c r="D134" s="125">
        <f t="shared" si="25"/>
        <v>11210.20470516346</v>
      </c>
      <c r="E134" s="126">
        <f t="shared" si="26"/>
        <v>1.0069703214827592</v>
      </c>
      <c r="F134" s="127">
        <f t="shared" si="31"/>
        <v>-46.558709238304438</v>
      </c>
      <c r="G134" s="127">
        <f t="shared" si="32"/>
        <v>-152.38665533697042</v>
      </c>
      <c r="H134" s="127">
        <f t="shared" si="33"/>
        <v>0</v>
      </c>
      <c r="I134" s="128">
        <f t="shared" si="34"/>
        <v>0</v>
      </c>
      <c r="J134" s="127">
        <f t="shared" si="35"/>
        <v>-126.60016121031396</v>
      </c>
      <c r="K134" s="128">
        <f t="shared" si="36"/>
        <v>-414.36232764135752</v>
      </c>
      <c r="L134" s="129">
        <f t="shared" si="27"/>
        <v>-566.74898297832794</v>
      </c>
      <c r="M134" s="129">
        <f t="shared" si="37"/>
        <v>36124.25101702167</v>
      </c>
      <c r="N134" s="129">
        <f t="shared" si="38"/>
        <v>11037.04583471484</v>
      </c>
      <c r="O134" s="130">
        <f t="shared" si="28"/>
        <v>0.99141611457671375</v>
      </c>
      <c r="P134" s="131">
        <v>-929.35250489312284</v>
      </c>
      <c r="Q134" s="130">
        <f t="shared" si="29"/>
        <v>0.10368788352785466</v>
      </c>
      <c r="R134" s="130">
        <f t="shared" si="30"/>
        <v>9.9978575028372235E-2</v>
      </c>
      <c r="S134" s="132">
        <v>3273</v>
      </c>
      <c r="T134" s="1">
        <v>33244</v>
      </c>
      <c r="U134" s="1">
        <v>10191.293684855917</v>
      </c>
      <c r="X134" s="12"/>
      <c r="Y134" s="12"/>
    </row>
    <row r="135" spans="1:25">
      <c r="A135" s="125">
        <v>3041</v>
      </c>
      <c r="B135" s="125" t="s">
        <v>153</v>
      </c>
      <c r="C135" s="1">
        <v>49751</v>
      </c>
      <c r="D135" s="125">
        <f t="shared" si="25"/>
        <v>10660.167130919221</v>
      </c>
      <c r="E135" s="126">
        <f t="shared" si="26"/>
        <v>0.95756252496774974</v>
      </c>
      <c r="F135" s="127">
        <f t="shared" si="31"/>
        <v>283.46383530823914</v>
      </c>
      <c r="G135" s="127">
        <f t="shared" si="32"/>
        <v>1322.925719383552</v>
      </c>
      <c r="H135" s="127">
        <f t="shared" si="33"/>
        <v>0</v>
      </c>
      <c r="I135" s="128">
        <f t="shared" si="34"/>
        <v>0</v>
      </c>
      <c r="J135" s="127">
        <f t="shared" si="35"/>
        <v>-126.60016121031396</v>
      </c>
      <c r="K135" s="128">
        <f t="shared" si="36"/>
        <v>-590.84295236853518</v>
      </c>
      <c r="L135" s="129">
        <f t="shared" si="27"/>
        <v>732.08276701501677</v>
      </c>
      <c r="M135" s="129">
        <f t="shared" si="37"/>
        <v>50483.082767015017</v>
      </c>
      <c r="N135" s="129">
        <f t="shared" si="38"/>
        <v>10817.030805017146</v>
      </c>
      <c r="O135" s="130">
        <f t="shared" si="28"/>
        <v>0.9716529959707102</v>
      </c>
      <c r="P135" s="131">
        <v>-688.1449252478435</v>
      </c>
      <c r="Q135" s="130">
        <f t="shared" si="29"/>
        <v>9.2546021527009355E-4</v>
      </c>
      <c r="R135" s="130">
        <f t="shared" si="30"/>
        <v>-5.7230697325922203E-3</v>
      </c>
      <c r="S135" s="132">
        <v>4667</v>
      </c>
      <c r="T135" s="1">
        <v>49705</v>
      </c>
      <c r="U135" s="1">
        <v>10721.527178602244</v>
      </c>
      <c r="X135" s="12"/>
      <c r="Y135" s="12"/>
    </row>
    <row r="136" spans="1:25">
      <c r="A136" s="125">
        <v>3042</v>
      </c>
      <c r="B136" s="125" t="s">
        <v>154</v>
      </c>
      <c r="C136" s="1">
        <v>32166</v>
      </c>
      <c r="D136" s="125">
        <f t="shared" ref="D136:D199" si="39">C136/S136*1000</f>
        <v>12319.417847567982</v>
      </c>
      <c r="E136" s="126">
        <f t="shared" ref="E136:E199" si="40">D136/D$364</f>
        <v>1.1066067459706648</v>
      </c>
      <c r="F136" s="127">
        <f t="shared" si="31"/>
        <v>-712.08659468101757</v>
      </c>
      <c r="G136" s="127">
        <f t="shared" si="32"/>
        <v>-1859.2580987121369</v>
      </c>
      <c r="H136" s="127">
        <f t="shared" si="33"/>
        <v>0</v>
      </c>
      <c r="I136" s="128">
        <f t="shared" si="34"/>
        <v>0</v>
      </c>
      <c r="J136" s="127">
        <f t="shared" si="35"/>
        <v>-126.60016121031396</v>
      </c>
      <c r="K136" s="128">
        <f t="shared" si="36"/>
        <v>-330.55302092012971</v>
      </c>
      <c r="L136" s="129">
        <f t="shared" ref="L136:L199" si="41">+G136+K136</f>
        <v>-2189.8111196322666</v>
      </c>
      <c r="M136" s="129">
        <f t="shared" si="37"/>
        <v>29976.188880367732</v>
      </c>
      <c r="N136" s="129">
        <f t="shared" si="38"/>
        <v>11480.731091676649</v>
      </c>
      <c r="O136" s="130">
        <f t="shared" ref="O136:O199" si="42">N136/N$364</f>
        <v>1.0312706843718762</v>
      </c>
      <c r="P136" s="131">
        <v>-263.48695089396165</v>
      </c>
      <c r="Q136" s="130">
        <f t="shared" ref="Q136:Q199" si="43">(C136-T136)/T136</f>
        <v>-3.3996035797945821E-2</v>
      </c>
      <c r="R136" s="130">
        <f t="shared" ref="R136:R199" si="44">(D136-U136)/U136</f>
        <v>-5.8044391858127126E-2</v>
      </c>
      <c r="S136" s="132">
        <v>2611</v>
      </c>
      <c r="T136" s="1">
        <v>33298</v>
      </c>
      <c r="U136" s="1">
        <v>13078.554595443833</v>
      </c>
      <c r="X136" s="12"/>
      <c r="Y136" s="12"/>
    </row>
    <row r="137" spans="1:25">
      <c r="A137" s="125">
        <v>3043</v>
      </c>
      <c r="B137" s="125" t="s">
        <v>155</v>
      </c>
      <c r="C137" s="1">
        <v>50214</v>
      </c>
      <c r="D137" s="125">
        <f t="shared" si="39"/>
        <v>10798.709677419354</v>
      </c>
      <c r="E137" s="126">
        <f t="shared" si="40"/>
        <v>0.97000727832038225</v>
      </c>
      <c r="F137" s="127">
        <f t="shared" si="31"/>
        <v>200.33830740815901</v>
      </c>
      <c r="G137" s="127">
        <f t="shared" si="32"/>
        <v>931.57312944793944</v>
      </c>
      <c r="H137" s="127">
        <f t="shared" si="33"/>
        <v>0</v>
      </c>
      <c r="I137" s="128">
        <f t="shared" si="34"/>
        <v>0</v>
      </c>
      <c r="J137" s="127">
        <f t="shared" si="35"/>
        <v>-126.60016121031396</v>
      </c>
      <c r="K137" s="128">
        <f t="shared" si="36"/>
        <v>-588.69074962795992</v>
      </c>
      <c r="L137" s="129">
        <f t="shared" si="41"/>
        <v>342.88237981997952</v>
      </c>
      <c r="M137" s="129">
        <f t="shared" si="37"/>
        <v>50556.882379819981</v>
      </c>
      <c r="N137" s="129">
        <f t="shared" si="38"/>
        <v>10872.4478236172</v>
      </c>
      <c r="O137" s="130">
        <f t="shared" si="42"/>
        <v>0.97663089731176322</v>
      </c>
      <c r="P137" s="131">
        <v>-1571.6157493898568</v>
      </c>
      <c r="Q137" s="130">
        <f t="shared" si="43"/>
        <v>-3.8267065042518963E-2</v>
      </c>
      <c r="R137" s="130">
        <f t="shared" si="44"/>
        <v>-3.8680713616694236E-2</v>
      </c>
      <c r="S137" s="132">
        <v>4650</v>
      </c>
      <c r="T137" s="1">
        <v>52212</v>
      </c>
      <c r="U137" s="1">
        <v>11233.218588640275</v>
      </c>
      <c r="X137" s="12"/>
      <c r="Y137" s="12"/>
    </row>
    <row r="138" spans="1:25">
      <c r="A138" s="125">
        <v>3044</v>
      </c>
      <c r="B138" s="125" t="s">
        <v>156</v>
      </c>
      <c r="C138" s="1">
        <v>65709</v>
      </c>
      <c r="D138" s="125">
        <f t="shared" si="39"/>
        <v>14589.031971580818</v>
      </c>
      <c r="E138" s="126">
        <f t="shared" si="40"/>
        <v>1.3104776050858724</v>
      </c>
      <c r="F138" s="127">
        <f t="shared" si="31"/>
        <v>-2073.8550690887191</v>
      </c>
      <c r="G138" s="127">
        <f t="shared" si="32"/>
        <v>-9340.6432311755907</v>
      </c>
      <c r="H138" s="127">
        <f t="shared" si="33"/>
        <v>0</v>
      </c>
      <c r="I138" s="128">
        <f t="shared" si="34"/>
        <v>0</v>
      </c>
      <c r="J138" s="127">
        <f t="shared" si="35"/>
        <v>-126.60016121031396</v>
      </c>
      <c r="K138" s="128">
        <f t="shared" si="36"/>
        <v>-570.20712609125405</v>
      </c>
      <c r="L138" s="129">
        <f t="shared" si="41"/>
        <v>-9910.8503572668451</v>
      </c>
      <c r="M138" s="129">
        <f t="shared" si="37"/>
        <v>55798.149642733159</v>
      </c>
      <c r="N138" s="129">
        <f t="shared" si="38"/>
        <v>12388.576741281784</v>
      </c>
      <c r="O138" s="130">
        <f t="shared" si="42"/>
        <v>1.1128190280179591</v>
      </c>
      <c r="P138" s="131">
        <v>-4123.0592979036401</v>
      </c>
      <c r="Q138" s="130">
        <f t="shared" si="43"/>
        <v>-0.10150139473828146</v>
      </c>
      <c r="R138" s="130">
        <f t="shared" si="44"/>
        <v>-0.11546562705806837</v>
      </c>
      <c r="S138" s="132">
        <v>4504</v>
      </c>
      <c r="T138" s="1">
        <v>73132</v>
      </c>
      <c r="U138" s="1">
        <v>16493.459630130808</v>
      </c>
      <c r="X138" s="12"/>
      <c r="Y138" s="12"/>
    </row>
    <row r="139" spans="1:25">
      <c r="A139" s="125">
        <v>3045</v>
      </c>
      <c r="B139" s="125" t="s">
        <v>157</v>
      </c>
      <c r="C139" s="1">
        <v>35716</v>
      </c>
      <c r="D139" s="125">
        <f t="shared" si="39"/>
        <v>10227.949599083619</v>
      </c>
      <c r="E139" s="126">
        <f t="shared" si="40"/>
        <v>0.91873805758023519</v>
      </c>
      <c r="F139" s="127">
        <f t="shared" si="31"/>
        <v>542.79435440960037</v>
      </c>
      <c r="G139" s="127">
        <f t="shared" si="32"/>
        <v>1895.4378855983246</v>
      </c>
      <c r="H139" s="127">
        <f t="shared" si="33"/>
        <v>0</v>
      </c>
      <c r="I139" s="128">
        <f t="shared" si="34"/>
        <v>0</v>
      </c>
      <c r="J139" s="127">
        <f t="shared" si="35"/>
        <v>-126.60016121031396</v>
      </c>
      <c r="K139" s="128">
        <f t="shared" si="36"/>
        <v>-442.08776294641632</v>
      </c>
      <c r="L139" s="129">
        <f t="shared" si="41"/>
        <v>1453.3501226519084</v>
      </c>
      <c r="M139" s="129">
        <f t="shared" si="37"/>
        <v>37169.350122651907</v>
      </c>
      <c r="N139" s="129">
        <f t="shared" si="38"/>
        <v>10644.143792282906</v>
      </c>
      <c r="O139" s="130">
        <f t="shared" si="42"/>
        <v>0.95612320901570447</v>
      </c>
      <c r="P139" s="131">
        <v>361.9128178775527</v>
      </c>
      <c r="Q139" s="130">
        <f t="shared" si="43"/>
        <v>9.5280444049188881E-2</v>
      </c>
      <c r="R139" s="130">
        <f t="shared" si="44"/>
        <v>8.6811780822004303E-2</v>
      </c>
      <c r="S139" s="132">
        <v>3492</v>
      </c>
      <c r="T139" s="1">
        <v>32609</v>
      </c>
      <c r="U139" s="1">
        <v>9410.966810966811</v>
      </c>
      <c r="X139" s="12"/>
      <c r="Y139" s="12"/>
    </row>
    <row r="140" spans="1:25">
      <c r="A140" s="125">
        <v>3046</v>
      </c>
      <c r="B140" s="125" t="s">
        <v>158</v>
      </c>
      <c r="C140" s="1">
        <v>27927</v>
      </c>
      <c r="D140" s="125">
        <f t="shared" si="39"/>
        <v>12757.88031064413</v>
      </c>
      <c r="E140" s="126">
        <f t="shared" si="40"/>
        <v>1.1459921719297952</v>
      </c>
      <c r="F140" s="127">
        <f t="shared" si="31"/>
        <v>-975.16407252670649</v>
      </c>
      <c r="G140" s="127">
        <f t="shared" si="32"/>
        <v>-2134.6341547609604</v>
      </c>
      <c r="H140" s="127">
        <f t="shared" si="33"/>
        <v>0</v>
      </c>
      <c r="I140" s="128">
        <f t="shared" si="34"/>
        <v>0</v>
      </c>
      <c r="J140" s="127">
        <f t="shared" si="35"/>
        <v>-126.60016121031396</v>
      </c>
      <c r="K140" s="128">
        <f t="shared" si="36"/>
        <v>-277.12775288937723</v>
      </c>
      <c r="L140" s="129">
        <f t="shared" si="41"/>
        <v>-2411.7619076503379</v>
      </c>
      <c r="M140" s="129">
        <f t="shared" si="37"/>
        <v>25515.23809234966</v>
      </c>
      <c r="N140" s="129">
        <f t="shared" si="38"/>
        <v>11656.116076907108</v>
      </c>
      <c r="O140" s="130">
        <f t="shared" si="42"/>
        <v>1.0470248547555283</v>
      </c>
      <c r="P140" s="131">
        <v>38.225532168946302</v>
      </c>
      <c r="Q140" s="130">
        <f t="shared" si="43"/>
        <v>0.22632064286655248</v>
      </c>
      <c r="R140" s="130">
        <f t="shared" si="44"/>
        <v>0.24312723002324346</v>
      </c>
      <c r="S140" s="132">
        <v>2189</v>
      </c>
      <c r="T140" s="1">
        <v>22773</v>
      </c>
      <c r="U140" s="1">
        <v>10262.730959891844</v>
      </c>
      <c r="X140" s="12"/>
      <c r="Y140" s="12"/>
    </row>
    <row r="141" spans="1:25">
      <c r="A141" s="125">
        <v>3047</v>
      </c>
      <c r="B141" s="125" t="s">
        <v>159</v>
      </c>
      <c r="C141" s="1">
        <v>136183</v>
      </c>
      <c r="D141" s="125">
        <f t="shared" si="39"/>
        <v>9541.3017585651232</v>
      </c>
      <c r="E141" s="126">
        <f t="shared" si="40"/>
        <v>0.85705907714253848</v>
      </c>
      <c r="F141" s="127">
        <f t="shared" si="31"/>
        <v>954.78305872069757</v>
      </c>
      <c r="G141" s="127">
        <f t="shared" si="32"/>
        <v>13627.618597120516</v>
      </c>
      <c r="H141" s="127">
        <f t="shared" si="33"/>
        <v>167.31554427858671</v>
      </c>
      <c r="I141" s="128">
        <f t="shared" si="34"/>
        <v>2388.0947634882682</v>
      </c>
      <c r="J141" s="127">
        <f t="shared" si="35"/>
        <v>40.715383068272757</v>
      </c>
      <c r="K141" s="128">
        <f t="shared" si="36"/>
        <v>581.1306625334571</v>
      </c>
      <c r="L141" s="129">
        <f t="shared" si="41"/>
        <v>14208.749259653972</v>
      </c>
      <c r="M141" s="129">
        <f t="shared" si="37"/>
        <v>150391.74925965397</v>
      </c>
      <c r="N141" s="129">
        <f t="shared" si="38"/>
        <v>10536.800200354093</v>
      </c>
      <c r="O141" s="130">
        <f t="shared" si="42"/>
        <v>0.94648093984073711</v>
      </c>
      <c r="P141" s="131">
        <v>-6643.100375752887</v>
      </c>
      <c r="Q141" s="130">
        <f t="shared" si="43"/>
        <v>5.7288593521940309E-2</v>
      </c>
      <c r="R141" s="130">
        <f t="shared" si="44"/>
        <v>4.9362447686667539E-2</v>
      </c>
      <c r="S141" s="132">
        <v>14273</v>
      </c>
      <c r="T141" s="1">
        <v>128804</v>
      </c>
      <c r="U141" s="1">
        <v>9092.474939997177</v>
      </c>
      <c r="X141" s="12"/>
      <c r="Y141" s="12"/>
    </row>
    <row r="142" spans="1:25">
      <c r="A142" s="125">
        <v>3048</v>
      </c>
      <c r="B142" s="125" t="s">
        <v>160</v>
      </c>
      <c r="C142" s="1">
        <v>200500</v>
      </c>
      <c r="D142" s="125">
        <f t="shared" si="39"/>
        <v>10002.993414488126</v>
      </c>
      <c r="E142" s="126">
        <f t="shared" si="40"/>
        <v>0.89853109370406969</v>
      </c>
      <c r="F142" s="127">
        <f t="shared" si="31"/>
        <v>677.76806516689578</v>
      </c>
      <c r="G142" s="127">
        <f t="shared" si="32"/>
        <v>13585.18309820526</v>
      </c>
      <c r="H142" s="127">
        <f t="shared" si="33"/>
        <v>5.7234647055356618</v>
      </c>
      <c r="I142" s="128">
        <f t="shared" si="34"/>
        <v>114.7211265577568</v>
      </c>
      <c r="J142" s="127">
        <f t="shared" si="35"/>
        <v>-120.87669650477829</v>
      </c>
      <c r="K142" s="128">
        <f t="shared" si="36"/>
        <v>-2422.8525047417761</v>
      </c>
      <c r="L142" s="129">
        <f t="shared" si="41"/>
        <v>11162.330593463485</v>
      </c>
      <c r="M142" s="129">
        <f t="shared" si="37"/>
        <v>211662.3305934635</v>
      </c>
      <c r="N142" s="129">
        <f t="shared" si="38"/>
        <v>10559.884783150244</v>
      </c>
      <c r="O142" s="130">
        <f t="shared" si="42"/>
        <v>0.94855454066881373</v>
      </c>
      <c r="P142" s="131">
        <v>1206.4504855318773</v>
      </c>
      <c r="Q142" s="130">
        <f t="shared" si="43"/>
        <v>0.10575544329487548</v>
      </c>
      <c r="R142" s="130">
        <f t="shared" si="44"/>
        <v>8.727469726096107E-2</v>
      </c>
      <c r="S142" s="132">
        <v>20044</v>
      </c>
      <c r="T142" s="1">
        <v>181324</v>
      </c>
      <c r="U142" s="1">
        <v>9200.060885889694</v>
      </c>
      <c r="X142" s="12"/>
      <c r="Y142" s="12"/>
    </row>
    <row r="143" spans="1:25">
      <c r="A143" s="125">
        <v>3049</v>
      </c>
      <c r="B143" s="125" t="s">
        <v>161</v>
      </c>
      <c r="C143" s="1">
        <v>327882</v>
      </c>
      <c r="D143" s="125">
        <f t="shared" si="39"/>
        <v>11886.67343387471</v>
      </c>
      <c r="E143" s="126">
        <f t="shared" si="40"/>
        <v>1.0677349507771419</v>
      </c>
      <c r="F143" s="127">
        <f t="shared" si="31"/>
        <v>-452.4399464650545</v>
      </c>
      <c r="G143" s="127">
        <f t="shared" si="32"/>
        <v>-12480.103483292063</v>
      </c>
      <c r="H143" s="127">
        <f t="shared" si="33"/>
        <v>0</v>
      </c>
      <c r="I143" s="128">
        <f t="shared" si="34"/>
        <v>0</v>
      </c>
      <c r="J143" s="127">
        <f t="shared" si="35"/>
        <v>-126.60016121031396</v>
      </c>
      <c r="K143" s="128">
        <f t="shared" si="36"/>
        <v>-3492.1388468253003</v>
      </c>
      <c r="L143" s="129">
        <f t="shared" si="41"/>
        <v>-15972.242330117364</v>
      </c>
      <c r="M143" s="129">
        <f t="shared" si="37"/>
        <v>311909.75766988262</v>
      </c>
      <c r="N143" s="129">
        <f t="shared" si="38"/>
        <v>11307.63332619934</v>
      </c>
      <c r="O143" s="130">
        <f t="shared" si="42"/>
        <v>1.015721966294467</v>
      </c>
      <c r="P143" s="131">
        <v>1547.953713726909</v>
      </c>
      <c r="Q143" s="130">
        <f t="shared" si="43"/>
        <v>8.2175956486151086E-2</v>
      </c>
      <c r="R143" s="130">
        <f t="shared" si="44"/>
        <v>6.389383657161575E-2</v>
      </c>
      <c r="S143" s="132">
        <v>27584</v>
      </c>
      <c r="T143" s="1">
        <v>302984</v>
      </c>
      <c r="U143" s="1">
        <v>11172.800354008406</v>
      </c>
      <c r="X143" s="12"/>
      <c r="Y143" s="12"/>
    </row>
    <row r="144" spans="1:25">
      <c r="A144" s="125">
        <v>3050</v>
      </c>
      <c r="B144" s="125" t="s">
        <v>162</v>
      </c>
      <c r="C144" s="1">
        <v>28048</v>
      </c>
      <c r="D144" s="125">
        <f t="shared" si="39"/>
        <v>10311.764705882353</v>
      </c>
      <c r="E144" s="126">
        <f t="shared" si="40"/>
        <v>0.92626685185812718</v>
      </c>
      <c r="F144" s="127">
        <f t="shared" si="31"/>
        <v>492.50529033035963</v>
      </c>
      <c r="G144" s="127">
        <f t="shared" si="32"/>
        <v>1339.6143896985782</v>
      </c>
      <c r="H144" s="127">
        <f t="shared" si="33"/>
        <v>0</v>
      </c>
      <c r="I144" s="128">
        <f t="shared" si="34"/>
        <v>0</v>
      </c>
      <c r="J144" s="127">
        <f t="shared" si="35"/>
        <v>-126.60016121031396</v>
      </c>
      <c r="K144" s="128">
        <f t="shared" si="36"/>
        <v>-344.35243849205392</v>
      </c>
      <c r="L144" s="129">
        <f t="shared" si="41"/>
        <v>995.26195120652426</v>
      </c>
      <c r="M144" s="129">
        <f t="shared" si="37"/>
        <v>29043.261951206525</v>
      </c>
      <c r="N144" s="129">
        <f t="shared" si="38"/>
        <v>10677.6698350024</v>
      </c>
      <c r="O144" s="130">
        <f t="shared" si="42"/>
        <v>0.95913472672686118</v>
      </c>
      <c r="P144" s="131">
        <v>-92.868137277509163</v>
      </c>
      <c r="Q144" s="130">
        <f t="shared" si="43"/>
        <v>5.155025681400667E-2</v>
      </c>
      <c r="R144" s="130">
        <f t="shared" si="44"/>
        <v>4.8844061300147019E-2</v>
      </c>
      <c r="S144" s="132">
        <v>2720</v>
      </c>
      <c r="T144" s="1">
        <v>26673</v>
      </c>
      <c r="U144" s="1">
        <v>9831.5517876889062</v>
      </c>
      <c r="X144" s="12"/>
      <c r="Y144" s="12"/>
    </row>
    <row r="145" spans="1:25">
      <c r="A145" s="125">
        <v>3051</v>
      </c>
      <c r="B145" s="125" t="s">
        <v>163</v>
      </c>
      <c r="C145" s="1">
        <v>15700</v>
      </c>
      <c r="D145" s="125">
        <f t="shared" si="39"/>
        <v>11459.854014598541</v>
      </c>
      <c r="E145" s="126">
        <f t="shared" si="40"/>
        <v>1.0293953754395351</v>
      </c>
      <c r="F145" s="127">
        <f t="shared" si="31"/>
        <v>-196.34829489935291</v>
      </c>
      <c r="G145" s="127">
        <f t="shared" si="32"/>
        <v>-268.99716401211344</v>
      </c>
      <c r="H145" s="127">
        <f t="shared" si="33"/>
        <v>0</v>
      </c>
      <c r="I145" s="128">
        <f t="shared" si="34"/>
        <v>0</v>
      </c>
      <c r="J145" s="127">
        <f t="shared" si="35"/>
        <v>-126.60016121031396</v>
      </c>
      <c r="K145" s="128">
        <f t="shared" si="36"/>
        <v>-173.4422208581301</v>
      </c>
      <c r="L145" s="129">
        <f t="shared" si="41"/>
        <v>-442.43938487024354</v>
      </c>
      <c r="M145" s="129">
        <f t="shared" si="37"/>
        <v>15257.560615129756</v>
      </c>
      <c r="N145" s="129">
        <f t="shared" si="38"/>
        <v>11136.905558488874</v>
      </c>
      <c r="O145" s="130">
        <f t="shared" si="42"/>
        <v>1.0003861361594242</v>
      </c>
      <c r="P145" s="131">
        <v>-1841.8511588846359</v>
      </c>
      <c r="Q145" s="130">
        <f t="shared" si="43"/>
        <v>4.4369054746224969E-2</v>
      </c>
      <c r="R145" s="130">
        <f t="shared" si="44"/>
        <v>5.6566065604575104E-2</v>
      </c>
      <c r="S145" s="132">
        <v>1370</v>
      </c>
      <c r="T145" s="1">
        <v>15033</v>
      </c>
      <c r="U145" s="1">
        <v>10846.320346320346</v>
      </c>
      <c r="X145" s="12"/>
      <c r="Y145" s="12"/>
    </row>
    <row r="146" spans="1:25">
      <c r="A146" s="125">
        <v>3052</v>
      </c>
      <c r="B146" s="125" t="s">
        <v>164</v>
      </c>
      <c r="C146" s="1">
        <v>45369</v>
      </c>
      <c r="D146" s="125">
        <f t="shared" si="39"/>
        <v>18480.244399185336</v>
      </c>
      <c r="E146" s="126">
        <f t="shared" si="40"/>
        <v>1.660010511240372</v>
      </c>
      <c r="F146" s="127">
        <f t="shared" si="31"/>
        <v>-4408.5825256514299</v>
      </c>
      <c r="G146" s="127">
        <f t="shared" si="32"/>
        <v>-10823.07010047426</v>
      </c>
      <c r="H146" s="127">
        <f t="shared" si="33"/>
        <v>0</v>
      </c>
      <c r="I146" s="128">
        <f t="shared" si="34"/>
        <v>0</v>
      </c>
      <c r="J146" s="127">
        <f t="shared" si="35"/>
        <v>-126.60016121031396</v>
      </c>
      <c r="K146" s="128">
        <f t="shared" si="36"/>
        <v>-310.80339577132071</v>
      </c>
      <c r="L146" s="129">
        <f t="shared" si="41"/>
        <v>-11133.873496245582</v>
      </c>
      <c r="M146" s="129">
        <f t="shared" si="37"/>
        <v>34235.126503754422</v>
      </c>
      <c r="N146" s="129">
        <f t="shared" si="38"/>
        <v>13945.061712323593</v>
      </c>
      <c r="O146" s="130">
        <f t="shared" si="42"/>
        <v>1.2526321904797593</v>
      </c>
      <c r="P146" s="131">
        <v>-6924.8074547853994</v>
      </c>
      <c r="Q146" s="130">
        <f t="shared" si="43"/>
        <v>2.5404000452028477E-2</v>
      </c>
      <c r="R146" s="130">
        <f t="shared" si="44"/>
        <v>7.4437674502209877E-3</v>
      </c>
      <c r="S146" s="132">
        <v>2455</v>
      </c>
      <c r="T146" s="1">
        <v>44245</v>
      </c>
      <c r="U146" s="1">
        <v>18343.698175787729</v>
      </c>
      <c r="X146" s="12"/>
      <c r="Y146" s="12"/>
    </row>
    <row r="147" spans="1:25">
      <c r="A147" s="125">
        <v>3053</v>
      </c>
      <c r="B147" s="125" t="s">
        <v>165</v>
      </c>
      <c r="C147" s="1">
        <v>62991</v>
      </c>
      <c r="D147" s="125">
        <f t="shared" si="39"/>
        <v>9118.5581933989579</v>
      </c>
      <c r="E147" s="126">
        <f t="shared" si="40"/>
        <v>0.81908562037559229</v>
      </c>
      <c r="F147" s="127">
        <f t="shared" si="31"/>
        <v>1208.4291978203967</v>
      </c>
      <c r="G147" s="127">
        <f t="shared" si="32"/>
        <v>8347.828898543301</v>
      </c>
      <c r="H147" s="127">
        <f t="shared" si="33"/>
        <v>315.27579208674456</v>
      </c>
      <c r="I147" s="128">
        <f t="shared" si="34"/>
        <v>2177.9251717352313</v>
      </c>
      <c r="J147" s="127">
        <f t="shared" si="35"/>
        <v>188.6756308764306</v>
      </c>
      <c r="K147" s="128">
        <f t="shared" si="36"/>
        <v>1303.3712580943827</v>
      </c>
      <c r="L147" s="129">
        <f t="shared" si="41"/>
        <v>9651.2001566376839</v>
      </c>
      <c r="M147" s="129">
        <f t="shared" si="37"/>
        <v>72642.200156637686</v>
      </c>
      <c r="N147" s="129">
        <f t="shared" si="38"/>
        <v>10515.663022095785</v>
      </c>
      <c r="O147" s="130">
        <f t="shared" si="42"/>
        <v>0.94458226700238979</v>
      </c>
      <c r="P147" s="131">
        <v>1549.6534158410295</v>
      </c>
      <c r="Q147" s="130">
        <f t="shared" si="43"/>
        <v>6.0811721118221626E-2</v>
      </c>
      <c r="R147" s="130">
        <f t="shared" si="44"/>
        <v>5.4515646919343998E-2</v>
      </c>
      <c r="S147" s="132">
        <v>6908</v>
      </c>
      <c r="T147" s="1">
        <v>59380</v>
      </c>
      <c r="U147" s="1">
        <v>8647.1530508227752</v>
      </c>
      <c r="X147" s="12"/>
      <c r="Y147" s="12"/>
    </row>
    <row r="148" spans="1:25">
      <c r="A148" s="125">
        <v>3054</v>
      </c>
      <c r="B148" s="125" t="s">
        <v>166</v>
      </c>
      <c r="C148" s="1">
        <v>87121</v>
      </c>
      <c r="D148" s="125">
        <f t="shared" si="39"/>
        <v>9527.6684164479448</v>
      </c>
      <c r="E148" s="126">
        <f t="shared" si="40"/>
        <v>0.85583444554519617</v>
      </c>
      <c r="F148" s="127">
        <f t="shared" si="31"/>
        <v>962.96306399100467</v>
      </c>
      <c r="G148" s="127">
        <f t="shared" si="32"/>
        <v>8805.3342571337471</v>
      </c>
      <c r="H148" s="127">
        <f t="shared" si="33"/>
        <v>172.08721401959917</v>
      </c>
      <c r="I148" s="128">
        <f t="shared" si="34"/>
        <v>1573.5654849952148</v>
      </c>
      <c r="J148" s="127">
        <f t="shared" si="35"/>
        <v>45.487052809285217</v>
      </c>
      <c r="K148" s="128">
        <f t="shared" si="36"/>
        <v>415.933610888104</v>
      </c>
      <c r="L148" s="129">
        <f t="shared" si="41"/>
        <v>9221.2678680218505</v>
      </c>
      <c r="M148" s="129">
        <f t="shared" si="37"/>
        <v>96342.267868021852</v>
      </c>
      <c r="N148" s="129">
        <f t="shared" si="38"/>
        <v>10536.118533248233</v>
      </c>
      <c r="O148" s="130">
        <f t="shared" si="42"/>
        <v>0.94641970826086985</v>
      </c>
      <c r="P148" s="131">
        <v>1924.8680420454948</v>
      </c>
      <c r="Q148" s="130">
        <f t="shared" si="43"/>
        <v>7.0282555282555281E-2</v>
      </c>
      <c r="R148" s="130">
        <f t="shared" si="44"/>
        <v>6.0684658351981405E-2</v>
      </c>
      <c r="S148" s="132">
        <v>9144</v>
      </c>
      <c r="T148" s="1">
        <v>81400</v>
      </c>
      <c r="U148" s="1">
        <v>8982.5645552858077</v>
      </c>
      <c r="X148" s="12"/>
      <c r="Y148" s="12"/>
    </row>
    <row r="149" spans="1:25" ht="30" customHeight="1">
      <c r="A149" s="125">
        <v>3401</v>
      </c>
      <c r="B149" s="125" t="s">
        <v>167</v>
      </c>
      <c r="C149" s="1">
        <v>161306</v>
      </c>
      <c r="D149" s="125">
        <f t="shared" si="39"/>
        <v>8986.9073485988065</v>
      </c>
      <c r="E149" s="126">
        <f t="shared" si="40"/>
        <v>0.80725992254058099</v>
      </c>
      <c r="F149" s="127">
        <f t="shared" si="31"/>
        <v>1287.4197047004875</v>
      </c>
      <c r="G149" s="127">
        <f t="shared" si="32"/>
        <v>23107.89627966905</v>
      </c>
      <c r="H149" s="127">
        <f t="shared" si="33"/>
        <v>361.35358776679755</v>
      </c>
      <c r="I149" s="128">
        <f t="shared" si="34"/>
        <v>6485.9355468262493</v>
      </c>
      <c r="J149" s="127">
        <f t="shared" si="35"/>
        <v>234.75342655648359</v>
      </c>
      <c r="K149" s="128">
        <f t="shared" si="36"/>
        <v>4213.5892532623238</v>
      </c>
      <c r="L149" s="129">
        <f t="shared" si="41"/>
        <v>27321.485532931372</v>
      </c>
      <c r="M149" s="129">
        <f t="shared" si="37"/>
        <v>188627.48553293137</v>
      </c>
      <c r="N149" s="129">
        <f t="shared" si="38"/>
        <v>10509.080479855778</v>
      </c>
      <c r="O149" s="130">
        <f t="shared" si="42"/>
        <v>0.94399098211063937</v>
      </c>
      <c r="P149" s="131">
        <v>2450.4029184902647</v>
      </c>
      <c r="Q149" s="130">
        <f t="shared" si="43"/>
        <v>8.854472449978068E-2</v>
      </c>
      <c r="R149" s="130">
        <f t="shared" si="44"/>
        <v>8.2601363699681449E-2</v>
      </c>
      <c r="S149" s="132">
        <v>17949</v>
      </c>
      <c r="T149" s="1">
        <v>148185</v>
      </c>
      <c r="U149" s="1">
        <v>8301.2156181726514</v>
      </c>
      <c r="X149" s="12"/>
      <c r="Y149" s="12"/>
    </row>
    <row r="150" spans="1:25">
      <c r="A150" s="125">
        <v>3403</v>
      </c>
      <c r="B150" s="125" t="s">
        <v>168</v>
      </c>
      <c r="C150" s="1">
        <v>318310</v>
      </c>
      <c r="D150" s="125">
        <f t="shared" si="39"/>
        <v>9947.4983593237303</v>
      </c>
      <c r="E150" s="126">
        <f t="shared" si="40"/>
        <v>0.8935461826333686</v>
      </c>
      <c r="F150" s="127">
        <f t="shared" si="31"/>
        <v>711.06509826553338</v>
      </c>
      <c r="G150" s="127">
        <f t="shared" si="32"/>
        <v>22753.372079398803</v>
      </c>
      <c r="H150" s="127">
        <f t="shared" si="33"/>
        <v>25.146734013074273</v>
      </c>
      <c r="I150" s="128">
        <f t="shared" si="34"/>
        <v>804.67034168436362</v>
      </c>
      <c r="J150" s="127">
        <f t="shared" si="35"/>
        <v>-101.45342719723968</v>
      </c>
      <c r="K150" s="128">
        <f t="shared" si="36"/>
        <v>-3246.4082168844725</v>
      </c>
      <c r="L150" s="129">
        <f t="shared" si="41"/>
        <v>19506.963862514331</v>
      </c>
      <c r="M150" s="129">
        <f t="shared" si="37"/>
        <v>337816.96386251436</v>
      </c>
      <c r="N150" s="129">
        <f t="shared" si="38"/>
        <v>10557.110030392023</v>
      </c>
      <c r="O150" s="130">
        <f t="shared" si="42"/>
        <v>0.94830529511527861</v>
      </c>
      <c r="P150" s="131">
        <v>4634.0998546464798</v>
      </c>
      <c r="Q150" s="130">
        <f t="shared" si="43"/>
        <v>9.256100198048349E-2</v>
      </c>
      <c r="R150" s="130">
        <f t="shared" si="44"/>
        <v>7.583063881380861E-2</v>
      </c>
      <c r="S150" s="132">
        <v>31999</v>
      </c>
      <c r="T150" s="1">
        <v>291343</v>
      </c>
      <c r="U150" s="1">
        <v>9246.3423148941565</v>
      </c>
      <c r="X150" s="12"/>
      <c r="Y150" s="12"/>
    </row>
    <row r="151" spans="1:25">
      <c r="A151" s="125">
        <v>3405</v>
      </c>
      <c r="B151" s="125" t="s">
        <v>169</v>
      </c>
      <c r="C151" s="1">
        <v>289701</v>
      </c>
      <c r="D151" s="125">
        <f t="shared" si="39"/>
        <v>10191.767810026386</v>
      </c>
      <c r="E151" s="126">
        <f t="shared" si="40"/>
        <v>0.91548798421252919</v>
      </c>
      <c r="F151" s="127">
        <f t="shared" si="31"/>
        <v>564.50342784394013</v>
      </c>
      <c r="G151" s="127">
        <f t="shared" si="32"/>
        <v>16046.009936463999</v>
      </c>
      <c r="H151" s="127">
        <f t="shared" si="33"/>
        <v>0</v>
      </c>
      <c r="I151" s="128">
        <f t="shared" si="34"/>
        <v>0</v>
      </c>
      <c r="J151" s="127">
        <f t="shared" si="35"/>
        <v>-126.60016121031396</v>
      </c>
      <c r="K151" s="128">
        <f t="shared" si="36"/>
        <v>-3598.609582403174</v>
      </c>
      <c r="L151" s="129">
        <f t="shared" si="41"/>
        <v>12447.400354060825</v>
      </c>
      <c r="M151" s="129">
        <f t="shared" si="37"/>
        <v>302148.40035406081</v>
      </c>
      <c r="N151" s="129">
        <f t="shared" si="38"/>
        <v>10629.671076660012</v>
      </c>
      <c r="O151" s="130">
        <f t="shared" si="42"/>
        <v>0.95482317966862196</v>
      </c>
      <c r="P151" s="131">
        <v>1830.0456609877765</v>
      </c>
      <c r="Q151" s="130">
        <f t="shared" si="43"/>
        <v>8.0256396870735103E-2</v>
      </c>
      <c r="R151" s="130">
        <f t="shared" si="44"/>
        <v>8.2840651399748708E-2</v>
      </c>
      <c r="S151" s="132">
        <v>28425</v>
      </c>
      <c r="T151" s="1">
        <v>268178</v>
      </c>
      <c r="U151" s="1">
        <v>9412.066121503527</v>
      </c>
      <c r="X151" s="12"/>
      <c r="Y151" s="12"/>
    </row>
    <row r="152" spans="1:25">
      <c r="A152" s="125">
        <v>3407</v>
      </c>
      <c r="B152" s="125" t="s">
        <v>170</v>
      </c>
      <c r="C152" s="1">
        <v>281817</v>
      </c>
      <c r="D152" s="125">
        <f t="shared" si="39"/>
        <v>9311.031816830211</v>
      </c>
      <c r="E152" s="126">
        <f t="shared" si="40"/>
        <v>0.83637479854503727</v>
      </c>
      <c r="F152" s="127">
        <f t="shared" si="31"/>
        <v>1092.945023761645</v>
      </c>
      <c r="G152" s="127">
        <f t="shared" si="32"/>
        <v>33080.167034193706</v>
      </c>
      <c r="H152" s="127">
        <f t="shared" si="33"/>
        <v>247.910023885806</v>
      </c>
      <c r="I152" s="128">
        <f t="shared" si="34"/>
        <v>7503.4926929516905</v>
      </c>
      <c r="J152" s="127">
        <f t="shared" si="35"/>
        <v>121.30986267549204</v>
      </c>
      <c r="K152" s="128">
        <f t="shared" si="36"/>
        <v>3671.6856135991179</v>
      </c>
      <c r="L152" s="129">
        <f t="shared" si="41"/>
        <v>36751.852647792824</v>
      </c>
      <c r="M152" s="129">
        <f t="shared" si="37"/>
        <v>318568.85264779284</v>
      </c>
      <c r="N152" s="129">
        <f t="shared" si="38"/>
        <v>10525.286703267348</v>
      </c>
      <c r="O152" s="130">
        <f t="shared" si="42"/>
        <v>0.9454467259108621</v>
      </c>
      <c r="P152" s="131">
        <v>4448.94431633762</v>
      </c>
      <c r="Q152" s="130">
        <f t="shared" si="43"/>
        <v>8.4745958429561202E-2</v>
      </c>
      <c r="R152" s="130">
        <f t="shared" si="44"/>
        <v>8.9333379801979543E-2</v>
      </c>
      <c r="S152" s="132">
        <v>30267</v>
      </c>
      <c r="T152" s="1">
        <v>259800</v>
      </c>
      <c r="U152" s="1">
        <v>8547.4584635630854</v>
      </c>
      <c r="X152" s="12"/>
      <c r="Y152" s="12"/>
    </row>
    <row r="153" spans="1:25">
      <c r="A153" s="125">
        <v>3411</v>
      </c>
      <c r="B153" s="125" t="s">
        <v>171</v>
      </c>
      <c r="C153" s="1">
        <v>304490</v>
      </c>
      <c r="D153" s="125">
        <f t="shared" si="39"/>
        <v>8681.6069341088587</v>
      </c>
      <c r="E153" s="126">
        <f t="shared" si="40"/>
        <v>0.77983594014120883</v>
      </c>
      <c r="F153" s="127">
        <f t="shared" si="31"/>
        <v>1470.5999533944562</v>
      </c>
      <c r="G153" s="127">
        <f t="shared" si="32"/>
        <v>51578.352165403761</v>
      </c>
      <c r="H153" s="127">
        <f t="shared" si="33"/>
        <v>468.20873283827927</v>
      </c>
      <c r="I153" s="128">
        <f t="shared" si="34"/>
        <v>16421.48488683697</v>
      </c>
      <c r="J153" s="127">
        <f t="shared" si="35"/>
        <v>341.60857162796532</v>
      </c>
      <c r="K153" s="128">
        <f t="shared" si="36"/>
        <v>11981.237432707629</v>
      </c>
      <c r="L153" s="129">
        <f t="shared" si="41"/>
        <v>63559.589598111386</v>
      </c>
      <c r="M153" s="129">
        <f t="shared" si="37"/>
        <v>368049.5895981114</v>
      </c>
      <c r="N153" s="129">
        <f t="shared" si="38"/>
        <v>10493.81545913128</v>
      </c>
      <c r="O153" s="130">
        <f t="shared" si="42"/>
        <v>0.94261978299067062</v>
      </c>
      <c r="P153" s="131">
        <v>6367.9914959166636</v>
      </c>
      <c r="Q153" s="130">
        <f t="shared" si="43"/>
        <v>8.0184612983216677E-2</v>
      </c>
      <c r="R153" s="130">
        <f t="shared" si="44"/>
        <v>7.4764133073170591E-2</v>
      </c>
      <c r="S153" s="132">
        <v>35073</v>
      </c>
      <c r="T153" s="1">
        <v>281887</v>
      </c>
      <c r="U153" s="1">
        <v>8077.6857609536637</v>
      </c>
      <c r="X153" s="12"/>
      <c r="Y153" s="12"/>
    </row>
    <row r="154" spans="1:25">
      <c r="A154" s="125">
        <v>3412</v>
      </c>
      <c r="B154" s="125" t="s">
        <v>172</v>
      </c>
      <c r="C154" s="1">
        <v>61150</v>
      </c>
      <c r="D154" s="125">
        <f t="shared" si="39"/>
        <v>7926.1179520414771</v>
      </c>
      <c r="E154" s="126">
        <f t="shared" si="40"/>
        <v>0.7119732201322988</v>
      </c>
      <c r="F154" s="127">
        <f t="shared" si="31"/>
        <v>1923.8933426348851</v>
      </c>
      <c r="G154" s="127">
        <f t="shared" si="32"/>
        <v>14842.837138428138</v>
      </c>
      <c r="H154" s="127">
        <f t="shared" si="33"/>
        <v>732.62987656186283</v>
      </c>
      <c r="I154" s="128">
        <f t="shared" si="34"/>
        <v>5652.2394976747719</v>
      </c>
      <c r="J154" s="127">
        <f t="shared" si="35"/>
        <v>606.02971535154893</v>
      </c>
      <c r="K154" s="128">
        <f t="shared" si="36"/>
        <v>4675.5192539372001</v>
      </c>
      <c r="L154" s="129">
        <f t="shared" si="41"/>
        <v>19518.356392365338</v>
      </c>
      <c r="M154" s="129">
        <f t="shared" si="37"/>
        <v>80668.356392365342</v>
      </c>
      <c r="N154" s="129">
        <f t="shared" si="38"/>
        <v>10456.041010027911</v>
      </c>
      <c r="O154" s="130">
        <f t="shared" si="42"/>
        <v>0.93922664699022518</v>
      </c>
      <c r="P154" s="131">
        <v>1666.4128985543684</v>
      </c>
      <c r="Q154" s="130">
        <f t="shared" si="43"/>
        <v>9.2783873619500343E-2</v>
      </c>
      <c r="R154" s="130">
        <f t="shared" si="44"/>
        <v>8.003590879438631E-2</v>
      </c>
      <c r="S154" s="132">
        <v>7715</v>
      </c>
      <c r="T154" s="1">
        <v>55958</v>
      </c>
      <c r="U154" s="1">
        <v>7338.754098360655</v>
      </c>
      <c r="X154" s="12"/>
      <c r="Y154" s="12"/>
    </row>
    <row r="155" spans="1:25">
      <c r="A155" s="125">
        <v>3413</v>
      </c>
      <c r="B155" s="125" t="s">
        <v>173</v>
      </c>
      <c r="C155" s="1">
        <v>181330</v>
      </c>
      <c r="D155" s="125">
        <f t="shared" si="39"/>
        <v>8571.0909434675741</v>
      </c>
      <c r="E155" s="126">
        <f t="shared" si="40"/>
        <v>0.7699087063794755</v>
      </c>
      <c r="F155" s="127">
        <f t="shared" si="31"/>
        <v>1536.9095477792271</v>
      </c>
      <c r="G155" s="127">
        <f t="shared" si="32"/>
        <v>32514.858392817328</v>
      </c>
      <c r="H155" s="127">
        <f t="shared" si="33"/>
        <v>506.8893295627289</v>
      </c>
      <c r="I155" s="128">
        <f t="shared" si="34"/>
        <v>10723.750656229091</v>
      </c>
      <c r="J155" s="127">
        <f t="shared" si="35"/>
        <v>380.28916835241495</v>
      </c>
      <c r="K155" s="128">
        <f t="shared" si="36"/>
        <v>8045.397645663691</v>
      </c>
      <c r="L155" s="129">
        <f t="shared" si="41"/>
        <v>40560.25603848102</v>
      </c>
      <c r="M155" s="129">
        <f t="shared" si="37"/>
        <v>221890.25603848102</v>
      </c>
      <c r="N155" s="129">
        <f t="shared" si="38"/>
        <v>10488.289659599217</v>
      </c>
      <c r="O155" s="130">
        <f t="shared" si="42"/>
        <v>0.94212342130258409</v>
      </c>
      <c r="P155" s="131">
        <v>4343.5768479346661</v>
      </c>
      <c r="Q155" s="130">
        <f t="shared" si="43"/>
        <v>6.6509040006587389E-2</v>
      </c>
      <c r="R155" s="130">
        <f t="shared" si="44"/>
        <v>6.2274460721252145E-2</v>
      </c>
      <c r="S155" s="132">
        <v>21156</v>
      </c>
      <c r="T155" s="1">
        <v>170022</v>
      </c>
      <c r="U155" s="1">
        <v>8068.6218678815485</v>
      </c>
      <c r="X155" s="12"/>
      <c r="Y155" s="12"/>
    </row>
    <row r="156" spans="1:25">
      <c r="A156" s="125">
        <v>3414</v>
      </c>
      <c r="B156" s="125" t="s">
        <v>174</v>
      </c>
      <c r="C156" s="1">
        <v>37484</v>
      </c>
      <c r="D156" s="125">
        <f t="shared" si="39"/>
        <v>7472.8867623604465</v>
      </c>
      <c r="E156" s="126">
        <f t="shared" si="40"/>
        <v>0.6712611752783002</v>
      </c>
      <c r="F156" s="127">
        <f t="shared" si="31"/>
        <v>2195.8320564435035</v>
      </c>
      <c r="G156" s="127">
        <f t="shared" si="32"/>
        <v>11014.293595120613</v>
      </c>
      <c r="H156" s="127">
        <f t="shared" si="33"/>
        <v>891.2607929502235</v>
      </c>
      <c r="I156" s="128">
        <f t="shared" si="34"/>
        <v>4470.5641374383213</v>
      </c>
      <c r="J156" s="127">
        <f t="shared" si="35"/>
        <v>764.6606317399096</v>
      </c>
      <c r="K156" s="128">
        <f t="shared" si="36"/>
        <v>3835.5377288073864</v>
      </c>
      <c r="L156" s="129">
        <f t="shared" si="41"/>
        <v>14849.831323928</v>
      </c>
      <c r="M156" s="129">
        <f t="shared" si="37"/>
        <v>52333.831323927996</v>
      </c>
      <c r="N156" s="129">
        <f t="shared" si="38"/>
        <v>10433.379450543858</v>
      </c>
      <c r="O156" s="130">
        <f t="shared" si="42"/>
        <v>0.93719104474752513</v>
      </c>
      <c r="P156" s="131">
        <v>1227.4871936680101</v>
      </c>
      <c r="Q156" s="130">
        <f t="shared" si="43"/>
        <v>5.3898276492254059E-2</v>
      </c>
      <c r="R156" s="130">
        <f t="shared" si="44"/>
        <v>5.8520637354062099E-2</v>
      </c>
      <c r="S156" s="132">
        <v>5016</v>
      </c>
      <c r="T156" s="1">
        <v>35567</v>
      </c>
      <c r="U156" s="1">
        <v>7059.7459309249707</v>
      </c>
      <c r="X156" s="12"/>
      <c r="Y156" s="12"/>
    </row>
    <row r="157" spans="1:25">
      <c r="A157" s="125">
        <v>3415</v>
      </c>
      <c r="B157" s="125" t="s">
        <v>175</v>
      </c>
      <c r="C157" s="1">
        <v>69884</v>
      </c>
      <c r="D157" s="125">
        <f t="shared" si="39"/>
        <v>8759.5888693908255</v>
      </c>
      <c r="E157" s="126">
        <f t="shared" si="40"/>
        <v>0.78684076266729175</v>
      </c>
      <c r="F157" s="127">
        <f t="shared" si="31"/>
        <v>1423.8107922252761</v>
      </c>
      <c r="G157" s="127">
        <f t="shared" si="32"/>
        <v>11359.162500373253</v>
      </c>
      <c r="H157" s="127">
        <f t="shared" si="33"/>
        <v>440.91505548959094</v>
      </c>
      <c r="I157" s="128">
        <f t="shared" si="34"/>
        <v>3517.6203126959563</v>
      </c>
      <c r="J157" s="127">
        <f t="shared" si="35"/>
        <v>314.31489427927698</v>
      </c>
      <c r="K157" s="128">
        <f t="shared" si="36"/>
        <v>2507.6042265600718</v>
      </c>
      <c r="L157" s="129">
        <f t="shared" si="41"/>
        <v>13866.766726933325</v>
      </c>
      <c r="M157" s="129">
        <f t="shared" si="37"/>
        <v>83750.766726933332</v>
      </c>
      <c r="N157" s="129">
        <f t="shared" si="38"/>
        <v>10497.71455589538</v>
      </c>
      <c r="O157" s="130">
        <f t="shared" si="42"/>
        <v>0.94297002411697495</v>
      </c>
      <c r="P157" s="131">
        <v>1300.4144400086407</v>
      </c>
      <c r="Q157" s="130">
        <f t="shared" si="43"/>
        <v>9.4434177968490615E-2</v>
      </c>
      <c r="R157" s="130">
        <f t="shared" si="44"/>
        <v>8.5654560596970977E-2</v>
      </c>
      <c r="S157" s="132">
        <v>7978</v>
      </c>
      <c r="T157" s="1">
        <v>63854</v>
      </c>
      <c r="U157" s="1">
        <v>8068.4862269396017</v>
      </c>
      <c r="X157" s="12"/>
      <c r="Y157" s="12"/>
    </row>
    <row r="158" spans="1:25">
      <c r="A158" s="125">
        <v>3416</v>
      </c>
      <c r="B158" s="125" t="s">
        <v>176</v>
      </c>
      <c r="C158" s="1">
        <v>47517</v>
      </c>
      <c r="D158" s="125">
        <f t="shared" si="39"/>
        <v>7877.4867374005298</v>
      </c>
      <c r="E158" s="126">
        <f t="shared" si="40"/>
        <v>0.70760486191502769</v>
      </c>
      <c r="F158" s="127">
        <f t="shared" si="31"/>
        <v>1953.0720714194536</v>
      </c>
      <c r="G158" s="127">
        <f t="shared" si="32"/>
        <v>11780.930734802143</v>
      </c>
      <c r="H158" s="127">
        <f t="shared" si="33"/>
        <v>749.65080168619443</v>
      </c>
      <c r="I158" s="128">
        <f t="shared" si="34"/>
        <v>4521.8936357711245</v>
      </c>
      <c r="J158" s="127">
        <f t="shared" si="35"/>
        <v>623.05064047588053</v>
      </c>
      <c r="K158" s="128">
        <f t="shared" si="36"/>
        <v>3758.2414633505114</v>
      </c>
      <c r="L158" s="129">
        <f t="shared" si="41"/>
        <v>15539.172198152653</v>
      </c>
      <c r="M158" s="129">
        <f t="shared" si="37"/>
        <v>63056.17219815265</v>
      </c>
      <c r="N158" s="129">
        <f t="shared" si="38"/>
        <v>10453.609449295864</v>
      </c>
      <c r="O158" s="130">
        <f t="shared" si="42"/>
        <v>0.93900822907936154</v>
      </c>
      <c r="P158" s="131">
        <v>103.2336427841783</v>
      </c>
      <c r="Q158" s="130">
        <f t="shared" si="43"/>
        <v>0.12952838261861749</v>
      </c>
      <c r="R158" s="130">
        <f t="shared" si="44"/>
        <v>0.14207453673589976</v>
      </c>
      <c r="S158" s="132">
        <v>6032</v>
      </c>
      <c r="T158" s="1">
        <v>42068</v>
      </c>
      <c r="U158" s="1">
        <v>6897.524184292507</v>
      </c>
      <c r="X158" s="12"/>
      <c r="Y158" s="12"/>
    </row>
    <row r="159" spans="1:25">
      <c r="A159" s="125">
        <v>3417</v>
      </c>
      <c r="B159" s="125" t="s">
        <v>177</v>
      </c>
      <c r="C159" s="1">
        <v>36435</v>
      </c>
      <c r="D159" s="125">
        <f t="shared" si="39"/>
        <v>8011.2137203166221</v>
      </c>
      <c r="E159" s="126">
        <f t="shared" si="40"/>
        <v>0.71961705139056087</v>
      </c>
      <c r="F159" s="127">
        <f t="shared" ref="F159:F222" si="45">($D$364-D159)*0.6</f>
        <v>1872.8358816697983</v>
      </c>
      <c r="G159" s="127">
        <f t="shared" ref="G159:G222" si="46">F159*S159/1000</f>
        <v>8517.6575898342435</v>
      </c>
      <c r="H159" s="127">
        <f t="shared" ref="H159:H222" si="47">IF(D159&lt;D$364*0.9,(D$364*0.9-D159)*0.35,0)</f>
        <v>702.8463576655621</v>
      </c>
      <c r="I159" s="128">
        <f t="shared" ref="I159:I222" si="48">H159*S159/1000</f>
        <v>3196.5452346629768</v>
      </c>
      <c r="J159" s="127">
        <f t="shared" ref="J159:J222" si="49">H159+I$366</f>
        <v>576.24619645524808</v>
      </c>
      <c r="K159" s="128">
        <f t="shared" ref="K159:K222" si="50">J159*S159/1000</f>
        <v>2620.7677014784681</v>
      </c>
      <c r="L159" s="129">
        <f t="shared" si="41"/>
        <v>11138.425291312711</v>
      </c>
      <c r="M159" s="129">
        <f t="shared" ref="M159:M222" si="51">C159+L159</f>
        <v>47573.425291312713</v>
      </c>
      <c r="N159" s="129">
        <f t="shared" ref="N159:N222" si="52">M159/S159*1000</f>
        <v>10460.295798441668</v>
      </c>
      <c r="O159" s="130">
        <f t="shared" si="42"/>
        <v>0.93960883855313826</v>
      </c>
      <c r="P159" s="131">
        <v>387.76087655544325</v>
      </c>
      <c r="Q159" s="130">
        <f t="shared" si="43"/>
        <v>6.1131174277726005E-2</v>
      </c>
      <c r="R159" s="130">
        <f t="shared" si="44"/>
        <v>6.0431219677278894E-2</v>
      </c>
      <c r="S159" s="132">
        <v>4548</v>
      </c>
      <c r="T159" s="1">
        <v>34336</v>
      </c>
      <c r="U159" s="1">
        <v>7554.6754675467546</v>
      </c>
      <c r="X159" s="12"/>
      <c r="Y159" s="12"/>
    </row>
    <row r="160" spans="1:25">
      <c r="A160" s="125">
        <v>3418</v>
      </c>
      <c r="B160" s="125" t="s">
        <v>178</v>
      </c>
      <c r="C160" s="1">
        <v>55065</v>
      </c>
      <c r="D160" s="125">
        <f t="shared" si="39"/>
        <v>7636.2501733462768</v>
      </c>
      <c r="E160" s="126">
        <f t="shared" si="40"/>
        <v>0.68593549308118129</v>
      </c>
      <c r="F160" s="127">
        <f t="shared" si="45"/>
        <v>2097.8140098520053</v>
      </c>
      <c r="G160" s="127">
        <f t="shared" si="46"/>
        <v>15127.33682504281</v>
      </c>
      <c r="H160" s="127">
        <f t="shared" si="47"/>
        <v>834.08359910518288</v>
      </c>
      <c r="I160" s="128">
        <f t="shared" si="48"/>
        <v>6014.5768331474737</v>
      </c>
      <c r="J160" s="127">
        <f t="shared" si="49"/>
        <v>707.48343789486898</v>
      </c>
      <c r="K160" s="128">
        <f t="shared" si="50"/>
        <v>5101.6630706598999</v>
      </c>
      <c r="L160" s="129">
        <f t="shared" si="41"/>
        <v>20228.999895702709</v>
      </c>
      <c r="M160" s="129">
        <f t="shared" si="51"/>
        <v>75293.999895702713</v>
      </c>
      <c r="N160" s="129">
        <f t="shared" si="52"/>
        <v>10441.547621093152</v>
      </c>
      <c r="O160" s="130">
        <f t="shared" si="42"/>
        <v>0.93792476063766939</v>
      </c>
      <c r="P160" s="131">
        <v>1461.8768647408324</v>
      </c>
      <c r="Q160" s="130">
        <f t="shared" si="43"/>
        <v>7.4606767885718753E-2</v>
      </c>
      <c r="R160" s="130">
        <f t="shared" si="44"/>
        <v>7.6991140134529124E-2</v>
      </c>
      <c r="S160" s="132">
        <v>7211</v>
      </c>
      <c r="T160" s="1">
        <v>51242</v>
      </c>
      <c r="U160" s="1">
        <v>7090.3556109035562</v>
      </c>
      <c r="X160" s="12"/>
      <c r="Y160" s="12"/>
    </row>
    <row r="161" spans="1:25">
      <c r="A161" s="125">
        <v>3419</v>
      </c>
      <c r="B161" s="125" t="s">
        <v>130</v>
      </c>
      <c r="C161" s="1">
        <v>29384</v>
      </c>
      <c r="D161" s="125">
        <f t="shared" si="39"/>
        <v>8169.0297470113983</v>
      </c>
      <c r="E161" s="126">
        <f t="shared" si="40"/>
        <v>0.7337930686280314</v>
      </c>
      <c r="F161" s="127">
        <f t="shared" si="45"/>
        <v>1778.1462656529325</v>
      </c>
      <c r="G161" s="127">
        <f t="shared" si="46"/>
        <v>6395.9921175535983</v>
      </c>
      <c r="H161" s="127">
        <f t="shared" si="47"/>
        <v>647.61074832239046</v>
      </c>
      <c r="I161" s="128">
        <f t="shared" si="48"/>
        <v>2329.4558617156385</v>
      </c>
      <c r="J161" s="127">
        <f t="shared" si="49"/>
        <v>521.01058711207656</v>
      </c>
      <c r="K161" s="128">
        <f t="shared" si="50"/>
        <v>1874.0750818421393</v>
      </c>
      <c r="L161" s="129">
        <f t="shared" si="41"/>
        <v>8270.0671993957367</v>
      </c>
      <c r="M161" s="129">
        <f t="shared" si="51"/>
        <v>37654.067199395737</v>
      </c>
      <c r="N161" s="129">
        <f t="shared" si="52"/>
        <v>10468.186599776407</v>
      </c>
      <c r="O161" s="130">
        <f t="shared" si="42"/>
        <v>0.94031763941501179</v>
      </c>
      <c r="P161" s="131">
        <v>-269.08747296175898</v>
      </c>
      <c r="Q161" s="130">
        <f t="shared" si="43"/>
        <v>0.10387317329726886</v>
      </c>
      <c r="R161" s="130">
        <f t="shared" si="44"/>
        <v>0.10080430153386255</v>
      </c>
      <c r="S161" s="132">
        <v>3597</v>
      </c>
      <c r="T161" s="1">
        <v>26619</v>
      </c>
      <c r="U161" s="1">
        <v>7420.9645943685528</v>
      </c>
      <c r="X161" s="12"/>
      <c r="Y161" s="12"/>
    </row>
    <row r="162" spans="1:25">
      <c r="A162" s="125">
        <v>3420</v>
      </c>
      <c r="B162" s="125" t="s">
        <v>179</v>
      </c>
      <c r="C162" s="1">
        <v>188893</v>
      </c>
      <c r="D162" s="125">
        <f t="shared" si="39"/>
        <v>8812.3629577793326</v>
      </c>
      <c r="E162" s="126">
        <f t="shared" si="40"/>
        <v>0.79158125957597503</v>
      </c>
      <c r="F162" s="127">
        <f t="shared" si="45"/>
        <v>1392.1463391921718</v>
      </c>
      <c r="G162" s="127">
        <f t="shared" si="46"/>
        <v>29840.656780584202</v>
      </c>
      <c r="H162" s="127">
        <f t="shared" si="47"/>
        <v>422.44412455361339</v>
      </c>
      <c r="I162" s="128">
        <f t="shared" si="48"/>
        <v>9055.0898098067028</v>
      </c>
      <c r="J162" s="127">
        <f t="shared" si="49"/>
        <v>295.84396334329944</v>
      </c>
      <c r="K162" s="128">
        <f t="shared" si="50"/>
        <v>6341.4153542636232</v>
      </c>
      <c r="L162" s="129">
        <f t="shared" si="41"/>
        <v>36182.072134847826</v>
      </c>
      <c r="M162" s="129">
        <f t="shared" si="51"/>
        <v>225075.07213484781</v>
      </c>
      <c r="N162" s="129">
        <f t="shared" si="52"/>
        <v>10500.353260314803</v>
      </c>
      <c r="O162" s="130">
        <f t="shared" si="42"/>
        <v>0.94320704896240892</v>
      </c>
      <c r="P162" s="131">
        <v>1855.2271523671952</v>
      </c>
      <c r="Q162" s="130">
        <f t="shared" si="43"/>
        <v>9.0367009547558844E-2</v>
      </c>
      <c r="R162" s="130">
        <f t="shared" si="44"/>
        <v>8.3092809297253253E-2</v>
      </c>
      <c r="S162" s="132">
        <v>21435</v>
      </c>
      <c r="T162" s="1">
        <v>173238</v>
      </c>
      <c r="U162" s="1">
        <v>8136.2953221867365</v>
      </c>
      <c r="X162" s="12"/>
      <c r="Y162" s="12"/>
    </row>
    <row r="163" spans="1:25">
      <c r="A163" s="125">
        <v>3421</v>
      </c>
      <c r="B163" s="125" t="s">
        <v>180</v>
      </c>
      <c r="C163" s="1">
        <v>58540</v>
      </c>
      <c r="D163" s="125">
        <f t="shared" si="39"/>
        <v>8865.6671210056047</v>
      </c>
      <c r="E163" s="126">
        <f t="shared" si="40"/>
        <v>0.79636937110400141</v>
      </c>
      <c r="F163" s="127">
        <f t="shared" si="45"/>
        <v>1360.1638412564087</v>
      </c>
      <c r="G163" s="127">
        <f t="shared" si="46"/>
        <v>8981.1618438160658</v>
      </c>
      <c r="H163" s="127">
        <f t="shared" si="47"/>
        <v>403.7876674244182</v>
      </c>
      <c r="I163" s="128">
        <f t="shared" si="48"/>
        <v>2666.209968003433</v>
      </c>
      <c r="J163" s="127">
        <f t="shared" si="49"/>
        <v>277.18750621410425</v>
      </c>
      <c r="K163" s="128">
        <f t="shared" si="50"/>
        <v>1830.2691035317303</v>
      </c>
      <c r="L163" s="129">
        <f t="shared" si="41"/>
        <v>10811.430947347795</v>
      </c>
      <c r="M163" s="129">
        <f t="shared" si="51"/>
        <v>69351.430947347792</v>
      </c>
      <c r="N163" s="129">
        <f t="shared" si="52"/>
        <v>10503.018468476115</v>
      </c>
      <c r="O163" s="130">
        <f t="shared" si="42"/>
        <v>0.94344645453881004</v>
      </c>
      <c r="P163" s="131">
        <v>1004.9738715689418</v>
      </c>
      <c r="Q163" s="130">
        <f t="shared" si="43"/>
        <v>8.1150962213275224E-2</v>
      </c>
      <c r="R163" s="130">
        <f t="shared" si="44"/>
        <v>7.7385026709579377E-2</v>
      </c>
      <c r="S163" s="132">
        <v>6603</v>
      </c>
      <c r="T163" s="1">
        <v>54146</v>
      </c>
      <c r="U163" s="1">
        <v>8228.8753799392089</v>
      </c>
      <c r="X163" s="12"/>
      <c r="Y163" s="12"/>
    </row>
    <row r="164" spans="1:25">
      <c r="A164" s="125">
        <v>3422</v>
      </c>
      <c r="B164" s="125" t="s">
        <v>181</v>
      </c>
      <c r="C164" s="1">
        <v>40356</v>
      </c>
      <c r="D164" s="125">
        <f t="shared" si="39"/>
        <v>9620.0238379022649</v>
      </c>
      <c r="E164" s="126">
        <f t="shared" si="40"/>
        <v>0.86413038401184128</v>
      </c>
      <c r="F164" s="127">
        <f t="shared" si="45"/>
        <v>907.54981111841255</v>
      </c>
      <c r="G164" s="127">
        <f t="shared" si="46"/>
        <v>3807.1714576417407</v>
      </c>
      <c r="H164" s="127">
        <f t="shared" si="47"/>
        <v>139.76281651058716</v>
      </c>
      <c r="I164" s="128">
        <f t="shared" si="48"/>
        <v>586.30501526191301</v>
      </c>
      <c r="J164" s="127">
        <f t="shared" si="49"/>
        <v>13.162655300273201</v>
      </c>
      <c r="K164" s="128">
        <f t="shared" si="50"/>
        <v>55.217338984646076</v>
      </c>
      <c r="L164" s="129">
        <f t="shared" si="41"/>
        <v>3862.3887966263869</v>
      </c>
      <c r="M164" s="129">
        <f t="shared" si="51"/>
        <v>44218.388796626386</v>
      </c>
      <c r="N164" s="129">
        <f t="shared" si="52"/>
        <v>10540.73630432095</v>
      </c>
      <c r="O164" s="130">
        <f t="shared" si="42"/>
        <v>0.9468345051842022</v>
      </c>
      <c r="P164" s="131">
        <v>-2170.7649566512587</v>
      </c>
      <c r="Q164" s="130">
        <f t="shared" si="43"/>
        <v>4.9598169003095008E-2</v>
      </c>
      <c r="R164" s="130">
        <f t="shared" si="44"/>
        <v>8.537708155790856E-2</v>
      </c>
      <c r="S164" s="132">
        <v>4195</v>
      </c>
      <c r="T164" s="1">
        <v>38449</v>
      </c>
      <c r="U164" s="1">
        <v>8863.3010603964958</v>
      </c>
      <c r="X164" s="12"/>
      <c r="Y164" s="12"/>
    </row>
    <row r="165" spans="1:25">
      <c r="A165" s="125">
        <v>3423</v>
      </c>
      <c r="B165" s="125" t="s">
        <v>182</v>
      </c>
      <c r="C165" s="1">
        <v>18046</v>
      </c>
      <c r="D165" s="125">
        <f t="shared" si="39"/>
        <v>7785.1596203623812</v>
      </c>
      <c r="E165" s="126">
        <f t="shared" si="40"/>
        <v>0.69931146592711513</v>
      </c>
      <c r="F165" s="127">
        <f t="shared" si="45"/>
        <v>2008.4683416423427</v>
      </c>
      <c r="G165" s="127">
        <f t="shared" si="46"/>
        <v>4655.6296159269505</v>
      </c>
      <c r="H165" s="127">
        <f t="shared" si="47"/>
        <v>781.96529264954643</v>
      </c>
      <c r="I165" s="128">
        <f t="shared" si="48"/>
        <v>1812.5955483616485</v>
      </c>
      <c r="J165" s="127">
        <f t="shared" si="49"/>
        <v>655.36513143923253</v>
      </c>
      <c r="K165" s="128">
        <f t="shared" si="50"/>
        <v>1519.136374676141</v>
      </c>
      <c r="L165" s="129">
        <f t="shared" si="41"/>
        <v>6174.7659906030913</v>
      </c>
      <c r="M165" s="129">
        <f t="shared" si="51"/>
        <v>24220.765990603089</v>
      </c>
      <c r="N165" s="129">
        <f t="shared" si="52"/>
        <v>10448.993093443956</v>
      </c>
      <c r="O165" s="130">
        <f t="shared" si="42"/>
        <v>0.93859355927996591</v>
      </c>
      <c r="P165" s="131">
        <v>217.96453646779173</v>
      </c>
      <c r="Q165" s="130">
        <f t="shared" si="43"/>
        <v>2.093233763294863E-2</v>
      </c>
      <c r="R165" s="130">
        <f t="shared" si="44"/>
        <v>4.7358541368055194E-2</v>
      </c>
      <c r="S165" s="132">
        <v>2318</v>
      </c>
      <c r="T165" s="1">
        <v>17676</v>
      </c>
      <c r="U165" s="1">
        <v>7433.1370899915892</v>
      </c>
      <c r="X165" s="12"/>
      <c r="Y165" s="12"/>
    </row>
    <row r="166" spans="1:25">
      <c r="A166" s="125">
        <v>3424</v>
      </c>
      <c r="B166" s="125" t="s">
        <v>183</v>
      </c>
      <c r="C166" s="1">
        <v>15546</v>
      </c>
      <c r="D166" s="125">
        <f t="shared" si="39"/>
        <v>9027.8745644599294</v>
      </c>
      <c r="E166" s="126">
        <f t="shared" si="40"/>
        <v>0.81093985271232238</v>
      </c>
      <c r="F166" s="127">
        <f t="shared" si="45"/>
        <v>1262.8393751838139</v>
      </c>
      <c r="G166" s="127">
        <f t="shared" si="46"/>
        <v>2174.6094040665275</v>
      </c>
      <c r="H166" s="127">
        <f t="shared" si="47"/>
        <v>347.01506221540455</v>
      </c>
      <c r="I166" s="128">
        <f t="shared" si="48"/>
        <v>597.55993713492671</v>
      </c>
      <c r="J166" s="127">
        <f t="shared" si="49"/>
        <v>220.4149010050906</v>
      </c>
      <c r="K166" s="128">
        <f t="shared" si="50"/>
        <v>379.554459530766</v>
      </c>
      <c r="L166" s="129">
        <f t="shared" si="41"/>
        <v>2554.1638635972936</v>
      </c>
      <c r="M166" s="129">
        <f t="shared" si="51"/>
        <v>18100.163863597292</v>
      </c>
      <c r="N166" s="129">
        <f t="shared" si="52"/>
        <v>10511.128840648833</v>
      </c>
      <c r="O166" s="130">
        <f t="shared" si="42"/>
        <v>0.94417497861922628</v>
      </c>
      <c r="P166" s="131">
        <v>-1451.6518844704301</v>
      </c>
      <c r="Q166" s="130">
        <f t="shared" si="43"/>
        <v>-7.706008074091665E-2</v>
      </c>
      <c r="R166" s="130">
        <f t="shared" si="44"/>
        <v>-6.6876655383238101E-2</v>
      </c>
      <c r="S166" s="132">
        <v>1722</v>
      </c>
      <c r="T166" s="1">
        <v>16844</v>
      </c>
      <c r="U166" s="1">
        <v>9674.8994830557149</v>
      </c>
      <c r="X166" s="12"/>
      <c r="Y166" s="12"/>
    </row>
    <row r="167" spans="1:25">
      <c r="A167" s="125">
        <v>3425</v>
      </c>
      <c r="B167" s="125" t="s">
        <v>184</v>
      </c>
      <c r="C167" s="1">
        <v>9275</v>
      </c>
      <c r="D167" s="125">
        <f t="shared" si="39"/>
        <v>7402.234636871508</v>
      </c>
      <c r="E167" s="126">
        <f t="shared" si="40"/>
        <v>0.66491476186407705</v>
      </c>
      <c r="F167" s="127">
        <f t="shared" si="45"/>
        <v>2238.2233317368668</v>
      </c>
      <c r="G167" s="127">
        <f t="shared" si="46"/>
        <v>2804.4938346662939</v>
      </c>
      <c r="H167" s="127">
        <f t="shared" si="47"/>
        <v>915.98903687135203</v>
      </c>
      <c r="I167" s="128">
        <f t="shared" si="48"/>
        <v>1147.7342631998042</v>
      </c>
      <c r="J167" s="127">
        <f t="shared" si="49"/>
        <v>789.38887566103813</v>
      </c>
      <c r="K167" s="128">
        <f t="shared" si="50"/>
        <v>989.10426120328077</v>
      </c>
      <c r="L167" s="129">
        <f t="shared" si="41"/>
        <v>3793.5980958695745</v>
      </c>
      <c r="M167" s="129">
        <f t="shared" si="51"/>
        <v>13068.598095869575</v>
      </c>
      <c r="N167" s="129">
        <f t="shared" si="52"/>
        <v>10429.846844269414</v>
      </c>
      <c r="O167" s="130">
        <f t="shared" si="42"/>
        <v>0.93687372407681413</v>
      </c>
      <c r="P167" s="131">
        <v>259.96875073086449</v>
      </c>
      <c r="Q167" s="130">
        <f t="shared" si="43"/>
        <v>1.9006811689738518E-2</v>
      </c>
      <c r="R167" s="130">
        <f t="shared" si="44"/>
        <v>1.6567050767895462E-2</v>
      </c>
      <c r="S167" s="132">
        <v>1253</v>
      </c>
      <c r="T167" s="1">
        <v>9102</v>
      </c>
      <c r="U167" s="1">
        <v>7281.6</v>
      </c>
      <c r="X167" s="12"/>
      <c r="Y167" s="12"/>
    </row>
    <row r="168" spans="1:25">
      <c r="A168" s="125">
        <v>3426</v>
      </c>
      <c r="B168" s="125" t="s">
        <v>185</v>
      </c>
      <c r="C168" s="1">
        <v>10870</v>
      </c>
      <c r="D168" s="125">
        <f t="shared" si="39"/>
        <v>7008.3816892327523</v>
      </c>
      <c r="E168" s="126">
        <f t="shared" si="40"/>
        <v>0.6295364400821335</v>
      </c>
      <c r="F168" s="127">
        <f t="shared" si="45"/>
        <v>2474.5351003201199</v>
      </c>
      <c r="G168" s="127">
        <f t="shared" si="46"/>
        <v>3838.0039405965058</v>
      </c>
      <c r="H168" s="127">
        <f t="shared" si="47"/>
        <v>1053.8375685449166</v>
      </c>
      <c r="I168" s="128">
        <f t="shared" si="48"/>
        <v>1634.5020688131656</v>
      </c>
      <c r="J168" s="127">
        <f t="shared" si="49"/>
        <v>927.23740733460272</v>
      </c>
      <c r="K168" s="128">
        <f t="shared" si="50"/>
        <v>1438.1452187759687</v>
      </c>
      <c r="L168" s="129">
        <f t="shared" si="41"/>
        <v>5276.149159372475</v>
      </c>
      <c r="M168" s="129">
        <f t="shared" si="51"/>
        <v>16146.149159372475</v>
      </c>
      <c r="N168" s="129">
        <f t="shared" si="52"/>
        <v>10410.154196887475</v>
      </c>
      <c r="O168" s="130">
        <f t="shared" si="42"/>
        <v>0.93510480798771689</v>
      </c>
      <c r="P168" s="131">
        <v>409.82696119997854</v>
      </c>
      <c r="Q168" s="130">
        <f t="shared" si="43"/>
        <v>9.1584655553323957E-2</v>
      </c>
      <c r="R168" s="130">
        <f t="shared" si="44"/>
        <v>0.1000301848032529</v>
      </c>
      <c r="S168" s="132">
        <v>1551</v>
      </c>
      <c r="T168" s="1">
        <v>9958</v>
      </c>
      <c r="U168" s="1">
        <v>6371.0812539987201</v>
      </c>
      <c r="X168" s="12"/>
      <c r="Y168" s="12"/>
    </row>
    <row r="169" spans="1:25">
      <c r="A169" s="125">
        <v>3427</v>
      </c>
      <c r="B169" s="125" t="s">
        <v>186</v>
      </c>
      <c r="C169" s="1">
        <v>49656</v>
      </c>
      <c r="D169" s="125">
        <f t="shared" si="39"/>
        <v>8897.3302275577862</v>
      </c>
      <c r="E169" s="126">
        <f t="shared" si="40"/>
        <v>0.79921354829991897</v>
      </c>
      <c r="F169" s="127">
        <f t="shared" si="45"/>
        <v>1341.1659773250997</v>
      </c>
      <c r="G169" s="127">
        <f t="shared" si="46"/>
        <v>7485.0473194513816</v>
      </c>
      <c r="H169" s="127">
        <f t="shared" si="47"/>
        <v>392.70558013115465</v>
      </c>
      <c r="I169" s="128">
        <f t="shared" si="48"/>
        <v>2191.6898427119741</v>
      </c>
      <c r="J169" s="127">
        <f t="shared" si="49"/>
        <v>266.10541892084069</v>
      </c>
      <c r="K169" s="128">
        <f t="shared" si="50"/>
        <v>1485.1343429972119</v>
      </c>
      <c r="L169" s="129">
        <f t="shared" si="41"/>
        <v>8970.1816624485928</v>
      </c>
      <c r="M169" s="129">
        <f t="shared" si="51"/>
        <v>58626.181662448595</v>
      </c>
      <c r="N169" s="129">
        <f t="shared" si="52"/>
        <v>10504.601623803726</v>
      </c>
      <c r="O169" s="130">
        <f t="shared" si="42"/>
        <v>0.94358866339860614</v>
      </c>
      <c r="P169" s="131">
        <v>-172.84086366405063</v>
      </c>
      <c r="Q169" s="130">
        <f t="shared" si="43"/>
        <v>6.0617711136742282E-2</v>
      </c>
      <c r="R169" s="130">
        <f t="shared" si="44"/>
        <v>5.2255915886784091E-2</v>
      </c>
      <c r="S169" s="132">
        <v>5581</v>
      </c>
      <c r="T169" s="1">
        <v>46818</v>
      </c>
      <c r="U169" s="1">
        <v>8455.4813075672755</v>
      </c>
      <c r="X169" s="12"/>
      <c r="Y169" s="12"/>
    </row>
    <row r="170" spans="1:25">
      <c r="A170" s="125">
        <v>3428</v>
      </c>
      <c r="B170" s="125" t="s">
        <v>187</v>
      </c>
      <c r="C170" s="1">
        <v>22026</v>
      </c>
      <c r="D170" s="125">
        <f t="shared" si="39"/>
        <v>9008.5889570552154</v>
      </c>
      <c r="E170" s="126">
        <f t="shared" si="40"/>
        <v>0.80920749948603654</v>
      </c>
      <c r="F170" s="127">
        <f t="shared" si="45"/>
        <v>1274.4107396266422</v>
      </c>
      <c r="G170" s="127">
        <f t="shared" si="46"/>
        <v>3115.9342583871403</v>
      </c>
      <c r="H170" s="127">
        <f t="shared" si="47"/>
        <v>353.76502480705449</v>
      </c>
      <c r="I170" s="128">
        <f t="shared" si="48"/>
        <v>864.95548565324827</v>
      </c>
      <c r="J170" s="127">
        <f t="shared" si="49"/>
        <v>227.16486359674053</v>
      </c>
      <c r="K170" s="128">
        <f t="shared" si="50"/>
        <v>555.41809149403059</v>
      </c>
      <c r="L170" s="129">
        <f t="shared" si="41"/>
        <v>3671.352349881171</v>
      </c>
      <c r="M170" s="129">
        <f t="shared" si="51"/>
        <v>25697.35234988117</v>
      </c>
      <c r="N170" s="129">
        <f t="shared" si="52"/>
        <v>10510.164560278596</v>
      </c>
      <c r="O170" s="130">
        <f t="shared" si="42"/>
        <v>0.94408836095791182</v>
      </c>
      <c r="P170" s="131">
        <v>-986.44840739268966</v>
      </c>
      <c r="Q170" s="130">
        <f t="shared" si="43"/>
        <v>2.0147283590384882E-2</v>
      </c>
      <c r="R170" s="130">
        <f t="shared" si="44"/>
        <v>3.4577574784768923E-3</v>
      </c>
      <c r="S170" s="132">
        <v>2445</v>
      </c>
      <c r="T170" s="1">
        <v>21591</v>
      </c>
      <c r="U170" s="1">
        <v>8977.5467775467769</v>
      </c>
      <c r="X170" s="12"/>
      <c r="Y170" s="12"/>
    </row>
    <row r="171" spans="1:25">
      <c r="A171" s="125">
        <v>3429</v>
      </c>
      <c r="B171" s="125" t="s">
        <v>188</v>
      </c>
      <c r="C171" s="1">
        <v>12342</v>
      </c>
      <c r="D171" s="125">
        <f t="shared" si="39"/>
        <v>8066.6666666666661</v>
      </c>
      <c r="E171" s="126">
        <f t="shared" si="40"/>
        <v>0.72459817998561227</v>
      </c>
      <c r="F171" s="127">
        <f t="shared" si="45"/>
        <v>1839.5641138597719</v>
      </c>
      <c r="G171" s="127">
        <f t="shared" si="46"/>
        <v>2814.5330942054507</v>
      </c>
      <c r="H171" s="127">
        <f t="shared" si="47"/>
        <v>683.43782644304667</v>
      </c>
      <c r="I171" s="128">
        <f t="shared" si="48"/>
        <v>1045.6598744578614</v>
      </c>
      <c r="J171" s="127">
        <f t="shared" si="49"/>
        <v>556.83766523273266</v>
      </c>
      <c r="K171" s="128">
        <f t="shared" si="50"/>
        <v>851.96162780608097</v>
      </c>
      <c r="L171" s="129">
        <f t="shared" si="41"/>
        <v>3666.4947220115318</v>
      </c>
      <c r="M171" s="129">
        <f t="shared" si="51"/>
        <v>16008.494722011532</v>
      </c>
      <c r="N171" s="129">
        <f t="shared" si="52"/>
        <v>10463.068445759172</v>
      </c>
      <c r="O171" s="130">
        <f t="shared" si="42"/>
        <v>0.93985789498289096</v>
      </c>
      <c r="P171" s="131">
        <v>-715.73704020892001</v>
      </c>
      <c r="Q171" s="130">
        <f t="shared" si="43"/>
        <v>7.790393013100437E-2</v>
      </c>
      <c r="R171" s="130">
        <f t="shared" si="44"/>
        <v>6.9449781659388629E-2</v>
      </c>
      <c r="S171" s="132">
        <v>1530</v>
      </c>
      <c r="T171" s="1">
        <v>11450</v>
      </c>
      <c r="U171" s="1">
        <v>7542.819499341238</v>
      </c>
      <c r="X171" s="12"/>
      <c r="Y171" s="12"/>
    </row>
    <row r="172" spans="1:25">
      <c r="A172" s="125">
        <v>3430</v>
      </c>
      <c r="B172" s="125" t="s">
        <v>189</v>
      </c>
      <c r="C172" s="1">
        <v>17025</v>
      </c>
      <c r="D172" s="125">
        <f t="shared" si="39"/>
        <v>9177.8975741239883</v>
      </c>
      <c r="E172" s="126">
        <f t="shared" si="40"/>
        <v>0.82441585268238948</v>
      </c>
      <c r="F172" s="127">
        <f t="shared" si="45"/>
        <v>1172.8255693853785</v>
      </c>
      <c r="G172" s="127">
        <f t="shared" si="46"/>
        <v>2175.5914312098771</v>
      </c>
      <c r="H172" s="127">
        <f t="shared" si="47"/>
        <v>294.50700883298396</v>
      </c>
      <c r="I172" s="128">
        <f t="shared" si="48"/>
        <v>546.31050138518526</v>
      </c>
      <c r="J172" s="127">
        <f t="shared" si="49"/>
        <v>167.90684762267</v>
      </c>
      <c r="K172" s="128">
        <f t="shared" si="50"/>
        <v>311.46720234005289</v>
      </c>
      <c r="L172" s="129">
        <f t="shared" si="41"/>
        <v>2487.0586335499302</v>
      </c>
      <c r="M172" s="129">
        <f t="shared" si="51"/>
        <v>19512.058633549932</v>
      </c>
      <c r="N172" s="129">
        <f t="shared" si="52"/>
        <v>10518.62999113204</v>
      </c>
      <c r="O172" s="130">
        <f t="shared" si="42"/>
        <v>0.94484877861772998</v>
      </c>
      <c r="P172" s="131">
        <v>363.25345778591827</v>
      </c>
      <c r="Q172" s="130">
        <f t="shared" si="43"/>
        <v>4.2942906150453319E-2</v>
      </c>
      <c r="R172" s="130">
        <f t="shared" si="44"/>
        <v>5.1376406739271054E-2</v>
      </c>
      <c r="S172" s="132">
        <v>1855</v>
      </c>
      <c r="T172" s="1">
        <v>16324</v>
      </c>
      <c r="U172" s="1">
        <v>8729.4117647058811</v>
      </c>
      <c r="X172" s="12"/>
      <c r="Y172" s="12"/>
    </row>
    <row r="173" spans="1:25">
      <c r="A173" s="125">
        <v>3431</v>
      </c>
      <c r="B173" s="125" t="s">
        <v>190</v>
      </c>
      <c r="C173" s="1">
        <v>19240</v>
      </c>
      <c r="D173" s="125">
        <f t="shared" si="39"/>
        <v>7702.161729383507</v>
      </c>
      <c r="E173" s="126">
        <f t="shared" si="40"/>
        <v>0.69185607905778412</v>
      </c>
      <c r="F173" s="127">
        <f t="shared" si="45"/>
        <v>2058.2670762296671</v>
      </c>
      <c r="G173" s="127">
        <f t="shared" si="46"/>
        <v>5141.5511564217077</v>
      </c>
      <c r="H173" s="127">
        <f t="shared" si="47"/>
        <v>811.01455449215234</v>
      </c>
      <c r="I173" s="128">
        <f t="shared" si="48"/>
        <v>2025.9143571213965</v>
      </c>
      <c r="J173" s="127">
        <f t="shared" si="49"/>
        <v>684.41439328183833</v>
      </c>
      <c r="K173" s="128">
        <f t="shared" si="50"/>
        <v>1709.6671544180322</v>
      </c>
      <c r="L173" s="129">
        <f t="shared" si="41"/>
        <v>6851.2183108397403</v>
      </c>
      <c r="M173" s="129">
        <f t="shared" si="51"/>
        <v>26091.21831083974</v>
      </c>
      <c r="N173" s="129">
        <f t="shared" si="52"/>
        <v>10444.843198895012</v>
      </c>
      <c r="O173" s="130">
        <f t="shared" si="42"/>
        <v>0.93822078993649938</v>
      </c>
      <c r="P173" s="131">
        <v>645.36311997262328</v>
      </c>
      <c r="Q173" s="130">
        <f t="shared" si="43"/>
        <v>4.4913919513387281E-2</v>
      </c>
      <c r="R173" s="130">
        <f t="shared" si="44"/>
        <v>5.0770122424991446E-2</v>
      </c>
      <c r="S173" s="132">
        <v>2498</v>
      </c>
      <c r="T173" s="1">
        <v>18413</v>
      </c>
      <c r="U173" s="1">
        <v>7330.0159235668798</v>
      </c>
      <c r="X173" s="12"/>
      <c r="Y173" s="12"/>
    </row>
    <row r="174" spans="1:25">
      <c r="A174" s="125">
        <v>3432</v>
      </c>
      <c r="B174" s="125" t="s">
        <v>191</v>
      </c>
      <c r="C174" s="1">
        <v>17479</v>
      </c>
      <c r="D174" s="125">
        <f t="shared" si="39"/>
        <v>8801.1077542799594</v>
      </c>
      <c r="E174" s="126">
        <f t="shared" si="40"/>
        <v>0.79057024718287416</v>
      </c>
      <c r="F174" s="127">
        <f t="shared" si="45"/>
        <v>1398.8994612917959</v>
      </c>
      <c r="G174" s="127">
        <f t="shared" si="46"/>
        <v>2778.2143301255064</v>
      </c>
      <c r="H174" s="127">
        <f t="shared" si="47"/>
        <v>426.38344577839405</v>
      </c>
      <c r="I174" s="128">
        <f t="shared" si="48"/>
        <v>846.79752331589054</v>
      </c>
      <c r="J174" s="127">
        <f t="shared" si="49"/>
        <v>299.78328456808009</v>
      </c>
      <c r="K174" s="128">
        <f t="shared" si="50"/>
        <v>595.36960315220711</v>
      </c>
      <c r="L174" s="129">
        <f t="shared" si="41"/>
        <v>3373.5839332777136</v>
      </c>
      <c r="M174" s="129">
        <f t="shared" si="51"/>
        <v>20852.583933277714</v>
      </c>
      <c r="N174" s="129">
        <f t="shared" si="52"/>
        <v>10499.790500139836</v>
      </c>
      <c r="O174" s="130">
        <f t="shared" si="42"/>
        <v>0.94315649834275395</v>
      </c>
      <c r="P174" s="131">
        <v>-283.99729533000982</v>
      </c>
      <c r="Q174" s="130">
        <f t="shared" si="43"/>
        <v>7.1476736345246122E-2</v>
      </c>
      <c r="R174" s="130">
        <f t="shared" si="44"/>
        <v>6.823964650734507E-2</v>
      </c>
      <c r="S174" s="132">
        <v>1986</v>
      </c>
      <c r="T174" s="1">
        <v>16313</v>
      </c>
      <c r="U174" s="1">
        <v>8238.8888888888887</v>
      </c>
      <c r="X174" s="12"/>
      <c r="Y174" s="12"/>
    </row>
    <row r="175" spans="1:25">
      <c r="A175" s="125">
        <v>3433</v>
      </c>
      <c r="B175" s="125" t="s">
        <v>192</v>
      </c>
      <c r="C175" s="1">
        <v>24038</v>
      </c>
      <c r="D175" s="125">
        <f t="shared" si="39"/>
        <v>11175.267317526732</v>
      </c>
      <c r="E175" s="126">
        <f t="shared" si="40"/>
        <v>1.0038320279916404</v>
      </c>
      <c r="F175" s="127">
        <f t="shared" si="45"/>
        <v>-25.59627665626758</v>
      </c>
      <c r="G175" s="127">
        <f t="shared" si="46"/>
        <v>-55.057591087631572</v>
      </c>
      <c r="H175" s="127">
        <f t="shared" si="47"/>
        <v>0</v>
      </c>
      <c r="I175" s="128">
        <f t="shared" si="48"/>
        <v>0</v>
      </c>
      <c r="J175" s="127">
        <f t="shared" si="49"/>
        <v>-126.60016121031396</v>
      </c>
      <c r="K175" s="128">
        <f t="shared" si="50"/>
        <v>-272.31694676338532</v>
      </c>
      <c r="L175" s="129">
        <f t="shared" si="41"/>
        <v>-327.3745378510169</v>
      </c>
      <c r="M175" s="129">
        <f t="shared" si="51"/>
        <v>23710.625462148982</v>
      </c>
      <c r="N175" s="129">
        <f t="shared" si="52"/>
        <v>11023.07087966015</v>
      </c>
      <c r="O175" s="130">
        <f t="shared" si="42"/>
        <v>0.99016079718026639</v>
      </c>
      <c r="P175" s="131">
        <v>-3156.4591917962421</v>
      </c>
      <c r="Q175" s="130">
        <f t="shared" si="43"/>
        <v>-0.11380645161290323</v>
      </c>
      <c r="R175" s="130">
        <f t="shared" si="44"/>
        <v>-0.10062272611388556</v>
      </c>
      <c r="S175" s="132">
        <v>2151</v>
      </c>
      <c r="T175" s="1">
        <v>27125</v>
      </c>
      <c r="U175" s="1">
        <v>12425.561154374715</v>
      </c>
      <c r="X175" s="12"/>
      <c r="Y175" s="12"/>
    </row>
    <row r="176" spans="1:25">
      <c r="A176" s="125">
        <v>3434</v>
      </c>
      <c r="B176" s="125" t="s">
        <v>193</v>
      </c>
      <c r="C176" s="1">
        <v>18924</v>
      </c>
      <c r="D176" s="125">
        <f t="shared" si="39"/>
        <v>8559.0230664857536</v>
      </c>
      <c r="E176" s="126">
        <f t="shared" si="40"/>
        <v>0.76882469459881631</v>
      </c>
      <c r="F176" s="127">
        <f t="shared" si="45"/>
        <v>1544.1502739683194</v>
      </c>
      <c r="G176" s="127">
        <f t="shared" si="46"/>
        <v>3414.1162557439543</v>
      </c>
      <c r="H176" s="127">
        <f t="shared" si="47"/>
        <v>511.11308650636607</v>
      </c>
      <c r="I176" s="128">
        <f t="shared" si="48"/>
        <v>1130.0710342655755</v>
      </c>
      <c r="J176" s="127">
        <f t="shared" si="49"/>
        <v>384.51292529605212</v>
      </c>
      <c r="K176" s="128">
        <f t="shared" si="50"/>
        <v>850.1580778295712</v>
      </c>
      <c r="L176" s="129">
        <f t="shared" si="41"/>
        <v>4264.2743335735258</v>
      </c>
      <c r="M176" s="129">
        <f t="shared" si="51"/>
        <v>23188.274333573525</v>
      </c>
      <c r="N176" s="129">
        <f t="shared" si="52"/>
        <v>10487.686265750124</v>
      </c>
      <c r="O176" s="130">
        <f t="shared" si="42"/>
        <v>0.94206922071355093</v>
      </c>
      <c r="P176" s="131">
        <v>-150.41156594897257</v>
      </c>
      <c r="Q176" s="130">
        <f t="shared" si="43"/>
        <v>3.1842966194111234E-2</v>
      </c>
      <c r="R176" s="130">
        <f t="shared" si="44"/>
        <v>2.8576163496979199E-2</v>
      </c>
      <c r="S176" s="132">
        <v>2211</v>
      </c>
      <c r="T176" s="1">
        <v>18340</v>
      </c>
      <c r="U176" s="1">
        <v>8321.2341197822152</v>
      </c>
      <c r="X176" s="12"/>
      <c r="Y176" s="12"/>
    </row>
    <row r="177" spans="1:25">
      <c r="A177" s="125">
        <v>3435</v>
      </c>
      <c r="B177" s="125" t="s">
        <v>194</v>
      </c>
      <c r="C177" s="1">
        <v>27554</v>
      </c>
      <c r="D177" s="125">
        <f t="shared" si="39"/>
        <v>7673.0715678084107</v>
      </c>
      <c r="E177" s="126">
        <f t="shared" si="40"/>
        <v>0.6892430197851227</v>
      </c>
      <c r="F177" s="127">
        <f t="shared" si="45"/>
        <v>2075.7211731747252</v>
      </c>
      <c r="G177" s="127">
        <f t="shared" si="46"/>
        <v>7453.9147328704385</v>
      </c>
      <c r="H177" s="127">
        <f t="shared" si="47"/>
        <v>821.19611104343608</v>
      </c>
      <c r="I177" s="128">
        <f t="shared" si="48"/>
        <v>2948.9152347569793</v>
      </c>
      <c r="J177" s="127">
        <f t="shared" si="49"/>
        <v>694.59594983312218</v>
      </c>
      <c r="K177" s="128">
        <f t="shared" si="50"/>
        <v>2494.2940558507421</v>
      </c>
      <c r="L177" s="129">
        <f t="shared" si="41"/>
        <v>9948.2087887211801</v>
      </c>
      <c r="M177" s="129">
        <f t="shared" si="51"/>
        <v>37502.208788721182</v>
      </c>
      <c r="N177" s="129">
        <f t="shared" si="52"/>
        <v>10443.388690816259</v>
      </c>
      <c r="O177" s="130">
        <f t="shared" si="42"/>
        <v>0.93809013697286636</v>
      </c>
      <c r="P177" s="131">
        <v>891.59424092141307</v>
      </c>
      <c r="Q177" s="130">
        <f t="shared" si="43"/>
        <v>-7.947749974944042E-2</v>
      </c>
      <c r="R177" s="130">
        <f t="shared" si="44"/>
        <v>-8.6398721555835459E-2</v>
      </c>
      <c r="S177" s="132">
        <v>3591</v>
      </c>
      <c r="T177" s="1">
        <v>29933</v>
      </c>
      <c r="U177" s="1">
        <v>8398.7093153759815</v>
      </c>
      <c r="X177" s="12"/>
      <c r="Y177" s="12"/>
    </row>
    <row r="178" spans="1:25">
      <c r="A178" s="125">
        <v>3436</v>
      </c>
      <c r="B178" s="125" t="s">
        <v>195</v>
      </c>
      <c r="C178" s="1">
        <v>54735</v>
      </c>
      <c r="D178" s="125">
        <f t="shared" si="39"/>
        <v>9725.4797441364608</v>
      </c>
      <c r="E178" s="126">
        <f t="shared" si="40"/>
        <v>0.87360308951506838</v>
      </c>
      <c r="F178" s="127">
        <f t="shared" si="45"/>
        <v>844.27626737789501</v>
      </c>
      <c r="G178" s="127">
        <f t="shared" si="46"/>
        <v>4751.5868328027927</v>
      </c>
      <c r="H178" s="127">
        <f t="shared" si="47"/>
        <v>102.85324932861857</v>
      </c>
      <c r="I178" s="128">
        <f t="shared" si="48"/>
        <v>578.85808722146533</v>
      </c>
      <c r="J178" s="127">
        <f t="shared" si="49"/>
        <v>-23.746911881695382</v>
      </c>
      <c r="K178" s="128">
        <f t="shared" si="50"/>
        <v>-133.6476200701816</v>
      </c>
      <c r="L178" s="129">
        <f t="shared" si="41"/>
        <v>4617.9392127326109</v>
      </c>
      <c r="M178" s="129">
        <f t="shared" si="51"/>
        <v>59352.939212732614</v>
      </c>
      <c r="N178" s="129">
        <f t="shared" si="52"/>
        <v>10546.009099632662</v>
      </c>
      <c r="O178" s="130">
        <f t="shared" si="42"/>
        <v>0.94730814045936373</v>
      </c>
      <c r="P178" s="131">
        <v>-2464.7476224155607</v>
      </c>
      <c r="Q178" s="130">
        <f t="shared" si="43"/>
        <v>-0.11509360752740325</v>
      </c>
      <c r="R178" s="130">
        <f t="shared" si="44"/>
        <v>-0.10298667927218108</v>
      </c>
      <c r="S178" s="132">
        <v>5628</v>
      </c>
      <c r="T178" s="1">
        <v>61854</v>
      </c>
      <c r="U178" s="1">
        <v>10842.068361086765</v>
      </c>
      <c r="X178" s="12"/>
      <c r="Y178" s="12"/>
    </row>
    <row r="179" spans="1:25">
      <c r="A179" s="125">
        <v>3437</v>
      </c>
      <c r="B179" s="125" t="s">
        <v>196</v>
      </c>
      <c r="C179" s="1">
        <v>41116</v>
      </c>
      <c r="D179" s="125">
        <f t="shared" si="39"/>
        <v>7433.7371180618329</v>
      </c>
      <c r="E179" s="126">
        <f t="shared" si="40"/>
        <v>0.66774451069079688</v>
      </c>
      <c r="F179" s="127">
        <f t="shared" si="45"/>
        <v>2219.3218430226716</v>
      </c>
      <c r="G179" s="127">
        <f t="shared" si="46"/>
        <v>12275.069113758396</v>
      </c>
      <c r="H179" s="127">
        <f t="shared" si="47"/>
        <v>904.96316845473825</v>
      </c>
      <c r="I179" s="128">
        <f t="shared" si="48"/>
        <v>5005.3512847231568</v>
      </c>
      <c r="J179" s="127">
        <f t="shared" si="49"/>
        <v>778.36300724442435</v>
      </c>
      <c r="K179" s="128">
        <f t="shared" si="50"/>
        <v>4305.1257930689108</v>
      </c>
      <c r="L179" s="129">
        <f t="shared" si="41"/>
        <v>16580.194906827306</v>
      </c>
      <c r="M179" s="129">
        <f t="shared" si="51"/>
        <v>57696.19490682731</v>
      </c>
      <c r="N179" s="129">
        <f t="shared" si="52"/>
        <v>10431.42196832893</v>
      </c>
      <c r="O179" s="130">
        <f t="shared" si="42"/>
        <v>0.93701521151815015</v>
      </c>
      <c r="P179" s="131">
        <v>1261.106752029058</v>
      </c>
      <c r="Q179" s="130">
        <f t="shared" si="43"/>
        <v>4.0516259648234847E-2</v>
      </c>
      <c r="R179" s="130">
        <f t="shared" si="44"/>
        <v>5.1991850289808225E-2</v>
      </c>
      <c r="S179" s="132">
        <v>5531</v>
      </c>
      <c r="T179" s="1">
        <v>39515</v>
      </c>
      <c r="U179" s="1">
        <v>7066.3447782546491</v>
      </c>
      <c r="X179" s="12"/>
      <c r="Y179" s="12"/>
    </row>
    <row r="180" spans="1:25">
      <c r="A180" s="125">
        <v>3438</v>
      </c>
      <c r="B180" s="125" t="s">
        <v>197</v>
      </c>
      <c r="C180" s="1">
        <v>28059</v>
      </c>
      <c r="D180" s="125">
        <f t="shared" si="39"/>
        <v>9157.6370757180157</v>
      </c>
      <c r="E180" s="126">
        <f t="shared" si="40"/>
        <v>0.82259592868190567</v>
      </c>
      <c r="F180" s="127">
        <f t="shared" si="45"/>
        <v>1184.9818684289621</v>
      </c>
      <c r="G180" s="127">
        <f t="shared" si="46"/>
        <v>3630.78444486634</v>
      </c>
      <c r="H180" s="127">
        <f t="shared" si="47"/>
        <v>301.59818327507435</v>
      </c>
      <c r="I180" s="128">
        <f t="shared" si="48"/>
        <v>924.09683355482787</v>
      </c>
      <c r="J180" s="127">
        <f t="shared" si="49"/>
        <v>174.99802206476039</v>
      </c>
      <c r="K180" s="128">
        <f t="shared" si="50"/>
        <v>536.19393960642583</v>
      </c>
      <c r="L180" s="129">
        <f t="shared" si="41"/>
        <v>4166.9783844727663</v>
      </c>
      <c r="M180" s="129">
        <f t="shared" si="51"/>
        <v>32225.978384472764</v>
      </c>
      <c r="N180" s="129">
        <f t="shared" si="52"/>
        <v>10517.616966211739</v>
      </c>
      <c r="O180" s="130">
        <f t="shared" si="42"/>
        <v>0.94475778241770558</v>
      </c>
      <c r="P180" s="131">
        <v>-1089.0118896732929</v>
      </c>
      <c r="Q180" s="130">
        <f t="shared" si="43"/>
        <v>-4.6682295382733663E-2</v>
      </c>
      <c r="R180" s="130">
        <f t="shared" si="44"/>
        <v>-4.668229538273358E-2</v>
      </c>
      <c r="S180" s="132">
        <v>3064</v>
      </c>
      <c r="T180" s="1">
        <v>29433</v>
      </c>
      <c r="U180" s="1">
        <v>9606.0704960835501</v>
      </c>
      <c r="X180" s="12"/>
      <c r="Y180" s="12"/>
    </row>
    <row r="181" spans="1:25">
      <c r="A181" s="125">
        <v>3439</v>
      </c>
      <c r="B181" s="125" t="s">
        <v>198</v>
      </c>
      <c r="C181" s="1">
        <v>40513</v>
      </c>
      <c r="D181" s="125">
        <f t="shared" si="39"/>
        <v>9238.9965792474341</v>
      </c>
      <c r="E181" s="126">
        <f t="shared" si="40"/>
        <v>0.8299041453986763</v>
      </c>
      <c r="F181" s="127">
        <f t="shared" si="45"/>
        <v>1136.1661663113111</v>
      </c>
      <c r="G181" s="127">
        <f t="shared" si="46"/>
        <v>4982.088639275099</v>
      </c>
      <c r="H181" s="127">
        <f t="shared" si="47"/>
        <v>273.12235703977791</v>
      </c>
      <c r="I181" s="128">
        <f t="shared" si="48"/>
        <v>1197.6415356194261</v>
      </c>
      <c r="J181" s="127">
        <f t="shared" si="49"/>
        <v>146.52219582946395</v>
      </c>
      <c r="K181" s="128">
        <f t="shared" si="50"/>
        <v>642.49982871219947</v>
      </c>
      <c r="L181" s="129">
        <f t="shared" si="41"/>
        <v>5624.5884679872988</v>
      </c>
      <c r="M181" s="129">
        <f t="shared" si="51"/>
        <v>46137.588467987298</v>
      </c>
      <c r="N181" s="129">
        <f t="shared" si="52"/>
        <v>10521.684941388208</v>
      </c>
      <c r="O181" s="130">
        <f t="shared" si="42"/>
        <v>0.94512319325354399</v>
      </c>
      <c r="P181" s="131">
        <v>1215.6141037149564</v>
      </c>
      <c r="Q181" s="130">
        <f t="shared" si="43"/>
        <v>0.13376990457000532</v>
      </c>
      <c r="R181" s="130">
        <f t="shared" si="44"/>
        <v>0.1397167022450588</v>
      </c>
      <c r="S181" s="132">
        <v>4385</v>
      </c>
      <c r="T181" s="1">
        <v>35733</v>
      </c>
      <c r="U181" s="1">
        <v>8106.3974591651549</v>
      </c>
      <c r="X181" s="12"/>
      <c r="Y181" s="12"/>
    </row>
    <row r="182" spans="1:25">
      <c r="A182" s="125">
        <v>3440</v>
      </c>
      <c r="B182" s="125" t="s">
        <v>199</v>
      </c>
      <c r="C182" s="1">
        <v>51674</v>
      </c>
      <c r="D182" s="125">
        <f t="shared" si="39"/>
        <v>10168.044077134986</v>
      </c>
      <c r="E182" s="126">
        <f t="shared" si="40"/>
        <v>0.91335697094696233</v>
      </c>
      <c r="F182" s="127">
        <f t="shared" si="45"/>
        <v>578.73766757878002</v>
      </c>
      <c r="G182" s="127">
        <f t="shared" si="46"/>
        <v>2941.1448266353605</v>
      </c>
      <c r="H182" s="127">
        <f t="shared" si="47"/>
        <v>0</v>
      </c>
      <c r="I182" s="128">
        <f t="shared" si="48"/>
        <v>0</v>
      </c>
      <c r="J182" s="127">
        <f t="shared" si="49"/>
        <v>-126.60016121031396</v>
      </c>
      <c r="K182" s="128">
        <f t="shared" si="50"/>
        <v>-643.38201927081559</v>
      </c>
      <c r="L182" s="129">
        <f t="shared" si="41"/>
        <v>2297.7628073645446</v>
      </c>
      <c r="M182" s="129">
        <f t="shared" si="51"/>
        <v>53971.762807364546</v>
      </c>
      <c r="N182" s="129">
        <f t="shared" si="52"/>
        <v>10620.181583503452</v>
      </c>
      <c r="O182" s="130">
        <f t="shared" si="42"/>
        <v>0.95397077436239519</v>
      </c>
      <c r="P182" s="131">
        <v>-257.05127707510655</v>
      </c>
      <c r="Q182" s="130">
        <f t="shared" si="43"/>
        <v>5.6684798167764103E-2</v>
      </c>
      <c r="R182" s="130">
        <f t="shared" si="44"/>
        <v>5.8971994700594652E-2</v>
      </c>
      <c r="S182" s="132">
        <v>5082</v>
      </c>
      <c r="T182" s="1">
        <v>48902</v>
      </c>
      <c r="U182" s="1">
        <v>9601.8064009424706</v>
      </c>
      <c r="X182" s="12"/>
      <c r="Y182" s="12"/>
    </row>
    <row r="183" spans="1:25">
      <c r="A183" s="125">
        <v>3441</v>
      </c>
      <c r="B183" s="125" t="s">
        <v>200</v>
      </c>
      <c r="C183" s="1">
        <v>55732</v>
      </c>
      <c r="D183" s="125">
        <f t="shared" si="39"/>
        <v>9167.9552557986499</v>
      </c>
      <c r="E183" s="126">
        <f t="shared" si="40"/>
        <v>0.82352277180263189</v>
      </c>
      <c r="F183" s="127">
        <f t="shared" si="45"/>
        <v>1178.7909603805815</v>
      </c>
      <c r="G183" s="127">
        <f t="shared" si="46"/>
        <v>7165.8702481535556</v>
      </c>
      <c r="H183" s="127">
        <f t="shared" si="47"/>
        <v>297.9868202468524</v>
      </c>
      <c r="I183" s="128">
        <f t="shared" si="48"/>
        <v>1811.4618802806158</v>
      </c>
      <c r="J183" s="127">
        <f t="shared" si="49"/>
        <v>171.38665903653845</v>
      </c>
      <c r="K183" s="128">
        <f t="shared" si="50"/>
        <v>1041.8595002831171</v>
      </c>
      <c r="L183" s="129">
        <f t="shared" si="41"/>
        <v>8207.7297484366718</v>
      </c>
      <c r="M183" s="129">
        <f t="shared" si="51"/>
        <v>63939.729748436672</v>
      </c>
      <c r="N183" s="129">
        <f t="shared" si="52"/>
        <v>10518.132875215771</v>
      </c>
      <c r="O183" s="130">
        <f t="shared" si="42"/>
        <v>0.94480412457374197</v>
      </c>
      <c r="P183" s="131">
        <v>283.22688403266329</v>
      </c>
      <c r="Q183" s="130">
        <f t="shared" si="43"/>
        <v>9.6978643834268283E-2</v>
      </c>
      <c r="R183" s="130">
        <f t="shared" si="44"/>
        <v>8.6873231092909453E-2</v>
      </c>
      <c r="S183" s="132">
        <v>6079</v>
      </c>
      <c r="T183" s="1">
        <v>50805</v>
      </c>
      <c r="U183" s="1">
        <v>8435.1652000664126</v>
      </c>
      <c r="X183" s="12"/>
      <c r="Y183" s="12"/>
    </row>
    <row r="184" spans="1:25">
      <c r="A184" s="125">
        <v>3442</v>
      </c>
      <c r="B184" s="125" t="s">
        <v>201</v>
      </c>
      <c r="C184" s="1">
        <v>128907</v>
      </c>
      <c r="D184" s="125">
        <f t="shared" si="39"/>
        <v>8694.0716260875433</v>
      </c>
      <c r="E184" s="126">
        <f t="shared" si="40"/>
        <v>0.78095559631333722</v>
      </c>
      <c r="F184" s="127">
        <f t="shared" si="45"/>
        <v>1463.1211382072454</v>
      </c>
      <c r="G184" s="127">
        <f t="shared" si="46"/>
        <v>21693.697116198826</v>
      </c>
      <c r="H184" s="127">
        <f t="shared" si="47"/>
        <v>463.84609064573965</v>
      </c>
      <c r="I184" s="128">
        <f t="shared" si="48"/>
        <v>6877.4459860043817</v>
      </c>
      <c r="J184" s="127">
        <f t="shared" si="49"/>
        <v>337.24592943542569</v>
      </c>
      <c r="K184" s="128">
        <f t="shared" si="50"/>
        <v>5000.3453957390575</v>
      </c>
      <c r="L184" s="129">
        <f t="shared" si="41"/>
        <v>26694.042511937885</v>
      </c>
      <c r="M184" s="129">
        <f t="shared" si="51"/>
        <v>155601.04251193788</v>
      </c>
      <c r="N184" s="129">
        <f t="shared" si="52"/>
        <v>10494.438693730213</v>
      </c>
      <c r="O184" s="130">
        <f t="shared" si="42"/>
        <v>0.94267576579927692</v>
      </c>
      <c r="P184" s="131">
        <v>3225.3880423675218</v>
      </c>
      <c r="Q184" s="130">
        <f t="shared" si="43"/>
        <v>7.6908296505459439E-2</v>
      </c>
      <c r="R184" s="130">
        <f t="shared" si="44"/>
        <v>8.0104085609542588E-2</v>
      </c>
      <c r="S184" s="132">
        <v>14827</v>
      </c>
      <c r="T184" s="1">
        <v>119701</v>
      </c>
      <c r="U184" s="1">
        <v>8049.2905655302266</v>
      </c>
      <c r="X184" s="12"/>
      <c r="Y184" s="12"/>
    </row>
    <row r="185" spans="1:25">
      <c r="A185" s="125">
        <v>3443</v>
      </c>
      <c r="B185" s="125" t="s">
        <v>202</v>
      </c>
      <c r="C185" s="1">
        <v>114321</v>
      </c>
      <c r="D185" s="125">
        <f t="shared" si="39"/>
        <v>8423.2979664014147</v>
      </c>
      <c r="E185" s="126">
        <f t="shared" si="40"/>
        <v>0.75663302180962499</v>
      </c>
      <c r="F185" s="127">
        <f t="shared" si="45"/>
        <v>1625.5853340189226</v>
      </c>
      <c r="G185" s="127">
        <f t="shared" si="46"/>
        <v>22062.444153304819</v>
      </c>
      <c r="H185" s="127">
        <f t="shared" si="47"/>
        <v>558.61687153588468</v>
      </c>
      <c r="I185" s="128">
        <f t="shared" si="48"/>
        <v>7581.5481804850269</v>
      </c>
      <c r="J185" s="127">
        <f t="shared" si="49"/>
        <v>432.01671032557073</v>
      </c>
      <c r="K185" s="128">
        <f t="shared" si="50"/>
        <v>5863.3307925386453</v>
      </c>
      <c r="L185" s="129">
        <f t="shared" si="41"/>
        <v>27925.774945843463</v>
      </c>
      <c r="M185" s="129">
        <f t="shared" si="51"/>
        <v>142246.77494584347</v>
      </c>
      <c r="N185" s="129">
        <f t="shared" si="52"/>
        <v>10480.900010745909</v>
      </c>
      <c r="O185" s="130">
        <f t="shared" si="42"/>
        <v>0.94145963707409153</v>
      </c>
      <c r="P185" s="131">
        <v>2021.3631962643922</v>
      </c>
      <c r="Q185" s="130">
        <f t="shared" si="43"/>
        <v>6.5522737228658506E-2</v>
      </c>
      <c r="R185" s="130">
        <f t="shared" si="44"/>
        <v>5.6651231974691643E-2</v>
      </c>
      <c r="S185" s="132">
        <v>13572</v>
      </c>
      <c r="T185" s="1">
        <v>107291</v>
      </c>
      <c r="U185" s="1">
        <v>7971.6918047403224</v>
      </c>
      <c r="X185" s="12"/>
      <c r="Y185" s="12"/>
    </row>
    <row r="186" spans="1:25">
      <c r="A186" s="125">
        <v>3446</v>
      </c>
      <c r="B186" s="125" t="s">
        <v>203</v>
      </c>
      <c r="C186" s="1">
        <v>126592</v>
      </c>
      <c r="D186" s="125">
        <f t="shared" si="39"/>
        <v>9285.7038069390455</v>
      </c>
      <c r="E186" s="126">
        <f t="shared" si="40"/>
        <v>0.83409967913969063</v>
      </c>
      <c r="F186" s="127">
        <f t="shared" si="45"/>
        <v>1108.1418296963441</v>
      </c>
      <c r="G186" s="127">
        <f t="shared" si="46"/>
        <v>15107.297564250259</v>
      </c>
      <c r="H186" s="127">
        <f t="shared" si="47"/>
        <v>256.77482734771394</v>
      </c>
      <c r="I186" s="128">
        <f t="shared" si="48"/>
        <v>3500.6112212313842</v>
      </c>
      <c r="J186" s="127">
        <f t="shared" si="49"/>
        <v>130.17466613739998</v>
      </c>
      <c r="K186" s="128">
        <f t="shared" si="50"/>
        <v>1774.6712234511738</v>
      </c>
      <c r="L186" s="129">
        <f t="shared" si="41"/>
        <v>16881.968787701433</v>
      </c>
      <c r="M186" s="129">
        <f t="shared" si="51"/>
        <v>143473.96878770142</v>
      </c>
      <c r="N186" s="129">
        <f t="shared" si="52"/>
        <v>10524.020302772788</v>
      </c>
      <c r="O186" s="130">
        <f t="shared" si="42"/>
        <v>0.94533296994059457</v>
      </c>
      <c r="P186" s="131">
        <v>1833.8991051188023</v>
      </c>
      <c r="Q186" s="130">
        <f t="shared" si="43"/>
        <v>8.9422638359394499E-2</v>
      </c>
      <c r="R186" s="130">
        <f t="shared" si="44"/>
        <v>8.766460285408352E-2</v>
      </c>
      <c r="S186" s="132">
        <v>13633</v>
      </c>
      <c r="T186" s="1">
        <v>116201</v>
      </c>
      <c r="U186" s="1">
        <v>8537.2860186613761</v>
      </c>
      <c r="X186" s="12"/>
      <c r="Y186" s="12"/>
    </row>
    <row r="187" spans="1:25">
      <c r="A187" s="125">
        <v>3447</v>
      </c>
      <c r="B187" s="125" t="s">
        <v>204</v>
      </c>
      <c r="C187" s="1">
        <v>42565</v>
      </c>
      <c r="D187" s="125">
        <f t="shared" si="39"/>
        <v>7690.1535682023487</v>
      </c>
      <c r="E187" s="126">
        <f t="shared" si="40"/>
        <v>0.69077743132181213</v>
      </c>
      <c r="F187" s="127">
        <f t="shared" si="45"/>
        <v>2065.4719729383623</v>
      </c>
      <c r="G187" s="127">
        <f t="shared" si="46"/>
        <v>11432.387370213837</v>
      </c>
      <c r="H187" s="127">
        <f t="shared" si="47"/>
        <v>815.21741090555781</v>
      </c>
      <c r="I187" s="128">
        <f t="shared" si="48"/>
        <v>4512.2283693622621</v>
      </c>
      <c r="J187" s="127">
        <f t="shared" si="49"/>
        <v>688.6172496952438</v>
      </c>
      <c r="K187" s="128">
        <f t="shared" si="50"/>
        <v>3811.4964770631746</v>
      </c>
      <c r="L187" s="129">
        <f t="shared" si="41"/>
        <v>15243.883847277011</v>
      </c>
      <c r="M187" s="129">
        <f t="shared" si="51"/>
        <v>57808.883847277015</v>
      </c>
      <c r="N187" s="129">
        <f t="shared" si="52"/>
        <v>10444.242790835955</v>
      </c>
      <c r="O187" s="130">
        <f t="shared" si="42"/>
        <v>0.93816685754970086</v>
      </c>
      <c r="P187" s="131">
        <v>1281.5189427736113</v>
      </c>
      <c r="Q187" s="130">
        <f t="shared" si="43"/>
        <v>8.9594265966978115E-2</v>
      </c>
      <c r="R187" s="130">
        <f t="shared" si="44"/>
        <v>9.8255900601584581E-2</v>
      </c>
      <c r="S187" s="132">
        <v>5535</v>
      </c>
      <c r="T187" s="1">
        <v>39065</v>
      </c>
      <c r="U187" s="1">
        <v>7002.1509231044993</v>
      </c>
      <c r="X187" s="12"/>
      <c r="Y187" s="12"/>
    </row>
    <row r="188" spans="1:25">
      <c r="A188" s="125">
        <v>3448</v>
      </c>
      <c r="B188" s="125" t="s">
        <v>205</v>
      </c>
      <c r="C188" s="1">
        <v>56306</v>
      </c>
      <c r="D188" s="125">
        <f t="shared" si="39"/>
        <v>8561.0460696366117</v>
      </c>
      <c r="E188" s="126">
        <f t="shared" si="40"/>
        <v>0.76900641332623998</v>
      </c>
      <c r="F188" s="127">
        <f t="shared" si="45"/>
        <v>1542.9364720778044</v>
      </c>
      <c r="G188" s="127">
        <f t="shared" si="46"/>
        <v>10147.89317685572</v>
      </c>
      <c r="H188" s="127">
        <f t="shared" si="47"/>
        <v>510.40503540356571</v>
      </c>
      <c r="I188" s="128">
        <f t="shared" si="48"/>
        <v>3356.9339178492514</v>
      </c>
      <c r="J188" s="127">
        <f t="shared" si="49"/>
        <v>383.80487419325175</v>
      </c>
      <c r="K188" s="128">
        <f t="shared" si="50"/>
        <v>2524.2846575690169</v>
      </c>
      <c r="L188" s="129">
        <f t="shared" si="41"/>
        <v>12672.177834424736</v>
      </c>
      <c r="M188" s="129">
        <f t="shared" si="51"/>
        <v>68978.177834424743</v>
      </c>
      <c r="N188" s="129">
        <f t="shared" si="52"/>
        <v>10487.787415907671</v>
      </c>
      <c r="O188" s="130">
        <f t="shared" si="42"/>
        <v>0.94207830664992254</v>
      </c>
      <c r="P188" s="131">
        <v>1575.2946317293627</v>
      </c>
      <c r="Q188" s="130">
        <f t="shared" si="43"/>
        <v>3.6332179930795849E-2</v>
      </c>
      <c r="R188" s="130">
        <f t="shared" si="44"/>
        <v>3.696245645804571E-2</v>
      </c>
      <c r="S188" s="132">
        <v>6577</v>
      </c>
      <c r="T188" s="1">
        <v>54332</v>
      </c>
      <c r="U188" s="1">
        <v>8255.8881628931777</v>
      </c>
      <c r="X188" s="12"/>
      <c r="Y188" s="12"/>
    </row>
    <row r="189" spans="1:25">
      <c r="A189" s="125">
        <v>3449</v>
      </c>
      <c r="B189" s="125" t="s">
        <v>206</v>
      </c>
      <c r="C189" s="1">
        <v>21292</v>
      </c>
      <c r="D189" s="125">
        <f t="shared" si="39"/>
        <v>7370.0242298373132</v>
      </c>
      <c r="E189" s="126">
        <f t="shared" si="40"/>
        <v>0.66202142273429521</v>
      </c>
      <c r="F189" s="127">
        <f t="shared" si="45"/>
        <v>2257.5495759573837</v>
      </c>
      <c r="G189" s="127">
        <f t="shared" si="46"/>
        <v>6522.0607249408813</v>
      </c>
      <c r="H189" s="127">
        <f t="shared" si="47"/>
        <v>927.26267933332019</v>
      </c>
      <c r="I189" s="128">
        <f t="shared" si="48"/>
        <v>2678.8618805939618</v>
      </c>
      <c r="J189" s="127">
        <f t="shared" si="49"/>
        <v>800.66251812300629</v>
      </c>
      <c r="K189" s="128">
        <f t="shared" si="50"/>
        <v>2313.1140148573654</v>
      </c>
      <c r="L189" s="129">
        <f t="shared" si="41"/>
        <v>8835.1747397982472</v>
      </c>
      <c r="M189" s="129">
        <f t="shared" si="51"/>
        <v>30127.174739798247</v>
      </c>
      <c r="N189" s="129">
        <f t="shared" si="52"/>
        <v>10428.236323917703</v>
      </c>
      <c r="O189" s="130">
        <f t="shared" si="42"/>
        <v>0.93672905712032495</v>
      </c>
      <c r="P189" s="131">
        <v>-1751.1952347474326</v>
      </c>
      <c r="Q189" s="130">
        <f t="shared" si="43"/>
        <v>-0.22252245672971591</v>
      </c>
      <c r="R189" s="130">
        <f t="shared" si="44"/>
        <v>-0.21848570936071141</v>
      </c>
      <c r="S189" s="132">
        <v>2889</v>
      </c>
      <c r="T189" s="1">
        <v>27386</v>
      </c>
      <c r="U189" s="1">
        <v>9430.4407713498622</v>
      </c>
      <c r="X189" s="12"/>
      <c r="Y189" s="12"/>
    </row>
    <row r="190" spans="1:25">
      <c r="A190" s="125">
        <v>3450</v>
      </c>
      <c r="B190" s="125" t="s">
        <v>207</v>
      </c>
      <c r="C190" s="1">
        <v>9916</v>
      </c>
      <c r="D190" s="125">
        <f t="shared" si="39"/>
        <v>7894.9044585987267</v>
      </c>
      <c r="E190" s="126">
        <f t="shared" si="40"/>
        <v>0.70916942998276034</v>
      </c>
      <c r="F190" s="127">
        <f t="shared" si="45"/>
        <v>1942.6214387005355</v>
      </c>
      <c r="G190" s="127">
        <f t="shared" si="46"/>
        <v>2439.9325270078725</v>
      </c>
      <c r="H190" s="127">
        <f t="shared" si="47"/>
        <v>743.55459926682545</v>
      </c>
      <c r="I190" s="128">
        <f t="shared" si="48"/>
        <v>933.90457667913279</v>
      </c>
      <c r="J190" s="127">
        <f t="shared" si="49"/>
        <v>616.95443805651144</v>
      </c>
      <c r="K190" s="128">
        <f t="shared" si="50"/>
        <v>774.89477419897833</v>
      </c>
      <c r="L190" s="129">
        <f t="shared" si="41"/>
        <v>3214.8273012068507</v>
      </c>
      <c r="M190" s="129">
        <f t="shared" si="51"/>
        <v>13130.827301206851</v>
      </c>
      <c r="N190" s="129">
        <f t="shared" si="52"/>
        <v>10454.480335355773</v>
      </c>
      <c r="O190" s="130">
        <f t="shared" si="42"/>
        <v>0.9390864574827481</v>
      </c>
      <c r="P190" s="131">
        <v>291.42789378927819</v>
      </c>
      <c r="Q190" s="130">
        <f t="shared" si="43"/>
        <v>4.1159176816463673E-2</v>
      </c>
      <c r="R190" s="130">
        <f t="shared" si="44"/>
        <v>4.1988125205648937E-2</v>
      </c>
      <c r="S190" s="132">
        <v>1256</v>
      </c>
      <c r="T190" s="1">
        <v>9524</v>
      </c>
      <c r="U190" s="1">
        <v>7576.7700875099436</v>
      </c>
      <c r="X190" s="12"/>
      <c r="Y190" s="12"/>
    </row>
    <row r="191" spans="1:25">
      <c r="A191" s="125">
        <v>3451</v>
      </c>
      <c r="B191" s="125" t="s">
        <v>208</v>
      </c>
      <c r="C191" s="1">
        <v>62845</v>
      </c>
      <c r="D191" s="125">
        <f t="shared" si="39"/>
        <v>9890.6200818382131</v>
      </c>
      <c r="E191" s="126">
        <f t="shared" si="40"/>
        <v>0.88843702192922946</v>
      </c>
      <c r="F191" s="127">
        <f t="shared" si="45"/>
        <v>745.19206475684371</v>
      </c>
      <c r="G191" s="127">
        <f t="shared" si="46"/>
        <v>4734.9503794649845</v>
      </c>
      <c r="H191" s="127">
        <f t="shared" si="47"/>
        <v>45.054131133005285</v>
      </c>
      <c r="I191" s="128">
        <f t="shared" si="48"/>
        <v>286.27394921911559</v>
      </c>
      <c r="J191" s="127">
        <f t="shared" si="49"/>
        <v>-81.546030077308671</v>
      </c>
      <c r="K191" s="128">
        <f t="shared" si="50"/>
        <v>-518.14347511121923</v>
      </c>
      <c r="L191" s="129">
        <f t="shared" si="41"/>
        <v>4216.8069043537653</v>
      </c>
      <c r="M191" s="129">
        <f t="shared" si="51"/>
        <v>67061.806904353769</v>
      </c>
      <c r="N191" s="129">
        <f t="shared" si="52"/>
        <v>10554.266116517749</v>
      </c>
      <c r="O191" s="130">
        <f t="shared" si="42"/>
        <v>0.94804983708007173</v>
      </c>
      <c r="P191" s="131">
        <v>-2266.3850022794049</v>
      </c>
      <c r="Q191" s="130">
        <f t="shared" si="43"/>
        <v>2.6795196470876564E-2</v>
      </c>
      <c r="R191" s="130">
        <f t="shared" si="44"/>
        <v>2.7764785891529014E-2</v>
      </c>
      <c r="S191" s="132">
        <v>6354</v>
      </c>
      <c r="T191" s="1">
        <v>61205</v>
      </c>
      <c r="U191" s="1">
        <v>9623.4276729559751</v>
      </c>
      <c r="X191" s="12"/>
      <c r="Y191" s="12"/>
    </row>
    <row r="192" spans="1:25">
      <c r="A192" s="125">
        <v>3452</v>
      </c>
      <c r="B192" s="125" t="s">
        <v>209</v>
      </c>
      <c r="C192" s="1">
        <v>21781</v>
      </c>
      <c r="D192" s="125">
        <f t="shared" si="39"/>
        <v>10317.858834675508</v>
      </c>
      <c r="E192" s="126">
        <f t="shared" si="40"/>
        <v>0.92681426441582782</v>
      </c>
      <c r="F192" s="127">
        <f t="shared" si="45"/>
        <v>488.84881305446686</v>
      </c>
      <c r="G192" s="127">
        <f t="shared" si="46"/>
        <v>1031.9598443579796</v>
      </c>
      <c r="H192" s="127">
        <f t="shared" si="47"/>
        <v>0</v>
      </c>
      <c r="I192" s="128">
        <f t="shared" si="48"/>
        <v>0</v>
      </c>
      <c r="J192" s="127">
        <f t="shared" si="49"/>
        <v>-126.60016121031396</v>
      </c>
      <c r="K192" s="128">
        <f t="shared" si="50"/>
        <v>-267.25294031497276</v>
      </c>
      <c r="L192" s="129">
        <f t="shared" si="41"/>
        <v>764.70690404300683</v>
      </c>
      <c r="M192" s="129">
        <f t="shared" si="51"/>
        <v>22545.706904043007</v>
      </c>
      <c r="N192" s="129">
        <f t="shared" si="52"/>
        <v>10680.107486519661</v>
      </c>
      <c r="O192" s="130">
        <f t="shared" si="42"/>
        <v>0.95935369174994134</v>
      </c>
      <c r="P192" s="131">
        <v>-18.534719776770658</v>
      </c>
      <c r="Q192" s="130">
        <f t="shared" si="43"/>
        <v>3.1688139446760133E-2</v>
      </c>
      <c r="R192" s="130">
        <f t="shared" si="44"/>
        <v>3.6086620382345468E-2</v>
      </c>
      <c r="S192" s="132">
        <v>2111</v>
      </c>
      <c r="T192" s="1">
        <v>21112</v>
      </c>
      <c r="U192" s="1">
        <v>9958.4905660377353</v>
      </c>
      <c r="X192" s="12"/>
      <c r="Y192" s="12"/>
    </row>
    <row r="193" spans="1:27">
      <c r="A193" s="125">
        <v>3453</v>
      </c>
      <c r="B193" s="125" t="s">
        <v>210</v>
      </c>
      <c r="C193" s="1">
        <v>33211</v>
      </c>
      <c r="D193" s="125">
        <f t="shared" si="39"/>
        <v>10212.484624846249</v>
      </c>
      <c r="E193" s="126">
        <f t="shared" si="40"/>
        <v>0.91734889739189762</v>
      </c>
      <c r="F193" s="127">
        <f t="shared" si="45"/>
        <v>552.07333895202203</v>
      </c>
      <c r="G193" s="127">
        <f t="shared" si="46"/>
        <v>1795.3424982719757</v>
      </c>
      <c r="H193" s="127">
        <f t="shared" si="47"/>
        <v>0</v>
      </c>
      <c r="I193" s="128">
        <f t="shared" si="48"/>
        <v>0</v>
      </c>
      <c r="J193" s="127">
        <f t="shared" si="49"/>
        <v>-126.60016121031396</v>
      </c>
      <c r="K193" s="128">
        <f t="shared" si="50"/>
        <v>-411.70372425594098</v>
      </c>
      <c r="L193" s="129">
        <f t="shared" si="41"/>
        <v>1383.6387740160349</v>
      </c>
      <c r="M193" s="129">
        <f t="shared" si="51"/>
        <v>34594.638774016035</v>
      </c>
      <c r="N193" s="129">
        <f t="shared" si="52"/>
        <v>10637.957802587956</v>
      </c>
      <c r="O193" s="130">
        <f t="shared" si="42"/>
        <v>0.95556754494036922</v>
      </c>
      <c r="P193" s="131">
        <v>-244.13411118620184</v>
      </c>
      <c r="Q193" s="130">
        <f t="shared" si="43"/>
        <v>1.1420392252405896E-2</v>
      </c>
      <c r="R193" s="130">
        <f t="shared" si="44"/>
        <v>6.4441541601431892E-3</v>
      </c>
      <c r="S193" s="132">
        <v>3252</v>
      </c>
      <c r="T193" s="1">
        <v>32836</v>
      </c>
      <c r="U193" s="1">
        <v>10147.095179233622</v>
      </c>
      <c r="X193" s="12"/>
      <c r="Y193" s="12"/>
    </row>
    <row r="194" spans="1:27">
      <c r="A194" s="125">
        <v>3454</v>
      </c>
      <c r="B194" s="125" t="s">
        <v>211</v>
      </c>
      <c r="C194" s="1">
        <v>16951</v>
      </c>
      <c r="D194" s="125">
        <f t="shared" si="39"/>
        <v>10681.159420289856</v>
      </c>
      <c r="E194" s="126">
        <f t="shared" si="40"/>
        <v>0.95944818298490175</v>
      </c>
      <c r="F194" s="127">
        <f t="shared" si="45"/>
        <v>270.86846168585799</v>
      </c>
      <c r="G194" s="127">
        <f t="shared" si="46"/>
        <v>429.86824869545666</v>
      </c>
      <c r="H194" s="127">
        <f t="shared" si="47"/>
        <v>0</v>
      </c>
      <c r="I194" s="128">
        <f t="shared" si="48"/>
        <v>0</v>
      </c>
      <c r="J194" s="127">
        <f t="shared" si="49"/>
        <v>-126.60016121031396</v>
      </c>
      <c r="K194" s="128">
        <f t="shared" si="50"/>
        <v>-200.91445584076823</v>
      </c>
      <c r="L194" s="129">
        <f t="shared" si="41"/>
        <v>228.95379285468843</v>
      </c>
      <c r="M194" s="129">
        <f t="shared" si="51"/>
        <v>17179.953792854689</v>
      </c>
      <c r="N194" s="129">
        <f t="shared" si="52"/>
        <v>10825.427720765399</v>
      </c>
      <c r="O194" s="130">
        <f t="shared" si="42"/>
        <v>0.97240725917757098</v>
      </c>
      <c r="P194" s="131">
        <v>-859.05915266417276</v>
      </c>
      <c r="Q194" s="130">
        <f t="shared" si="43"/>
        <v>-9.3189964157706098E-2</v>
      </c>
      <c r="R194" s="130">
        <f t="shared" si="44"/>
        <v>-0.10118954859487815</v>
      </c>
      <c r="S194" s="132">
        <v>1587</v>
      </c>
      <c r="T194" s="1">
        <v>18693</v>
      </c>
      <c r="U194" s="1">
        <v>11883.661792752702</v>
      </c>
      <c r="X194" s="12"/>
      <c r="Y194" s="12"/>
    </row>
    <row r="195" spans="1:27" ht="32.1" customHeight="1">
      <c r="A195" s="125">
        <v>3801</v>
      </c>
      <c r="B195" s="125" t="s">
        <v>212</v>
      </c>
      <c r="C195" s="1">
        <v>246153</v>
      </c>
      <c r="D195" s="125">
        <f t="shared" si="39"/>
        <v>8950.3672460184716</v>
      </c>
      <c r="E195" s="126">
        <f t="shared" si="40"/>
        <v>0.80397766322328368</v>
      </c>
      <c r="F195" s="127">
        <f t="shared" si="45"/>
        <v>1309.3437662486886</v>
      </c>
      <c r="G195" s="127">
        <f t="shared" si="46"/>
        <v>36009.572259371431</v>
      </c>
      <c r="H195" s="127">
        <f t="shared" si="47"/>
        <v>374.14262366991477</v>
      </c>
      <c r="I195" s="128">
        <f t="shared" si="48"/>
        <v>10289.670436169998</v>
      </c>
      <c r="J195" s="127">
        <f t="shared" si="49"/>
        <v>247.54246245960081</v>
      </c>
      <c r="K195" s="128">
        <f t="shared" si="50"/>
        <v>6807.9128025639411</v>
      </c>
      <c r="L195" s="129">
        <f t="shared" si="41"/>
        <v>42817.485061935375</v>
      </c>
      <c r="M195" s="129">
        <f t="shared" si="51"/>
        <v>288970.48506193538</v>
      </c>
      <c r="N195" s="129">
        <f t="shared" si="52"/>
        <v>10507.253474726762</v>
      </c>
      <c r="O195" s="130">
        <f t="shared" si="42"/>
        <v>0.94382686914477454</v>
      </c>
      <c r="P195" s="131">
        <v>4222.3174641661535</v>
      </c>
      <c r="Q195" s="133">
        <f t="shared" si="43"/>
        <v>8.488104577467892E-2</v>
      </c>
      <c r="R195" s="133">
        <f t="shared" si="44"/>
        <v>8.5196624582263819E-2</v>
      </c>
      <c r="S195" s="132">
        <v>27502</v>
      </c>
      <c r="T195" s="1">
        <v>226894</v>
      </c>
      <c r="U195" s="62">
        <v>8247.6917484551068</v>
      </c>
      <c r="V195" s="1"/>
      <c r="W195" s="62"/>
      <c r="X195" s="13"/>
      <c r="Y195" s="64"/>
      <c r="AA195" s="62"/>
    </row>
    <row r="196" spans="1:27">
      <c r="A196" s="125">
        <v>3802</v>
      </c>
      <c r="B196" s="125" t="s">
        <v>213</v>
      </c>
      <c r="C196" s="1">
        <v>247938</v>
      </c>
      <c r="D196" s="125">
        <f t="shared" si="39"/>
        <v>9654.5305868151554</v>
      </c>
      <c r="E196" s="126">
        <f t="shared" si="40"/>
        <v>0.86722999485392827</v>
      </c>
      <c r="F196" s="127">
        <f t="shared" si="45"/>
        <v>886.84576177067822</v>
      </c>
      <c r="G196" s="127">
        <f t="shared" si="46"/>
        <v>22775.086008032788</v>
      </c>
      <c r="H196" s="127">
        <f t="shared" si="47"/>
        <v>127.68545439107547</v>
      </c>
      <c r="I196" s="128">
        <f t="shared" si="48"/>
        <v>3279.0901542172091</v>
      </c>
      <c r="J196" s="127">
        <f t="shared" si="49"/>
        <v>1.0852931807615107</v>
      </c>
      <c r="K196" s="128">
        <f t="shared" si="50"/>
        <v>27.871414175136358</v>
      </c>
      <c r="L196" s="129">
        <f t="shared" si="41"/>
        <v>22802.957422207925</v>
      </c>
      <c r="M196" s="129">
        <f t="shared" si="51"/>
        <v>270740.95742220792</v>
      </c>
      <c r="N196" s="129">
        <f t="shared" si="52"/>
        <v>10542.461641766595</v>
      </c>
      <c r="O196" s="130">
        <f t="shared" si="42"/>
        <v>0.94698948572630659</v>
      </c>
      <c r="P196" s="131">
        <v>4055.3676277089689</v>
      </c>
      <c r="Q196" s="133">
        <f t="shared" si="43"/>
        <v>0.11817763626687833</v>
      </c>
      <c r="R196" s="134">
        <f t="shared" si="44"/>
        <v>8.9005134561383606E-2</v>
      </c>
      <c r="S196" s="132">
        <v>25681</v>
      </c>
      <c r="T196" s="1">
        <v>221734</v>
      </c>
      <c r="U196" s="62">
        <v>8865.4591979529014</v>
      </c>
      <c r="V196" s="1"/>
      <c r="W196" s="62"/>
      <c r="X196" s="13"/>
      <c r="Y196" s="13"/>
      <c r="Z196" s="13"/>
    </row>
    <row r="197" spans="1:27">
      <c r="A197" s="125">
        <v>3803</v>
      </c>
      <c r="B197" s="125" t="s">
        <v>214</v>
      </c>
      <c r="C197" s="1">
        <v>600701</v>
      </c>
      <c r="D197" s="125">
        <f t="shared" si="39"/>
        <v>10393.829809322768</v>
      </c>
      <c r="E197" s="126">
        <f t="shared" si="40"/>
        <v>0.93363844994820022</v>
      </c>
      <c r="F197" s="127">
        <f t="shared" si="45"/>
        <v>443.26622826611089</v>
      </c>
      <c r="G197" s="127">
        <f t="shared" si="46"/>
        <v>25618.128396411612</v>
      </c>
      <c r="H197" s="127">
        <f t="shared" si="47"/>
        <v>0</v>
      </c>
      <c r="I197" s="128">
        <f t="shared" si="48"/>
        <v>0</v>
      </c>
      <c r="J197" s="127">
        <f t="shared" si="49"/>
        <v>-126.60016121031396</v>
      </c>
      <c r="K197" s="128">
        <f t="shared" si="50"/>
        <v>-7316.7297169888852</v>
      </c>
      <c r="L197" s="129">
        <f t="shared" si="41"/>
        <v>18301.398679422728</v>
      </c>
      <c r="M197" s="129">
        <f t="shared" si="51"/>
        <v>619002.39867942268</v>
      </c>
      <c r="N197" s="129">
        <f t="shared" si="52"/>
        <v>10710.495876378562</v>
      </c>
      <c r="O197" s="130">
        <f t="shared" si="42"/>
        <v>0.96208336596289001</v>
      </c>
      <c r="P197" s="131">
        <v>3723.2359096263463</v>
      </c>
      <c r="Q197" s="133">
        <f t="shared" si="43"/>
        <v>0.10277630402576017</v>
      </c>
      <c r="R197" s="133">
        <f t="shared" si="44"/>
        <v>8.8121976561113674E-2</v>
      </c>
      <c r="S197" s="132">
        <v>57794</v>
      </c>
      <c r="T197" s="1">
        <v>544717</v>
      </c>
      <c r="U197" s="62">
        <v>9552.0815066811629</v>
      </c>
      <c r="V197" s="1"/>
      <c r="W197" s="62"/>
      <c r="X197" s="13"/>
      <c r="Y197" s="13"/>
      <c r="Z197" s="13"/>
    </row>
    <row r="198" spans="1:27">
      <c r="A198" s="125">
        <v>3804</v>
      </c>
      <c r="B198" s="125" t="s">
        <v>215</v>
      </c>
      <c r="C198" s="1">
        <v>617308</v>
      </c>
      <c r="D198" s="125">
        <f t="shared" si="39"/>
        <v>9505.3816423633034</v>
      </c>
      <c r="E198" s="126">
        <f t="shared" si="40"/>
        <v>0.8538325088584835</v>
      </c>
      <c r="F198" s="127">
        <f t="shared" si="45"/>
        <v>976.33512844178949</v>
      </c>
      <c r="G198" s="127">
        <f t="shared" si="46"/>
        <v>63406.132246395136</v>
      </c>
      <c r="H198" s="127">
        <f t="shared" si="47"/>
        <v>179.88758494922365</v>
      </c>
      <c r="I198" s="128">
        <f t="shared" si="48"/>
        <v>11682.439429357431</v>
      </c>
      <c r="J198" s="127">
        <f t="shared" si="49"/>
        <v>53.287423738909695</v>
      </c>
      <c r="K198" s="128">
        <f t="shared" si="50"/>
        <v>3460.6451598760123</v>
      </c>
      <c r="L198" s="129">
        <f t="shared" si="41"/>
        <v>66866.777406271154</v>
      </c>
      <c r="M198" s="129">
        <f t="shared" si="51"/>
        <v>684174.7774062712</v>
      </c>
      <c r="N198" s="129">
        <f t="shared" si="52"/>
        <v>10535.004194544003</v>
      </c>
      <c r="O198" s="130">
        <f t="shared" si="42"/>
        <v>0.94631961142653442</v>
      </c>
      <c r="P198" s="131">
        <v>6769.4258808576124</v>
      </c>
      <c r="Q198" s="133">
        <f t="shared" si="43"/>
        <v>9.3635453667697155E-2</v>
      </c>
      <c r="R198" s="133">
        <f t="shared" si="44"/>
        <v>8.3565176635633856E-2</v>
      </c>
      <c r="S198" s="132">
        <v>64943</v>
      </c>
      <c r="T198" s="1">
        <v>564455</v>
      </c>
      <c r="U198" s="1">
        <v>8772.321081669128</v>
      </c>
      <c r="X198" s="12"/>
      <c r="Y198" s="12"/>
      <c r="Z198" s="12"/>
    </row>
    <row r="199" spans="1:27">
      <c r="A199" s="125">
        <v>3805</v>
      </c>
      <c r="B199" s="125" t="s">
        <v>216</v>
      </c>
      <c r="C199" s="1">
        <v>453580</v>
      </c>
      <c r="D199" s="125">
        <f t="shared" si="39"/>
        <v>9493.6894321535474</v>
      </c>
      <c r="E199" s="126">
        <f t="shared" si="40"/>
        <v>0.85278224180418616</v>
      </c>
      <c r="F199" s="127">
        <f t="shared" si="45"/>
        <v>983.35045456764306</v>
      </c>
      <c r="G199" s="127">
        <f t="shared" si="46"/>
        <v>46981.534667878288</v>
      </c>
      <c r="H199" s="127">
        <f t="shared" si="47"/>
        <v>183.97985852263827</v>
      </c>
      <c r="I199" s="128">
        <f t="shared" si="48"/>
        <v>8790.0057006360894</v>
      </c>
      <c r="J199" s="127">
        <f t="shared" si="49"/>
        <v>57.379697312324311</v>
      </c>
      <c r="K199" s="128">
        <f t="shared" si="50"/>
        <v>2741.4297984909185</v>
      </c>
      <c r="L199" s="129">
        <f t="shared" si="41"/>
        <v>49722.964466369209</v>
      </c>
      <c r="M199" s="129">
        <f t="shared" si="51"/>
        <v>503302.96446636919</v>
      </c>
      <c r="N199" s="129">
        <f t="shared" si="52"/>
        <v>10534.419584033514</v>
      </c>
      <c r="O199" s="130">
        <f t="shared" si="42"/>
        <v>0.94626709807381948</v>
      </c>
      <c r="P199" s="131">
        <v>6901.1093006133306</v>
      </c>
      <c r="Q199" s="133">
        <f t="shared" si="43"/>
        <v>9.2974390114603511E-2</v>
      </c>
      <c r="R199" s="133">
        <f t="shared" si="44"/>
        <v>8.6614700714853374E-2</v>
      </c>
      <c r="S199" s="132">
        <v>47777</v>
      </c>
      <c r="T199" s="1">
        <v>414996</v>
      </c>
      <c r="U199" s="1">
        <v>8736.9418303543243</v>
      </c>
      <c r="X199" s="12"/>
      <c r="Y199" s="12"/>
    </row>
    <row r="200" spans="1:27">
      <c r="A200" s="125">
        <v>3806</v>
      </c>
      <c r="B200" s="125" t="s">
        <v>217</v>
      </c>
      <c r="C200" s="1">
        <v>364436</v>
      </c>
      <c r="D200" s="125">
        <f t="shared" ref="D200:D263" si="53">C200/S200*1000</f>
        <v>9950.7426823940568</v>
      </c>
      <c r="E200" s="126">
        <f t="shared" ref="E200:E263" si="54">D200/D$364</f>
        <v>0.89383760791337408</v>
      </c>
      <c r="F200" s="127">
        <f t="shared" si="45"/>
        <v>709.11850442333741</v>
      </c>
      <c r="G200" s="127">
        <f t="shared" si="46"/>
        <v>25970.756106000306</v>
      </c>
      <c r="H200" s="127">
        <f t="shared" si="47"/>
        <v>24.011220938459971</v>
      </c>
      <c r="I200" s="128">
        <f t="shared" si="48"/>
        <v>879.38695565015803</v>
      </c>
      <c r="J200" s="127">
        <f t="shared" si="49"/>
        <v>-102.58894027185399</v>
      </c>
      <c r="K200" s="128">
        <f t="shared" si="50"/>
        <v>-3757.2173485163803</v>
      </c>
      <c r="L200" s="129">
        <f t="shared" ref="L200:L263" si="55">+G200+K200</f>
        <v>22213.538757483926</v>
      </c>
      <c r="M200" s="129">
        <f t="shared" si="51"/>
        <v>386649.53875748394</v>
      </c>
      <c r="N200" s="129">
        <f t="shared" si="52"/>
        <v>10557.272246545543</v>
      </c>
      <c r="O200" s="130">
        <f t="shared" ref="O200:O263" si="56">N200/N$364</f>
        <v>0.94831986637927912</v>
      </c>
      <c r="P200" s="131">
        <v>1300.1184571167214</v>
      </c>
      <c r="Q200" s="133">
        <f t="shared" ref="Q200:Q263" si="57">(C200-T200)/T200</f>
        <v>0.10354893410852713</v>
      </c>
      <c r="R200" s="133">
        <f t="shared" ref="R200:R263" si="58">(D200-U200)/U200</f>
        <v>0.10059601264875649</v>
      </c>
      <c r="S200" s="132">
        <v>36624</v>
      </c>
      <c r="T200" s="1">
        <v>330240</v>
      </c>
      <c r="U200" s="1">
        <v>9041.2309040135788</v>
      </c>
      <c r="X200" s="12"/>
      <c r="Y200" s="12"/>
    </row>
    <row r="201" spans="1:27">
      <c r="A201" s="125">
        <v>3807</v>
      </c>
      <c r="B201" s="125" t="s">
        <v>218</v>
      </c>
      <c r="C201" s="1">
        <v>507222</v>
      </c>
      <c r="D201" s="125">
        <f t="shared" si="53"/>
        <v>9136.9949381226015</v>
      </c>
      <c r="E201" s="126">
        <f t="shared" si="54"/>
        <v>0.82074172347537888</v>
      </c>
      <c r="F201" s="127">
        <f t="shared" si="45"/>
        <v>1197.3671509862106</v>
      </c>
      <c r="G201" s="127">
        <f t="shared" si="46"/>
        <v>66469.442652697515</v>
      </c>
      <c r="H201" s="127">
        <f t="shared" si="47"/>
        <v>308.82293143346931</v>
      </c>
      <c r="I201" s="128">
        <f t="shared" si="48"/>
        <v>17143.687392666183</v>
      </c>
      <c r="J201" s="127">
        <f t="shared" si="49"/>
        <v>182.22277022315535</v>
      </c>
      <c r="K201" s="128">
        <f t="shared" si="50"/>
        <v>10115.732643398022</v>
      </c>
      <c r="L201" s="129">
        <f t="shared" si="55"/>
        <v>76585.175296095535</v>
      </c>
      <c r="M201" s="129">
        <f t="shared" si="51"/>
        <v>583807.17529609555</v>
      </c>
      <c r="N201" s="129">
        <f t="shared" si="52"/>
        <v>10516.584859331968</v>
      </c>
      <c r="O201" s="130">
        <f t="shared" si="56"/>
        <v>0.94466507215737916</v>
      </c>
      <c r="P201" s="131">
        <v>5876.9362005766161</v>
      </c>
      <c r="Q201" s="133">
        <f t="shared" si="57"/>
        <v>9.749827982395784E-2</v>
      </c>
      <c r="R201" s="133">
        <f t="shared" si="58"/>
        <v>9.0203108147863198E-2</v>
      </c>
      <c r="S201" s="132">
        <v>55513</v>
      </c>
      <c r="T201" s="1">
        <v>462162</v>
      </c>
      <c r="U201" s="1">
        <v>8381.0024662701289</v>
      </c>
      <c r="X201" s="12"/>
      <c r="Y201" s="12"/>
    </row>
    <row r="202" spans="1:27">
      <c r="A202" s="125">
        <v>3808</v>
      </c>
      <c r="B202" s="125" t="s">
        <v>219</v>
      </c>
      <c r="C202" s="1">
        <v>121532</v>
      </c>
      <c r="D202" s="125">
        <f t="shared" si="53"/>
        <v>9327.8071993245831</v>
      </c>
      <c r="E202" s="126">
        <f t="shared" si="54"/>
        <v>0.83788166775462214</v>
      </c>
      <c r="F202" s="127">
        <f t="shared" si="45"/>
        <v>1082.8797942650217</v>
      </c>
      <c r="G202" s="127">
        <f t="shared" si="46"/>
        <v>14108.840839478968</v>
      </c>
      <c r="H202" s="127">
        <f t="shared" si="47"/>
        <v>242.03864001277577</v>
      </c>
      <c r="I202" s="128">
        <f t="shared" si="48"/>
        <v>3153.5214407264557</v>
      </c>
      <c r="J202" s="127">
        <f t="shared" si="49"/>
        <v>115.43847880246182</v>
      </c>
      <c r="K202" s="128">
        <f t="shared" si="50"/>
        <v>1504.0479403172751</v>
      </c>
      <c r="L202" s="129">
        <f t="shared" si="55"/>
        <v>15612.888779796243</v>
      </c>
      <c r="M202" s="129">
        <f t="shared" si="51"/>
        <v>137144.88877979625</v>
      </c>
      <c r="N202" s="129">
        <f t="shared" si="52"/>
        <v>10526.125472392067</v>
      </c>
      <c r="O202" s="130">
        <f t="shared" si="56"/>
        <v>0.94552206937134131</v>
      </c>
      <c r="P202" s="131">
        <v>-2698.0416973085212</v>
      </c>
      <c r="Q202" s="133">
        <f t="shared" si="57"/>
        <v>8.5717859152916367E-2</v>
      </c>
      <c r="R202" s="134">
        <f t="shared" si="58"/>
        <v>8.2801278826694025E-2</v>
      </c>
      <c r="S202" s="132">
        <v>13029</v>
      </c>
      <c r="T202" s="1">
        <v>111937</v>
      </c>
      <c r="U202" s="62">
        <v>8614.5143912575022</v>
      </c>
      <c r="X202" s="13"/>
      <c r="Y202" s="13"/>
    </row>
    <row r="203" spans="1:27">
      <c r="A203" s="125">
        <v>3811</v>
      </c>
      <c r="B203" s="125" t="s">
        <v>220</v>
      </c>
      <c r="C203" s="1">
        <v>293738</v>
      </c>
      <c r="D203" s="125">
        <f t="shared" si="53"/>
        <v>10813.105098472299</v>
      </c>
      <c r="E203" s="126">
        <f t="shared" si="54"/>
        <v>0.97130036458836855</v>
      </c>
      <c r="F203" s="127">
        <f t="shared" si="45"/>
        <v>191.70105477639225</v>
      </c>
      <c r="G203" s="127">
        <f t="shared" si="46"/>
        <v>5207.5591530006959</v>
      </c>
      <c r="H203" s="127">
        <f t="shared" si="47"/>
        <v>0</v>
      </c>
      <c r="I203" s="128">
        <f t="shared" si="48"/>
        <v>0</v>
      </c>
      <c r="J203" s="127">
        <f t="shared" si="49"/>
        <v>-126.60016121031396</v>
      </c>
      <c r="K203" s="128">
        <f t="shared" si="50"/>
        <v>-3439.0933792781789</v>
      </c>
      <c r="L203" s="129">
        <f t="shared" si="55"/>
        <v>1768.465773722517</v>
      </c>
      <c r="M203" s="129">
        <f t="shared" si="51"/>
        <v>295506.46577372251</v>
      </c>
      <c r="N203" s="129">
        <f t="shared" si="52"/>
        <v>10878.205992038376</v>
      </c>
      <c r="O203" s="130">
        <f t="shared" si="56"/>
        <v>0.97714813181895765</v>
      </c>
      <c r="P203" s="131">
        <v>-686.45071659687346</v>
      </c>
      <c r="Q203" s="133">
        <f t="shared" si="57"/>
        <v>0.11439150789495649</v>
      </c>
      <c r="R203" s="133">
        <f t="shared" si="58"/>
        <v>0.10585871077947134</v>
      </c>
      <c r="S203" s="132">
        <v>27165</v>
      </c>
      <c r="T203" s="1">
        <v>263586</v>
      </c>
      <c r="U203" s="1">
        <v>9778.0168416366814</v>
      </c>
      <c r="X203" s="12"/>
      <c r="Y203" s="12"/>
    </row>
    <row r="204" spans="1:27">
      <c r="A204" s="125">
        <v>3812</v>
      </c>
      <c r="B204" s="125" t="s">
        <v>221</v>
      </c>
      <c r="C204" s="1">
        <v>20260</v>
      </c>
      <c r="D204" s="125">
        <f t="shared" si="53"/>
        <v>8624.9467858663265</v>
      </c>
      <c r="E204" s="126">
        <f t="shared" si="54"/>
        <v>0.77474637316258232</v>
      </c>
      <c r="F204" s="127">
        <f t="shared" si="45"/>
        <v>1504.5960423399756</v>
      </c>
      <c r="G204" s="127">
        <f t="shared" si="46"/>
        <v>3534.2961034566029</v>
      </c>
      <c r="H204" s="127">
        <f t="shared" si="47"/>
        <v>488.03978472316555</v>
      </c>
      <c r="I204" s="128">
        <f t="shared" si="48"/>
        <v>1146.4054543147158</v>
      </c>
      <c r="J204" s="127">
        <f t="shared" si="49"/>
        <v>361.4396235128516</v>
      </c>
      <c r="K204" s="128">
        <f t="shared" si="50"/>
        <v>849.02167563168848</v>
      </c>
      <c r="L204" s="129">
        <f t="shared" si="55"/>
        <v>4383.317779088291</v>
      </c>
      <c r="M204" s="129">
        <f t="shared" si="51"/>
        <v>24643.317779088291</v>
      </c>
      <c r="N204" s="129">
        <f t="shared" si="52"/>
        <v>10490.982451719154</v>
      </c>
      <c r="O204" s="130">
        <f t="shared" si="56"/>
        <v>0.94236530464173929</v>
      </c>
      <c r="P204" s="131">
        <v>690.60901473806598</v>
      </c>
      <c r="Q204" s="133">
        <f t="shared" si="57"/>
        <v>3.2672409399051937E-2</v>
      </c>
      <c r="R204" s="133">
        <f t="shared" si="58"/>
        <v>3.1793165116890239E-2</v>
      </c>
      <c r="S204" s="132">
        <v>2349</v>
      </c>
      <c r="T204" s="1">
        <v>19619</v>
      </c>
      <c r="U204" s="1">
        <v>8359.1819343843199</v>
      </c>
      <c r="X204" s="12"/>
      <c r="Y204" s="12"/>
    </row>
    <row r="205" spans="1:27">
      <c r="A205" s="125">
        <v>3813</v>
      </c>
      <c r="B205" s="125" t="s">
        <v>222</v>
      </c>
      <c r="C205" s="1">
        <v>141235</v>
      </c>
      <c r="D205" s="125">
        <f t="shared" si="53"/>
        <v>10048.02219692658</v>
      </c>
      <c r="E205" s="126">
        <f t="shared" si="54"/>
        <v>0.90257585905140925</v>
      </c>
      <c r="F205" s="127">
        <f t="shared" si="45"/>
        <v>650.75079570382331</v>
      </c>
      <c r="G205" s="127">
        <f t="shared" si="46"/>
        <v>9146.9531844129415</v>
      </c>
      <c r="H205" s="127">
        <f t="shared" si="47"/>
        <v>0</v>
      </c>
      <c r="I205" s="128">
        <f t="shared" si="48"/>
        <v>0</v>
      </c>
      <c r="J205" s="127">
        <f t="shared" si="49"/>
        <v>-126.60016121031396</v>
      </c>
      <c r="K205" s="128">
        <f t="shared" si="50"/>
        <v>-1779.4918659721729</v>
      </c>
      <c r="L205" s="129">
        <f t="shared" si="55"/>
        <v>7367.4613184407681</v>
      </c>
      <c r="M205" s="129">
        <f t="shared" si="51"/>
        <v>148602.46131844076</v>
      </c>
      <c r="N205" s="129">
        <f t="shared" si="52"/>
        <v>10572.172831420088</v>
      </c>
      <c r="O205" s="130">
        <f t="shared" si="56"/>
        <v>0.94965832960417385</v>
      </c>
      <c r="P205" s="131">
        <v>-0.51152116642333567</v>
      </c>
      <c r="Q205" s="133">
        <f t="shared" si="57"/>
        <v>0.12344490756944224</v>
      </c>
      <c r="R205" s="133">
        <f t="shared" si="58"/>
        <v>0.1200880004751112</v>
      </c>
      <c r="S205" s="132">
        <v>14056</v>
      </c>
      <c r="T205" s="1">
        <v>125716</v>
      </c>
      <c r="U205" s="1">
        <v>8970.7435421721148</v>
      </c>
      <c r="X205" s="12"/>
      <c r="Y205" s="12"/>
    </row>
    <row r="206" spans="1:27">
      <c r="A206" s="125">
        <v>3814</v>
      </c>
      <c r="B206" s="125" t="s">
        <v>223</v>
      </c>
      <c r="C206" s="1">
        <v>93200</v>
      </c>
      <c r="D206" s="125">
        <f t="shared" si="53"/>
        <v>9003.9609699545945</v>
      </c>
      <c r="E206" s="126">
        <f t="shared" si="54"/>
        <v>0.80879178489552739</v>
      </c>
      <c r="F206" s="127">
        <f t="shared" si="45"/>
        <v>1277.1875318870148</v>
      </c>
      <c r="G206" s="127">
        <f t="shared" si="46"/>
        <v>13220.16814256249</v>
      </c>
      <c r="H206" s="127">
        <f t="shared" si="47"/>
        <v>355.3848202922718</v>
      </c>
      <c r="I206" s="128">
        <f t="shared" si="48"/>
        <v>3678.5882748453055</v>
      </c>
      <c r="J206" s="127">
        <f t="shared" si="49"/>
        <v>228.78465908195784</v>
      </c>
      <c r="K206" s="128">
        <f t="shared" si="50"/>
        <v>2368.1500061573456</v>
      </c>
      <c r="L206" s="129">
        <f t="shared" si="55"/>
        <v>15588.318148719836</v>
      </c>
      <c r="M206" s="129">
        <f t="shared" si="51"/>
        <v>108788.31814871983</v>
      </c>
      <c r="N206" s="129">
        <f t="shared" si="52"/>
        <v>10509.933160923567</v>
      </c>
      <c r="O206" s="130">
        <f t="shared" si="56"/>
        <v>0.94406757522838658</v>
      </c>
      <c r="P206" s="131">
        <v>956.39659921400926</v>
      </c>
      <c r="Q206" s="133">
        <f t="shared" si="57"/>
        <v>0.11318140557068464</v>
      </c>
      <c r="R206" s="133">
        <f t="shared" si="58"/>
        <v>0.12017172451205203</v>
      </c>
      <c r="S206" s="132">
        <v>10351</v>
      </c>
      <c r="T206" s="1">
        <v>83724</v>
      </c>
      <c r="U206" s="1">
        <v>8038.0184331797245</v>
      </c>
      <c r="X206" s="12"/>
      <c r="Y206" s="12"/>
    </row>
    <row r="207" spans="1:27">
      <c r="A207" s="125">
        <v>3815</v>
      </c>
      <c r="B207" s="125" t="s">
        <v>224</v>
      </c>
      <c r="C207" s="1">
        <v>31698</v>
      </c>
      <c r="D207" s="125">
        <f t="shared" si="53"/>
        <v>7744.4417297825557</v>
      </c>
      <c r="E207" s="126">
        <f t="shared" si="54"/>
        <v>0.69565393170310752</v>
      </c>
      <c r="F207" s="127">
        <f t="shared" si="45"/>
        <v>2032.8990759902381</v>
      </c>
      <c r="G207" s="127">
        <f t="shared" si="46"/>
        <v>8320.6559180280437</v>
      </c>
      <c r="H207" s="127">
        <f t="shared" si="47"/>
        <v>796.21655435248533</v>
      </c>
      <c r="I207" s="128">
        <f t="shared" si="48"/>
        <v>3258.9143569647222</v>
      </c>
      <c r="J207" s="127">
        <f t="shared" si="49"/>
        <v>669.61639314217132</v>
      </c>
      <c r="K207" s="128">
        <f t="shared" si="50"/>
        <v>2740.7398971309071</v>
      </c>
      <c r="L207" s="129">
        <f t="shared" si="55"/>
        <v>11061.39581515895</v>
      </c>
      <c r="M207" s="129">
        <f t="shared" si="51"/>
        <v>42759.395815158947</v>
      </c>
      <c r="N207" s="129">
        <f t="shared" si="52"/>
        <v>10446.957198914964</v>
      </c>
      <c r="O207" s="130">
        <f t="shared" si="56"/>
        <v>0.93841068256876559</v>
      </c>
      <c r="P207" s="131">
        <v>954.82417936266938</v>
      </c>
      <c r="Q207" s="133">
        <f t="shared" si="57"/>
        <v>7.3307825144753327E-2</v>
      </c>
      <c r="R207" s="133">
        <f t="shared" si="58"/>
        <v>6.753876280583701E-2</v>
      </c>
      <c r="S207" s="132">
        <v>4093</v>
      </c>
      <c r="T207" s="1">
        <v>29533</v>
      </c>
      <c r="U207" s="1">
        <v>7254.4829280275117</v>
      </c>
      <c r="X207" s="12"/>
      <c r="Y207" s="12"/>
    </row>
    <row r="208" spans="1:27">
      <c r="A208" s="125">
        <v>3816</v>
      </c>
      <c r="B208" s="125" t="s">
        <v>225</v>
      </c>
      <c r="C208" s="1">
        <v>56708</v>
      </c>
      <c r="D208" s="125">
        <f t="shared" si="53"/>
        <v>8732.36834000616</v>
      </c>
      <c r="E208" s="126">
        <f t="shared" si="54"/>
        <v>0.78439564538831985</v>
      </c>
      <c r="F208" s="127">
        <f t="shared" si="45"/>
        <v>1440.1431098560754</v>
      </c>
      <c r="G208" s="127">
        <f t="shared" si="46"/>
        <v>9352.2893554053535</v>
      </c>
      <c r="H208" s="127">
        <f t="shared" si="47"/>
        <v>450.44224077422382</v>
      </c>
      <c r="I208" s="128">
        <f t="shared" si="48"/>
        <v>2925.1719115878095</v>
      </c>
      <c r="J208" s="127">
        <f t="shared" si="49"/>
        <v>323.84207956390986</v>
      </c>
      <c r="K208" s="128">
        <f t="shared" si="50"/>
        <v>2103.0304646880304</v>
      </c>
      <c r="L208" s="129">
        <f t="shared" si="55"/>
        <v>11455.319820093384</v>
      </c>
      <c r="M208" s="129">
        <f t="shared" si="51"/>
        <v>68163.319820093384</v>
      </c>
      <c r="N208" s="129">
        <f t="shared" si="52"/>
        <v>10496.353529426146</v>
      </c>
      <c r="O208" s="130">
        <f t="shared" si="56"/>
        <v>0.94284776825302619</v>
      </c>
      <c r="P208" s="131">
        <v>-728.30832622007983</v>
      </c>
      <c r="Q208" s="133">
        <f t="shared" si="57"/>
        <v>0.13620516930474855</v>
      </c>
      <c r="R208" s="133">
        <f t="shared" si="58"/>
        <v>0.13515539551111927</v>
      </c>
      <c r="S208" s="132">
        <v>6494</v>
      </c>
      <c r="T208" s="1">
        <v>49910</v>
      </c>
      <c r="U208" s="1">
        <v>7692.6633785450067</v>
      </c>
      <c r="X208" s="12"/>
      <c r="Y208" s="12"/>
      <c r="Z208" s="12"/>
    </row>
    <row r="209" spans="1:27">
      <c r="A209" s="125">
        <v>3817</v>
      </c>
      <c r="B209" s="125" t="s">
        <v>226</v>
      </c>
      <c r="C209" s="1">
        <v>85481</v>
      </c>
      <c r="D209" s="125">
        <f t="shared" si="53"/>
        <v>8110.9213397855592</v>
      </c>
      <c r="E209" s="126">
        <f t="shared" si="54"/>
        <v>0.72857341001839848</v>
      </c>
      <c r="F209" s="127">
        <f t="shared" si="45"/>
        <v>1813.0113099884359</v>
      </c>
      <c r="G209" s="127">
        <f t="shared" si="46"/>
        <v>19107.326195968126</v>
      </c>
      <c r="H209" s="127">
        <f t="shared" si="47"/>
        <v>667.94869085143409</v>
      </c>
      <c r="I209" s="128">
        <f t="shared" si="48"/>
        <v>7039.5112528832642</v>
      </c>
      <c r="J209" s="127">
        <f t="shared" si="49"/>
        <v>541.34852964112019</v>
      </c>
      <c r="K209" s="128">
        <f t="shared" si="50"/>
        <v>5705.2721538877659</v>
      </c>
      <c r="L209" s="129">
        <f t="shared" si="55"/>
        <v>24812.598349855893</v>
      </c>
      <c r="M209" s="129">
        <f t="shared" si="51"/>
        <v>110293.59834985589</v>
      </c>
      <c r="N209" s="129">
        <f t="shared" si="52"/>
        <v>10465.281179415115</v>
      </c>
      <c r="O209" s="130">
        <f t="shared" si="56"/>
        <v>0.94005665648453007</v>
      </c>
      <c r="P209" s="131">
        <v>1645.0195642079489</v>
      </c>
      <c r="Q209" s="133">
        <f t="shared" si="57"/>
        <v>8.8777368776349813E-2</v>
      </c>
      <c r="R209" s="134">
        <f t="shared" si="58"/>
        <v>8.0719238520675266E-2</v>
      </c>
      <c r="S209" s="132">
        <v>10539</v>
      </c>
      <c r="T209" s="1">
        <v>78511</v>
      </c>
      <c r="U209" s="62">
        <v>7505.1142338208583</v>
      </c>
      <c r="X209" s="13"/>
      <c r="Y209" s="13"/>
      <c r="Z209" s="13"/>
    </row>
    <row r="210" spans="1:27">
      <c r="A210" s="125">
        <v>3818</v>
      </c>
      <c r="B210" s="125" t="s">
        <v>227</v>
      </c>
      <c r="C210" s="1">
        <v>101332</v>
      </c>
      <c r="D210" s="125">
        <f t="shared" si="53"/>
        <v>18383.889695210448</v>
      </c>
      <c r="E210" s="126">
        <f t="shared" si="54"/>
        <v>1.6513553323395551</v>
      </c>
      <c r="F210" s="127">
        <f t="shared" si="45"/>
        <v>-4350.7697032664973</v>
      </c>
      <c r="G210" s="127">
        <f t="shared" si="46"/>
        <v>-23981.442604404932</v>
      </c>
      <c r="H210" s="127">
        <f t="shared" si="47"/>
        <v>0</v>
      </c>
      <c r="I210" s="128">
        <f t="shared" si="48"/>
        <v>0</v>
      </c>
      <c r="J210" s="127">
        <f t="shared" si="49"/>
        <v>-126.60016121031396</v>
      </c>
      <c r="K210" s="128">
        <f t="shared" si="50"/>
        <v>-697.82008859125051</v>
      </c>
      <c r="L210" s="129">
        <f t="shared" si="55"/>
        <v>-24679.262692996184</v>
      </c>
      <c r="M210" s="129">
        <f t="shared" si="51"/>
        <v>76652.737307003816</v>
      </c>
      <c r="N210" s="129">
        <f t="shared" si="52"/>
        <v>13906.519830733638</v>
      </c>
      <c r="O210" s="130">
        <f t="shared" si="56"/>
        <v>1.2491701189194324</v>
      </c>
      <c r="P210" s="131">
        <v>-13635.142195835888</v>
      </c>
      <c r="Q210" s="130">
        <f t="shared" si="57"/>
        <v>4.8692394465315078E-2</v>
      </c>
      <c r="R210" s="130">
        <f t="shared" si="58"/>
        <v>6.6195968538393463E-2</v>
      </c>
      <c r="S210" s="132">
        <v>5512</v>
      </c>
      <c r="T210" s="1">
        <v>96627</v>
      </c>
      <c r="U210" s="1">
        <v>17242.505353319058</v>
      </c>
      <c r="X210" s="12"/>
      <c r="Y210" s="12"/>
    </row>
    <row r="211" spans="1:27">
      <c r="A211" s="125">
        <v>3819</v>
      </c>
      <c r="B211" s="125" t="s">
        <v>228</v>
      </c>
      <c r="C211" s="1">
        <v>19384</v>
      </c>
      <c r="D211" s="125">
        <f t="shared" si="53"/>
        <v>12409.731113956466</v>
      </c>
      <c r="E211" s="126">
        <f t="shared" si="54"/>
        <v>1.1147192453657455</v>
      </c>
      <c r="F211" s="127">
        <f t="shared" si="45"/>
        <v>-766.27455451410822</v>
      </c>
      <c r="G211" s="127">
        <f t="shared" si="46"/>
        <v>-1196.920854151037</v>
      </c>
      <c r="H211" s="127">
        <f t="shared" si="47"/>
        <v>0</v>
      </c>
      <c r="I211" s="128">
        <f t="shared" si="48"/>
        <v>0</v>
      </c>
      <c r="J211" s="127">
        <f t="shared" si="49"/>
        <v>-126.60016121031396</v>
      </c>
      <c r="K211" s="128">
        <f t="shared" si="50"/>
        <v>-197.74945181051038</v>
      </c>
      <c r="L211" s="129">
        <f t="shared" si="55"/>
        <v>-1394.6703059615475</v>
      </c>
      <c r="M211" s="129">
        <f t="shared" si="51"/>
        <v>17989.329694038453</v>
      </c>
      <c r="N211" s="129">
        <f t="shared" si="52"/>
        <v>11516.856398232045</v>
      </c>
      <c r="O211" s="130">
        <f t="shared" si="56"/>
        <v>1.0345156841299086</v>
      </c>
      <c r="P211" s="131">
        <v>-1410.7395700100992</v>
      </c>
      <c r="Q211" s="130">
        <f t="shared" si="57"/>
        <v>3.502776591200342E-2</v>
      </c>
      <c r="R211" s="130">
        <f t="shared" si="58"/>
        <v>3.4365136100280073E-2</v>
      </c>
      <c r="S211" s="132">
        <v>1562</v>
      </c>
      <c r="T211" s="1">
        <v>18728</v>
      </c>
      <c r="U211" s="1">
        <v>11997.437540038436</v>
      </c>
      <c r="X211" s="12"/>
      <c r="Y211" s="12"/>
    </row>
    <row r="212" spans="1:27">
      <c r="A212" s="125">
        <v>3820</v>
      </c>
      <c r="B212" s="125" t="s">
        <v>229</v>
      </c>
      <c r="C212" s="1">
        <v>30451</v>
      </c>
      <c r="D212" s="125">
        <f t="shared" si="53"/>
        <v>10540.325372101073</v>
      </c>
      <c r="E212" s="126">
        <f t="shared" si="54"/>
        <v>0.94679759269594344</v>
      </c>
      <c r="F212" s="127">
        <f t="shared" si="45"/>
        <v>355.36889059912755</v>
      </c>
      <c r="G212" s="127">
        <f t="shared" si="46"/>
        <v>1026.6607249408794</v>
      </c>
      <c r="H212" s="127">
        <f t="shared" si="47"/>
        <v>0</v>
      </c>
      <c r="I212" s="128">
        <f t="shared" si="48"/>
        <v>0</v>
      </c>
      <c r="J212" s="127">
        <f t="shared" si="49"/>
        <v>-126.60016121031396</v>
      </c>
      <c r="K212" s="128">
        <f t="shared" si="50"/>
        <v>-365.74786573659702</v>
      </c>
      <c r="L212" s="129">
        <f t="shared" si="55"/>
        <v>660.91285920428231</v>
      </c>
      <c r="M212" s="129">
        <f t="shared" si="51"/>
        <v>31111.912859204283</v>
      </c>
      <c r="N212" s="129">
        <f t="shared" si="52"/>
        <v>10769.094101489887</v>
      </c>
      <c r="O212" s="130">
        <f t="shared" si="56"/>
        <v>0.96734702306198761</v>
      </c>
      <c r="P212" s="131">
        <v>-845.18759139511781</v>
      </c>
      <c r="Q212" s="130">
        <f t="shared" si="57"/>
        <v>5.0288000551857344E-2</v>
      </c>
      <c r="R212" s="130">
        <f t="shared" si="58"/>
        <v>5.4287020283969083E-2</v>
      </c>
      <c r="S212" s="132">
        <v>2889</v>
      </c>
      <c r="T212" s="1">
        <v>28993</v>
      </c>
      <c r="U212" s="1">
        <v>9997.5862068965507</v>
      </c>
      <c r="X212" s="12"/>
      <c r="Y212" s="12"/>
    </row>
    <row r="213" spans="1:27">
      <c r="A213" s="125">
        <v>3821</v>
      </c>
      <c r="B213" s="125" t="s">
        <v>230</v>
      </c>
      <c r="C213" s="1">
        <v>24461</v>
      </c>
      <c r="D213" s="125">
        <f t="shared" si="53"/>
        <v>9975.9380097879275</v>
      </c>
      <c r="E213" s="126">
        <f t="shared" si="54"/>
        <v>0.89610080895144106</v>
      </c>
      <c r="F213" s="127">
        <f t="shared" si="45"/>
        <v>694.00130798701502</v>
      </c>
      <c r="G213" s="127">
        <f t="shared" si="46"/>
        <v>1701.6912071841609</v>
      </c>
      <c r="H213" s="127">
        <f t="shared" si="47"/>
        <v>15.192856350605233</v>
      </c>
      <c r="I213" s="128">
        <f t="shared" si="48"/>
        <v>37.252883771684026</v>
      </c>
      <c r="J213" s="127">
        <f t="shared" si="49"/>
        <v>-111.40730485970872</v>
      </c>
      <c r="K213" s="128">
        <f t="shared" si="50"/>
        <v>-273.17071151600578</v>
      </c>
      <c r="L213" s="129">
        <f t="shared" si="55"/>
        <v>1428.520495668155</v>
      </c>
      <c r="M213" s="129">
        <f t="shared" si="51"/>
        <v>25889.520495668155</v>
      </c>
      <c r="N213" s="129">
        <f t="shared" si="52"/>
        <v>10558.532012915235</v>
      </c>
      <c r="O213" s="130">
        <f t="shared" si="56"/>
        <v>0.94843302643118244</v>
      </c>
      <c r="P213" s="131">
        <v>-676.17707358971893</v>
      </c>
      <c r="Q213" s="130">
        <f t="shared" si="57"/>
        <v>0.12340405988793975</v>
      </c>
      <c r="R213" s="130">
        <f t="shared" si="58"/>
        <v>0.11332457811080464</v>
      </c>
      <c r="S213" s="132">
        <v>2452</v>
      </c>
      <c r="T213" s="1">
        <v>21774</v>
      </c>
      <c r="U213" s="1">
        <v>8960.4938271604951</v>
      </c>
      <c r="X213" s="12"/>
      <c r="Y213" s="12"/>
    </row>
    <row r="214" spans="1:27">
      <c r="A214" s="125">
        <v>3822</v>
      </c>
      <c r="B214" s="125" t="s">
        <v>231</v>
      </c>
      <c r="C214" s="1">
        <v>17988</v>
      </c>
      <c r="D214" s="125">
        <f t="shared" si="53"/>
        <v>12721.357850070721</v>
      </c>
      <c r="E214" s="126">
        <f t="shared" si="54"/>
        <v>1.1427114973273049</v>
      </c>
      <c r="F214" s="127">
        <f t="shared" si="45"/>
        <v>-953.25059618266096</v>
      </c>
      <c r="G214" s="127">
        <f t="shared" si="46"/>
        <v>-1347.8963430022825</v>
      </c>
      <c r="H214" s="127">
        <f t="shared" si="47"/>
        <v>0</v>
      </c>
      <c r="I214" s="128">
        <f t="shared" si="48"/>
        <v>0</v>
      </c>
      <c r="J214" s="127">
        <f t="shared" si="49"/>
        <v>-126.60016121031396</v>
      </c>
      <c r="K214" s="128">
        <f t="shared" si="50"/>
        <v>-179.01262795138393</v>
      </c>
      <c r="L214" s="129">
        <f t="shared" si="55"/>
        <v>-1526.9089709536665</v>
      </c>
      <c r="M214" s="129">
        <f t="shared" si="51"/>
        <v>16461.091029046333</v>
      </c>
      <c r="N214" s="129">
        <f t="shared" si="52"/>
        <v>11641.507092677746</v>
      </c>
      <c r="O214" s="130">
        <f t="shared" si="56"/>
        <v>1.0457125849145323</v>
      </c>
      <c r="P214" s="131">
        <v>-1652.0385095994106</v>
      </c>
      <c r="Q214" s="130">
        <f t="shared" si="57"/>
        <v>3.2013769363166952E-2</v>
      </c>
      <c r="R214" s="130">
        <f t="shared" si="58"/>
        <v>4.3691435777460159E-2</v>
      </c>
      <c r="S214" s="132">
        <v>1414</v>
      </c>
      <c r="T214" s="1">
        <v>17430</v>
      </c>
      <c r="U214" s="1">
        <v>12188.811188811189</v>
      </c>
      <c r="X214" s="12"/>
      <c r="Y214" s="12"/>
    </row>
    <row r="215" spans="1:27">
      <c r="A215" s="125">
        <v>3823</v>
      </c>
      <c r="B215" s="125" t="s">
        <v>232</v>
      </c>
      <c r="C215" s="1">
        <v>16011</v>
      </c>
      <c r="D215" s="125">
        <f t="shared" si="53"/>
        <v>13364.774624373957</v>
      </c>
      <c r="E215" s="126">
        <f t="shared" si="54"/>
        <v>1.2005071944718098</v>
      </c>
      <c r="F215" s="127">
        <f t="shared" si="45"/>
        <v>-1339.3006607646023</v>
      </c>
      <c r="G215" s="127">
        <f t="shared" si="46"/>
        <v>-1604.4821915959935</v>
      </c>
      <c r="H215" s="127">
        <f t="shared" si="47"/>
        <v>0</v>
      </c>
      <c r="I215" s="128">
        <f t="shared" si="48"/>
        <v>0</v>
      </c>
      <c r="J215" s="127">
        <f t="shared" si="49"/>
        <v>-126.60016121031396</v>
      </c>
      <c r="K215" s="128">
        <f t="shared" si="50"/>
        <v>-151.66699312995613</v>
      </c>
      <c r="L215" s="129">
        <f t="shared" si="55"/>
        <v>-1756.1491847259497</v>
      </c>
      <c r="M215" s="129">
        <f t="shared" si="51"/>
        <v>14254.850815274051</v>
      </c>
      <c r="N215" s="129">
        <f t="shared" si="52"/>
        <v>11898.873802399039</v>
      </c>
      <c r="O215" s="130">
        <f t="shared" si="56"/>
        <v>1.068830863772334</v>
      </c>
      <c r="P215" s="131">
        <v>-1631.6207457567848</v>
      </c>
      <c r="Q215" s="130">
        <f t="shared" si="57"/>
        <v>7.3123324396782846E-2</v>
      </c>
      <c r="R215" s="130">
        <f t="shared" si="58"/>
        <v>9.9996195625416937E-2</v>
      </c>
      <c r="S215" s="132">
        <v>1198</v>
      </c>
      <c r="T215" s="1">
        <v>14920</v>
      </c>
      <c r="U215" s="1">
        <v>12149.837133550487</v>
      </c>
      <c r="X215" s="12"/>
      <c r="Y215" s="12"/>
    </row>
    <row r="216" spans="1:27">
      <c r="A216" s="125">
        <v>3824</v>
      </c>
      <c r="B216" s="125" t="s">
        <v>233</v>
      </c>
      <c r="C216" s="1">
        <v>43980</v>
      </c>
      <c r="D216" s="125">
        <f t="shared" si="53"/>
        <v>20551.401869158879</v>
      </c>
      <c r="E216" s="126">
        <f t="shared" si="54"/>
        <v>1.846054759158525</v>
      </c>
      <c r="F216" s="127">
        <f t="shared" si="45"/>
        <v>-5651.2770076355555</v>
      </c>
      <c r="G216" s="127">
        <f t="shared" si="46"/>
        <v>-12093.732796340089</v>
      </c>
      <c r="H216" s="127">
        <f t="shared" si="47"/>
        <v>0</v>
      </c>
      <c r="I216" s="128">
        <f t="shared" si="48"/>
        <v>0</v>
      </c>
      <c r="J216" s="127">
        <f t="shared" si="49"/>
        <v>-126.60016121031396</v>
      </c>
      <c r="K216" s="128">
        <f t="shared" si="50"/>
        <v>-270.92434499007186</v>
      </c>
      <c r="L216" s="129">
        <f t="shared" si="55"/>
        <v>-12364.657141330161</v>
      </c>
      <c r="M216" s="129">
        <f t="shared" si="51"/>
        <v>31615.342858669839</v>
      </c>
      <c r="N216" s="129">
        <f t="shared" si="52"/>
        <v>14773.52470031301</v>
      </c>
      <c r="O216" s="130">
        <f t="shared" si="56"/>
        <v>1.3270498896470204</v>
      </c>
      <c r="P216" s="131">
        <v>-6665.3315491815702</v>
      </c>
      <c r="Q216" s="130">
        <f t="shared" si="57"/>
        <v>3.0338526414431299E-2</v>
      </c>
      <c r="R216" s="130">
        <f t="shared" si="58"/>
        <v>4.1893724841509029E-2</v>
      </c>
      <c r="S216" s="132">
        <v>2140</v>
      </c>
      <c r="T216" s="1">
        <v>42685</v>
      </c>
      <c r="U216" s="1">
        <v>19725.046210720888</v>
      </c>
      <c r="X216" s="12"/>
      <c r="Y216" s="12"/>
    </row>
    <row r="217" spans="1:27">
      <c r="A217" s="125">
        <v>3825</v>
      </c>
      <c r="B217" s="125" t="s">
        <v>234</v>
      </c>
      <c r="C217" s="1">
        <v>78073</v>
      </c>
      <c r="D217" s="125">
        <f t="shared" si="53"/>
        <v>20791.744340878828</v>
      </c>
      <c r="E217" s="126">
        <f t="shared" si="54"/>
        <v>1.8676438150570605</v>
      </c>
      <c r="F217" s="127">
        <f t="shared" si="45"/>
        <v>-5795.4824906675249</v>
      </c>
      <c r="G217" s="127">
        <f t="shared" si="46"/>
        <v>-21762.036752456555</v>
      </c>
      <c r="H217" s="127">
        <f t="shared" si="47"/>
        <v>0</v>
      </c>
      <c r="I217" s="128">
        <f t="shared" si="48"/>
        <v>0</v>
      </c>
      <c r="J217" s="127">
        <f t="shared" si="49"/>
        <v>-126.60016121031396</v>
      </c>
      <c r="K217" s="128">
        <f t="shared" si="50"/>
        <v>-475.38360534472889</v>
      </c>
      <c r="L217" s="129">
        <f t="shared" si="55"/>
        <v>-22237.420357801286</v>
      </c>
      <c r="M217" s="129">
        <f t="shared" si="51"/>
        <v>55835.579642198718</v>
      </c>
      <c r="N217" s="129">
        <f t="shared" si="52"/>
        <v>14869.66168900099</v>
      </c>
      <c r="O217" s="130">
        <f t="shared" si="56"/>
        <v>1.3356855120064346</v>
      </c>
      <c r="P217" s="131">
        <v>-11351.403255690089</v>
      </c>
      <c r="Q217" s="130">
        <f t="shared" si="57"/>
        <v>4.2265742854472876E-2</v>
      </c>
      <c r="R217" s="130">
        <f t="shared" si="58"/>
        <v>4.2543310295978728E-2</v>
      </c>
      <c r="S217" s="132">
        <v>3755</v>
      </c>
      <c r="T217" s="1">
        <v>74907</v>
      </c>
      <c r="U217" s="1">
        <v>19943.290734824281</v>
      </c>
      <c r="X217" s="12"/>
      <c r="Y217" s="12"/>
    </row>
    <row r="218" spans="1:27" ht="28.5" customHeight="1">
      <c r="A218" s="125">
        <v>4201</v>
      </c>
      <c r="B218" s="125" t="s">
        <v>235</v>
      </c>
      <c r="C218" s="1">
        <v>59968</v>
      </c>
      <c r="D218" s="125">
        <f t="shared" si="53"/>
        <v>8903.9346696362281</v>
      </c>
      <c r="E218" s="126">
        <f t="shared" si="54"/>
        <v>0.79980680037138907</v>
      </c>
      <c r="F218" s="127">
        <f t="shared" si="45"/>
        <v>1337.2033120780345</v>
      </c>
      <c r="G218" s="127">
        <f t="shared" si="46"/>
        <v>9006.0643068455629</v>
      </c>
      <c r="H218" s="127">
        <f t="shared" si="47"/>
        <v>390.39402540369997</v>
      </c>
      <c r="I218" s="128">
        <f t="shared" si="48"/>
        <v>2629.3037610939191</v>
      </c>
      <c r="J218" s="127">
        <f t="shared" si="49"/>
        <v>263.79386419338601</v>
      </c>
      <c r="K218" s="128">
        <f t="shared" si="50"/>
        <v>1776.6516753424548</v>
      </c>
      <c r="L218" s="129">
        <f t="shared" si="55"/>
        <v>10782.715982188018</v>
      </c>
      <c r="M218" s="129">
        <f t="shared" si="51"/>
        <v>70750.71598218802</v>
      </c>
      <c r="N218" s="129">
        <f t="shared" si="52"/>
        <v>10504.931845907649</v>
      </c>
      <c r="O218" s="130">
        <f t="shared" si="56"/>
        <v>0.94361832600217976</v>
      </c>
      <c r="P218" s="131">
        <v>433.12616613916725</v>
      </c>
      <c r="Q218" s="130">
        <f t="shared" si="57"/>
        <v>9.3588153767597923E-2</v>
      </c>
      <c r="R218" s="130">
        <f t="shared" si="58"/>
        <v>9.7972248816109372E-2</v>
      </c>
      <c r="S218" s="132">
        <v>6735</v>
      </c>
      <c r="T218" s="1">
        <v>54836</v>
      </c>
      <c r="U218" s="1">
        <v>8109.4350783791779</v>
      </c>
      <c r="X218" s="12"/>
      <c r="Y218" s="12"/>
    </row>
    <row r="219" spans="1:27">
      <c r="A219" s="125">
        <v>4202</v>
      </c>
      <c r="B219" s="125" t="s">
        <v>236</v>
      </c>
      <c r="C219" s="1">
        <v>229426</v>
      </c>
      <c r="D219" s="125">
        <f t="shared" si="53"/>
        <v>9552.6502061040101</v>
      </c>
      <c r="E219" s="126">
        <f t="shared" si="54"/>
        <v>0.85807846529530785</v>
      </c>
      <c r="F219" s="127">
        <f t="shared" si="45"/>
        <v>947.97399019736542</v>
      </c>
      <c r="G219" s="127">
        <f t="shared" si="46"/>
        <v>22767.491322570128</v>
      </c>
      <c r="H219" s="127">
        <f t="shared" si="47"/>
        <v>163.34358763997633</v>
      </c>
      <c r="I219" s="128">
        <f t="shared" si="48"/>
        <v>3923.0229443493117</v>
      </c>
      <c r="J219" s="127">
        <f t="shared" si="49"/>
        <v>36.743426429662378</v>
      </c>
      <c r="K219" s="128">
        <f t="shared" si="50"/>
        <v>882.46687256120128</v>
      </c>
      <c r="L219" s="129">
        <f t="shared" si="55"/>
        <v>23649.95819513133</v>
      </c>
      <c r="M219" s="129">
        <f t="shared" si="51"/>
        <v>253075.95819513133</v>
      </c>
      <c r="N219" s="129">
        <f t="shared" si="52"/>
        <v>10537.367622731039</v>
      </c>
      <c r="O219" s="130">
        <f t="shared" si="56"/>
        <v>0.94653190924837571</v>
      </c>
      <c r="P219" s="131">
        <v>2827.5962779753972</v>
      </c>
      <c r="Q219" s="130">
        <f t="shared" si="57"/>
        <v>0.11223906066687997</v>
      </c>
      <c r="R219" s="130">
        <f t="shared" si="58"/>
        <v>0.10640393880969434</v>
      </c>
      <c r="S219" s="132">
        <v>24017</v>
      </c>
      <c r="T219" s="1">
        <v>206274</v>
      </c>
      <c r="U219" s="1">
        <v>8633.9625800510657</v>
      </c>
      <c r="X219" s="12"/>
      <c r="Y219" s="12"/>
    </row>
    <row r="220" spans="1:27">
      <c r="A220" s="125">
        <v>4203</v>
      </c>
      <c r="B220" s="125" t="s">
        <v>237</v>
      </c>
      <c r="C220" s="1">
        <v>413560</v>
      </c>
      <c r="D220" s="125">
        <f t="shared" si="53"/>
        <v>9087.433254960557</v>
      </c>
      <c r="E220" s="126">
        <f t="shared" si="54"/>
        <v>0.8162897847874151</v>
      </c>
      <c r="F220" s="127">
        <f t="shared" si="45"/>
        <v>1227.1041608834373</v>
      </c>
      <c r="G220" s="127">
        <f t="shared" si="46"/>
        <v>55844.283257644347</v>
      </c>
      <c r="H220" s="127">
        <f t="shared" si="47"/>
        <v>326.16952054018492</v>
      </c>
      <c r="I220" s="128">
        <f t="shared" si="48"/>
        <v>14843.648710263275</v>
      </c>
      <c r="J220" s="127">
        <f t="shared" si="49"/>
        <v>199.56935932987096</v>
      </c>
      <c r="K220" s="128">
        <f t="shared" si="50"/>
        <v>9082.2019737430983</v>
      </c>
      <c r="L220" s="129">
        <f t="shared" si="55"/>
        <v>64926.485231387443</v>
      </c>
      <c r="M220" s="129">
        <f t="shared" si="51"/>
        <v>478486.48523138743</v>
      </c>
      <c r="N220" s="129">
        <f t="shared" si="52"/>
        <v>10514.106775173865</v>
      </c>
      <c r="O220" s="130">
        <f t="shared" si="56"/>
        <v>0.94444247522298097</v>
      </c>
      <c r="P220" s="131">
        <v>4566.1471484524664</v>
      </c>
      <c r="Q220" s="130">
        <f t="shared" si="57"/>
        <v>9.8692652446395038E-2</v>
      </c>
      <c r="R220" s="130">
        <f t="shared" si="58"/>
        <v>8.7973464204812071E-2</v>
      </c>
      <c r="S220" s="132">
        <v>45509</v>
      </c>
      <c r="T220" s="1">
        <v>376411</v>
      </c>
      <c r="U220" s="1">
        <v>8352.6239875735046</v>
      </c>
      <c r="X220" s="12"/>
      <c r="Y220" s="12"/>
      <c r="Z220" s="12"/>
      <c r="AA220" s="12"/>
    </row>
    <row r="221" spans="1:27">
      <c r="A221" s="125">
        <v>4204</v>
      </c>
      <c r="B221" s="125" t="s">
        <v>238</v>
      </c>
      <c r="C221" s="1">
        <v>1079633</v>
      </c>
      <c r="D221" s="125">
        <f t="shared" si="53"/>
        <v>9492.3639624748321</v>
      </c>
      <c r="E221" s="126">
        <f t="shared" si="54"/>
        <v>0.85266317987234863</v>
      </c>
      <c r="F221" s="127">
        <f t="shared" si="45"/>
        <v>984.14573637487229</v>
      </c>
      <c r="G221" s="127">
        <f t="shared" si="46"/>
        <v>111933.78361806885</v>
      </c>
      <c r="H221" s="127">
        <f t="shared" si="47"/>
        <v>184.44377291018861</v>
      </c>
      <c r="I221" s="128">
        <f t="shared" si="48"/>
        <v>20978.08139948612</v>
      </c>
      <c r="J221" s="127">
        <f t="shared" si="49"/>
        <v>57.843611699874657</v>
      </c>
      <c r="K221" s="128">
        <f t="shared" si="50"/>
        <v>6578.9588639086442</v>
      </c>
      <c r="L221" s="129">
        <f t="shared" si="55"/>
        <v>118512.74248197749</v>
      </c>
      <c r="M221" s="129">
        <f t="shared" si="51"/>
        <v>1198145.7424819774</v>
      </c>
      <c r="N221" s="129">
        <f t="shared" si="52"/>
        <v>10534.353310549579</v>
      </c>
      <c r="O221" s="130">
        <f t="shared" si="56"/>
        <v>0.94626114497722769</v>
      </c>
      <c r="P221" s="131">
        <v>17393.53467827315</v>
      </c>
      <c r="Q221" s="130">
        <f t="shared" si="57"/>
        <v>9.6055194986482462E-2</v>
      </c>
      <c r="R221" s="130">
        <f t="shared" si="58"/>
        <v>8.4982567617732901E-2</v>
      </c>
      <c r="S221" s="132">
        <v>113737</v>
      </c>
      <c r="T221" s="1">
        <v>985017</v>
      </c>
      <c r="U221" s="1">
        <v>8748.863111521654</v>
      </c>
      <c r="X221" s="12"/>
      <c r="Y221" s="13"/>
      <c r="Z221" s="13"/>
      <c r="AA221" s="12"/>
    </row>
    <row r="222" spans="1:27">
      <c r="A222" s="125">
        <v>4205</v>
      </c>
      <c r="B222" s="125" t="s">
        <v>239</v>
      </c>
      <c r="C222" s="1">
        <v>204769</v>
      </c>
      <c r="D222" s="125">
        <f t="shared" si="53"/>
        <v>8846.4595843953866</v>
      </c>
      <c r="E222" s="126">
        <f t="shared" si="54"/>
        <v>0.79464403068212897</v>
      </c>
      <c r="F222" s="127">
        <f t="shared" si="45"/>
        <v>1371.6883632225395</v>
      </c>
      <c r="G222" s="127">
        <f t="shared" si="46"/>
        <v>31750.470543512121</v>
      </c>
      <c r="H222" s="127">
        <f t="shared" si="47"/>
        <v>410.51030523799454</v>
      </c>
      <c r="I222" s="128">
        <f t="shared" si="48"/>
        <v>9502.0820353438594</v>
      </c>
      <c r="J222" s="127">
        <f t="shared" si="49"/>
        <v>283.91014402768059</v>
      </c>
      <c r="K222" s="128">
        <f t="shared" si="50"/>
        <v>6571.6681038087227</v>
      </c>
      <c r="L222" s="129">
        <f t="shared" si="55"/>
        <v>38322.13864732084</v>
      </c>
      <c r="M222" s="129">
        <f t="shared" si="51"/>
        <v>243091.13864732085</v>
      </c>
      <c r="N222" s="129">
        <f t="shared" si="52"/>
        <v>10502.058091645607</v>
      </c>
      <c r="O222" s="130">
        <f t="shared" si="56"/>
        <v>0.94336018751771678</v>
      </c>
      <c r="P222" s="131">
        <v>3089.494791035344</v>
      </c>
      <c r="Q222" s="130">
        <f t="shared" si="57"/>
        <v>7.0721172951831168E-2</v>
      </c>
      <c r="R222" s="130">
        <f t="shared" si="58"/>
        <v>6.646548764006005E-2</v>
      </c>
      <c r="S222" s="132">
        <v>23147</v>
      </c>
      <c r="T222" s="1">
        <v>191244</v>
      </c>
      <c r="U222" s="1">
        <v>8295.1203643461286</v>
      </c>
      <c r="X222" s="12"/>
      <c r="Y222" s="13"/>
      <c r="Z222" s="13"/>
      <c r="AA222" s="12"/>
    </row>
    <row r="223" spans="1:27">
      <c r="A223" s="125">
        <v>4206</v>
      </c>
      <c r="B223" s="125" t="s">
        <v>240</v>
      </c>
      <c r="C223" s="1">
        <v>85705</v>
      </c>
      <c r="D223" s="125">
        <f t="shared" si="53"/>
        <v>8907.1918520058189</v>
      </c>
      <c r="E223" s="126">
        <f t="shared" si="54"/>
        <v>0.80009938075364784</v>
      </c>
      <c r="F223" s="127">
        <f t="shared" ref="F223:F286" si="59">($D$364-D223)*0.6</f>
        <v>1335.2490026562803</v>
      </c>
      <c r="G223" s="127">
        <f t="shared" ref="G223:G286" si="60">F223*S223/1000</f>
        <v>12847.765903558729</v>
      </c>
      <c r="H223" s="127">
        <f t="shared" ref="H223:H286" si="61">IF(D223&lt;D$364*0.9,(D$364*0.9-D223)*0.35,0)</f>
        <v>389.25401157434322</v>
      </c>
      <c r="I223" s="128">
        <f t="shared" ref="I223:I286" si="62">H223*S223/1000</f>
        <v>3745.4020993683307</v>
      </c>
      <c r="J223" s="127">
        <f t="shared" ref="J223:J286" si="63">H223+I$366</f>
        <v>262.65385036402927</v>
      </c>
      <c r="K223" s="128">
        <f t="shared" ref="K223:K286" si="64">J223*S223/1000</f>
        <v>2527.2553482026897</v>
      </c>
      <c r="L223" s="129">
        <f t="shared" si="55"/>
        <v>15375.02125176142</v>
      </c>
      <c r="M223" s="129">
        <f t="shared" ref="M223:M286" si="65">C223+L223</f>
        <v>101080.02125176141</v>
      </c>
      <c r="N223" s="129">
        <f t="shared" ref="N223:N286" si="66">M223/S223*1000</f>
        <v>10505.094705026129</v>
      </c>
      <c r="O223" s="130">
        <f t="shared" si="56"/>
        <v>0.94363295502129274</v>
      </c>
      <c r="P223" s="131">
        <v>1477.0748360194739</v>
      </c>
      <c r="Q223" s="130">
        <f t="shared" si="57"/>
        <v>7.4010952518201986E-2</v>
      </c>
      <c r="R223" s="130">
        <f t="shared" si="58"/>
        <v>7.6578220436297681E-2</v>
      </c>
      <c r="S223" s="132">
        <v>9622</v>
      </c>
      <c r="T223" s="1">
        <v>79799</v>
      </c>
      <c r="U223" s="1">
        <v>8273.6132711249356</v>
      </c>
      <c r="X223" s="12"/>
      <c r="Y223" s="12"/>
      <c r="Z223" s="12"/>
      <c r="AA223" s="12"/>
    </row>
    <row r="224" spans="1:27">
      <c r="A224" s="125">
        <v>4207</v>
      </c>
      <c r="B224" s="125" t="s">
        <v>241</v>
      </c>
      <c r="C224" s="1">
        <v>87252</v>
      </c>
      <c r="D224" s="125">
        <f t="shared" si="53"/>
        <v>9643.2360742705569</v>
      </c>
      <c r="E224" s="126">
        <f t="shared" si="54"/>
        <v>0.86621545147785706</v>
      </c>
      <c r="F224" s="127">
        <f t="shared" si="59"/>
        <v>893.62246929743742</v>
      </c>
      <c r="G224" s="127">
        <f t="shared" si="60"/>
        <v>8085.4961022032139</v>
      </c>
      <c r="H224" s="127">
        <f t="shared" si="61"/>
        <v>131.63853378168497</v>
      </c>
      <c r="I224" s="128">
        <f t="shared" si="62"/>
        <v>1191.0654536566856</v>
      </c>
      <c r="J224" s="127">
        <f t="shared" si="63"/>
        <v>5.0383725713710135</v>
      </c>
      <c r="K224" s="128">
        <f t="shared" si="64"/>
        <v>45.587195025764927</v>
      </c>
      <c r="L224" s="129">
        <f t="shared" si="55"/>
        <v>8131.0832972289791</v>
      </c>
      <c r="M224" s="129">
        <f t="shared" si="65"/>
        <v>95383.083297228979</v>
      </c>
      <c r="N224" s="129">
        <f t="shared" si="66"/>
        <v>10541.896916139365</v>
      </c>
      <c r="O224" s="130">
        <f t="shared" si="56"/>
        <v>0.94693875855750309</v>
      </c>
      <c r="P224" s="131">
        <v>1179.4254641762727</v>
      </c>
      <c r="Q224" s="130">
        <f t="shared" si="57"/>
        <v>7.695915672019453E-2</v>
      </c>
      <c r="R224" s="130">
        <f t="shared" si="58"/>
        <v>7.4459583080591779E-2</v>
      </c>
      <c r="S224" s="132">
        <v>9048</v>
      </c>
      <c r="T224" s="1">
        <v>81017</v>
      </c>
      <c r="U224" s="1">
        <v>8974.9639968981955</v>
      </c>
      <c r="X224" s="12"/>
      <c r="Y224" s="12"/>
      <c r="Z224" s="12"/>
      <c r="AA224" s="12"/>
    </row>
    <row r="225" spans="1:27">
      <c r="A225" s="125">
        <v>4211</v>
      </c>
      <c r="B225" s="125" t="s">
        <v>242</v>
      </c>
      <c r="C225" s="1">
        <v>18414</v>
      </c>
      <c r="D225" s="125">
        <f t="shared" si="53"/>
        <v>7587.1446229913481</v>
      </c>
      <c r="E225" s="126">
        <f t="shared" si="54"/>
        <v>0.68152452707939948</v>
      </c>
      <c r="F225" s="127">
        <f t="shared" si="59"/>
        <v>2127.2773400649626</v>
      </c>
      <c r="G225" s="127">
        <f t="shared" si="60"/>
        <v>5162.9021043376642</v>
      </c>
      <c r="H225" s="127">
        <f t="shared" si="61"/>
        <v>851.27054172940802</v>
      </c>
      <c r="I225" s="128">
        <f t="shared" si="62"/>
        <v>2066.0336047772735</v>
      </c>
      <c r="J225" s="127">
        <f t="shared" si="63"/>
        <v>724.67038051909412</v>
      </c>
      <c r="K225" s="128">
        <f t="shared" si="64"/>
        <v>1758.7750135198414</v>
      </c>
      <c r="L225" s="129">
        <f t="shared" si="55"/>
        <v>6921.6771178575054</v>
      </c>
      <c r="M225" s="129">
        <f t="shared" si="65"/>
        <v>25335.677117857507</v>
      </c>
      <c r="N225" s="129">
        <f t="shared" si="66"/>
        <v>10439.092343575405</v>
      </c>
      <c r="O225" s="130">
        <f t="shared" si="56"/>
        <v>0.93770421233758017</v>
      </c>
      <c r="P225" s="131">
        <v>553.79673425682722</v>
      </c>
      <c r="Q225" s="130">
        <f t="shared" si="57"/>
        <v>7.9810004104849591E-2</v>
      </c>
      <c r="R225" s="130">
        <f t="shared" si="58"/>
        <v>8.1144750710665375E-2</v>
      </c>
      <c r="S225" s="132">
        <v>2427</v>
      </c>
      <c r="T225" s="1">
        <v>17053</v>
      </c>
      <c r="U225" s="1">
        <v>7017.6954732510285</v>
      </c>
      <c r="X225" s="12"/>
      <c r="Y225" s="12"/>
      <c r="Z225" s="12"/>
      <c r="AA225" s="12"/>
    </row>
    <row r="226" spans="1:27">
      <c r="A226" s="125">
        <v>4212</v>
      </c>
      <c r="B226" s="125" t="s">
        <v>243</v>
      </c>
      <c r="C226" s="1">
        <v>16534</v>
      </c>
      <c r="D226" s="125">
        <f t="shared" si="53"/>
        <v>7758.7986860628816</v>
      </c>
      <c r="E226" s="126">
        <f t="shared" si="54"/>
        <v>0.69694356282594105</v>
      </c>
      <c r="F226" s="127">
        <f t="shared" si="59"/>
        <v>2024.2849022220425</v>
      </c>
      <c r="G226" s="127">
        <f t="shared" si="60"/>
        <v>4313.7511266351721</v>
      </c>
      <c r="H226" s="127">
        <f t="shared" si="61"/>
        <v>791.19161965437127</v>
      </c>
      <c r="I226" s="128">
        <f t="shared" si="62"/>
        <v>1686.0293414834653</v>
      </c>
      <c r="J226" s="127">
        <f t="shared" si="63"/>
        <v>664.59145844405725</v>
      </c>
      <c r="K226" s="128">
        <f t="shared" si="64"/>
        <v>1416.244397944286</v>
      </c>
      <c r="L226" s="129">
        <f t="shared" si="55"/>
        <v>5729.9955245794581</v>
      </c>
      <c r="M226" s="129">
        <f t="shared" si="65"/>
        <v>22263.995524579459</v>
      </c>
      <c r="N226" s="129">
        <f t="shared" si="66"/>
        <v>10447.675046728982</v>
      </c>
      <c r="O226" s="130">
        <f t="shared" si="56"/>
        <v>0.93847516412490728</v>
      </c>
      <c r="P226" s="131">
        <v>572.79461915999036</v>
      </c>
      <c r="Q226" s="130">
        <f t="shared" si="57"/>
        <v>6.7674028154462093E-2</v>
      </c>
      <c r="R226" s="130">
        <f t="shared" si="58"/>
        <v>6.6170967579866347E-2</v>
      </c>
      <c r="S226" s="132">
        <v>2131</v>
      </c>
      <c r="T226" s="1">
        <v>15486</v>
      </c>
      <c r="U226" s="1">
        <v>7277.2556390977452</v>
      </c>
      <c r="X226" s="12"/>
      <c r="Y226" s="12"/>
    </row>
    <row r="227" spans="1:27">
      <c r="A227" s="125">
        <v>4213</v>
      </c>
      <c r="B227" s="125" t="s">
        <v>244</v>
      </c>
      <c r="C227" s="1">
        <v>53610</v>
      </c>
      <c r="D227" s="125">
        <f t="shared" si="53"/>
        <v>8766.9664758789859</v>
      </c>
      <c r="E227" s="126">
        <f t="shared" si="54"/>
        <v>0.7875034651756353</v>
      </c>
      <c r="F227" s="127">
        <f t="shared" si="59"/>
        <v>1419.38422833238</v>
      </c>
      <c r="G227" s="127">
        <f t="shared" si="60"/>
        <v>8679.5345562525035</v>
      </c>
      <c r="H227" s="127">
        <f t="shared" si="61"/>
        <v>438.3328932187348</v>
      </c>
      <c r="I227" s="128">
        <f t="shared" si="62"/>
        <v>2680.4056420325633</v>
      </c>
      <c r="J227" s="127">
        <f t="shared" si="63"/>
        <v>311.73273200842084</v>
      </c>
      <c r="K227" s="128">
        <f t="shared" si="64"/>
        <v>1906.2456562314935</v>
      </c>
      <c r="L227" s="129">
        <f t="shared" si="55"/>
        <v>10585.780212483996</v>
      </c>
      <c r="M227" s="129">
        <f t="shared" si="65"/>
        <v>64195.780212483995</v>
      </c>
      <c r="N227" s="129">
        <f t="shared" si="66"/>
        <v>10498.083436219787</v>
      </c>
      <c r="O227" s="130">
        <f t="shared" si="56"/>
        <v>0.94300315924239209</v>
      </c>
      <c r="P227" s="131">
        <v>1102.4866007336223</v>
      </c>
      <c r="Q227" s="130">
        <f t="shared" si="57"/>
        <v>9.7755753952002616E-2</v>
      </c>
      <c r="R227" s="130">
        <f t="shared" si="58"/>
        <v>8.9138864959411271E-2</v>
      </c>
      <c r="S227" s="132">
        <v>6115</v>
      </c>
      <c r="T227" s="1">
        <v>48836</v>
      </c>
      <c r="U227" s="1">
        <v>8049.4478325366736</v>
      </c>
      <c r="X227" s="12"/>
      <c r="Y227" s="12"/>
    </row>
    <row r="228" spans="1:27">
      <c r="A228" s="125">
        <v>4214</v>
      </c>
      <c r="B228" s="125" t="s">
        <v>245</v>
      </c>
      <c r="C228" s="1">
        <v>55540</v>
      </c>
      <c r="D228" s="125">
        <f t="shared" si="53"/>
        <v>9107.9042308953758</v>
      </c>
      <c r="E228" s="126">
        <f t="shared" si="54"/>
        <v>0.81812861518884894</v>
      </c>
      <c r="F228" s="127">
        <f t="shared" si="59"/>
        <v>1214.8215753225461</v>
      </c>
      <c r="G228" s="127">
        <f t="shared" si="60"/>
        <v>7407.9819663168864</v>
      </c>
      <c r="H228" s="127">
        <f t="shared" si="61"/>
        <v>319.0046789629983</v>
      </c>
      <c r="I228" s="128">
        <f t="shared" si="62"/>
        <v>1945.2905323163636</v>
      </c>
      <c r="J228" s="127">
        <f t="shared" si="63"/>
        <v>192.40451775268434</v>
      </c>
      <c r="K228" s="128">
        <f t="shared" si="64"/>
        <v>1173.282749255869</v>
      </c>
      <c r="L228" s="129">
        <f t="shared" si="55"/>
        <v>8581.2647155727554</v>
      </c>
      <c r="M228" s="129">
        <f t="shared" si="65"/>
        <v>64121.264715572754</v>
      </c>
      <c r="N228" s="129">
        <f t="shared" si="66"/>
        <v>10515.130323970607</v>
      </c>
      <c r="O228" s="130">
        <f t="shared" si="56"/>
        <v>0.94453441674305272</v>
      </c>
      <c r="P228" s="131">
        <v>-3575.6152099307201</v>
      </c>
      <c r="Q228" s="130">
        <f t="shared" si="57"/>
        <v>0.11617998753994252</v>
      </c>
      <c r="R228" s="130">
        <f t="shared" si="58"/>
        <v>9.897419566904149E-2</v>
      </c>
      <c r="S228" s="132">
        <v>6098</v>
      </c>
      <c r="T228" s="1">
        <v>49759</v>
      </c>
      <c r="U228" s="1">
        <v>8287.6415722851434</v>
      </c>
      <c r="X228" s="12"/>
      <c r="Y228" s="12"/>
    </row>
    <row r="229" spans="1:27">
      <c r="A229" s="125">
        <v>4215</v>
      </c>
      <c r="B229" s="125" t="s">
        <v>246</v>
      </c>
      <c r="C229" s="1">
        <v>114715</v>
      </c>
      <c r="D229" s="125">
        <f t="shared" si="53"/>
        <v>10170.671158790674</v>
      </c>
      <c r="E229" s="126">
        <f t="shared" si="54"/>
        <v>0.91359295176345634</v>
      </c>
      <c r="F229" s="127">
        <f t="shared" si="59"/>
        <v>577.16141858536719</v>
      </c>
      <c r="G229" s="127">
        <f t="shared" si="60"/>
        <v>6509.8036402243561</v>
      </c>
      <c r="H229" s="127">
        <f t="shared" si="61"/>
        <v>0</v>
      </c>
      <c r="I229" s="128">
        <f t="shared" si="62"/>
        <v>0</v>
      </c>
      <c r="J229" s="127">
        <f t="shared" si="63"/>
        <v>-126.60016121031396</v>
      </c>
      <c r="K229" s="128">
        <f t="shared" si="64"/>
        <v>-1427.923218291131</v>
      </c>
      <c r="L229" s="129">
        <f t="shared" si="55"/>
        <v>5081.8804219332251</v>
      </c>
      <c r="M229" s="129">
        <f t="shared" si="65"/>
        <v>119796.88042193322</v>
      </c>
      <c r="N229" s="129">
        <f t="shared" si="66"/>
        <v>10621.232416165727</v>
      </c>
      <c r="O229" s="130">
        <f t="shared" si="56"/>
        <v>0.95406516668899277</v>
      </c>
      <c r="P229" s="131">
        <v>-334.02202954155837</v>
      </c>
      <c r="Q229" s="130">
        <f t="shared" si="57"/>
        <v>0.14950648830101709</v>
      </c>
      <c r="R229" s="130">
        <f t="shared" si="58"/>
        <v>0.13941684007495081</v>
      </c>
      <c r="S229" s="132">
        <v>11279</v>
      </c>
      <c r="T229" s="1">
        <v>99795</v>
      </c>
      <c r="U229" s="1">
        <v>8926.2075134168172</v>
      </c>
      <c r="X229" s="12"/>
      <c r="Y229" s="12"/>
    </row>
    <row r="230" spans="1:27">
      <c r="A230" s="125">
        <v>4216</v>
      </c>
      <c r="B230" s="125" t="s">
        <v>247</v>
      </c>
      <c r="C230" s="1">
        <v>41538</v>
      </c>
      <c r="D230" s="125">
        <f t="shared" si="53"/>
        <v>7775.7394234369149</v>
      </c>
      <c r="E230" s="126">
        <f t="shared" si="54"/>
        <v>0.69846528523943341</v>
      </c>
      <c r="F230" s="127">
        <f t="shared" si="59"/>
        <v>2014.1204597976225</v>
      </c>
      <c r="G230" s="127">
        <f t="shared" si="60"/>
        <v>10759.4314962389</v>
      </c>
      <c r="H230" s="127">
        <f t="shared" si="61"/>
        <v>785.26236157345966</v>
      </c>
      <c r="I230" s="128">
        <f t="shared" si="62"/>
        <v>4194.8715355254217</v>
      </c>
      <c r="J230" s="127">
        <f t="shared" si="63"/>
        <v>658.66220036314576</v>
      </c>
      <c r="K230" s="128">
        <f t="shared" si="64"/>
        <v>3518.5734743399248</v>
      </c>
      <c r="L230" s="129">
        <f t="shared" si="55"/>
        <v>14278.004970578824</v>
      </c>
      <c r="M230" s="129">
        <f t="shared" si="65"/>
        <v>55816.004970578826</v>
      </c>
      <c r="N230" s="129">
        <f t="shared" si="66"/>
        <v>10448.522083597683</v>
      </c>
      <c r="O230" s="130">
        <f t="shared" si="56"/>
        <v>0.93855125024558195</v>
      </c>
      <c r="P230" s="131">
        <v>931.23073934898457</v>
      </c>
      <c r="Q230" s="130">
        <f t="shared" si="57"/>
        <v>9.4545454545454544E-2</v>
      </c>
      <c r="R230" s="130">
        <f t="shared" si="58"/>
        <v>8.0612640822300144E-2</v>
      </c>
      <c r="S230" s="132">
        <v>5342</v>
      </c>
      <c r="T230" s="1">
        <v>37950</v>
      </c>
      <c r="U230" s="1">
        <v>7195.6769055745162</v>
      </c>
      <c r="X230" s="12"/>
      <c r="Y230" s="12"/>
    </row>
    <row r="231" spans="1:27">
      <c r="A231" s="125">
        <v>4217</v>
      </c>
      <c r="B231" s="125" t="s">
        <v>248</v>
      </c>
      <c r="C231" s="1">
        <v>17656</v>
      </c>
      <c r="D231" s="125">
        <f t="shared" si="53"/>
        <v>9803.4425319267084</v>
      </c>
      <c r="E231" s="126">
        <f t="shared" si="54"/>
        <v>0.88060619209433511</v>
      </c>
      <c r="F231" s="127">
        <f t="shared" si="59"/>
        <v>797.49859470374645</v>
      </c>
      <c r="G231" s="127">
        <f t="shared" si="60"/>
        <v>1436.2949690614473</v>
      </c>
      <c r="H231" s="127">
        <f t="shared" si="61"/>
        <v>75.566273602031913</v>
      </c>
      <c r="I231" s="128">
        <f t="shared" si="62"/>
        <v>136.09485875725946</v>
      </c>
      <c r="J231" s="127">
        <f t="shared" si="63"/>
        <v>-51.033887608282043</v>
      </c>
      <c r="K231" s="128">
        <f t="shared" si="64"/>
        <v>-91.912031582515965</v>
      </c>
      <c r="L231" s="129">
        <f t="shared" si="55"/>
        <v>1344.3829374789314</v>
      </c>
      <c r="M231" s="129">
        <f t="shared" si="65"/>
        <v>19000.382937478931</v>
      </c>
      <c r="N231" s="129">
        <f t="shared" si="66"/>
        <v>10549.907239022172</v>
      </c>
      <c r="O231" s="130">
        <f t="shared" si="56"/>
        <v>0.94765829558832693</v>
      </c>
      <c r="P231" s="131">
        <v>-1572.9111172655332</v>
      </c>
      <c r="Q231" s="130">
        <f t="shared" si="57"/>
        <v>8.0075854896922982E-2</v>
      </c>
      <c r="R231" s="130">
        <f t="shared" si="58"/>
        <v>9.2669743266070997E-2</v>
      </c>
      <c r="S231" s="132">
        <v>1801</v>
      </c>
      <c r="T231" s="1">
        <v>16347</v>
      </c>
      <c r="U231" s="1">
        <v>8972.0087815587267</v>
      </c>
      <c r="X231" s="12"/>
      <c r="Y231" s="12"/>
    </row>
    <row r="232" spans="1:27">
      <c r="A232" s="125">
        <v>4218</v>
      </c>
      <c r="B232" s="125" t="s">
        <v>249</v>
      </c>
      <c r="C232" s="1">
        <v>14471</v>
      </c>
      <c r="D232" s="125">
        <f t="shared" si="53"/>
        <v>10938.019652305366</v>
      </c>
      <c r="E232" s="126">
        <f t="shared" si="54"/>
        <v>0.98252096686454482</v>
      </c>
      <c r="F232" s="127">
        <f t="shared" si="59"/>
        <v>116.75232247655221</v>
      </c>
      <c r="G232" s="127">
        <f t="shared" si="60"/>
        <v>154.46332263647858</v>
      </c>
      <c r="H232" s="127">
        <f t="shared" si="61"/>
        <v>0</v>
      </c>
      <c r="I232" s="128">
        <f t="shared" si="62"/>
        <v>0</v>
      </c>
      <c r="J232" s="127">
        <f t="shared" si="63"/>
        <v>-126.60016121031396</v>
      </c>
      <c r="K232" s="128">
        <f t="shared" si="64"/>
        <v>-167.49201328124536</v>
      </c>
      <c r="L232" s="129">
        <f t="shared" si="55"/>
        <v>-13.028690644766783</v>
      </c>
      <c r="M232" s="129">
        <f t="shared" si="65"/>
        <v>14457.971309355233</v>
      </c>
      <c r="N232" s="129">
        <f t="shared" si="66"/>
        <v>10928.171813571604</v>
      </c>
      <c r="O232" s="130">
        <f t="shared" si="56"/>
        <v>0.98163637272942816</v>
      </c>
      <c r="P232" s="131">
        <v>-1630.7261556236283</v>
      </c>
      <c r="Q232" s="130">
        <f t="shared" si="57"/>
        <v>3.3569030783515461E-2</v>
      </c>
      <c r="R232" s="130">
        <f t="shared" si="58"/>
        <v>4.2943806572934999E-2</v>
      </c>
      <c r="S232" s="132">
        <v>1323</v>
      </c>
      <c r="T232" s="1">
        <v>14001</v>
      </c>
      <c r="U232" s="1">
        <v>10487.640449438202</v>
      </c>
      <c r="X232" s="12"/>
      <c r="Y232" s="12"/>
    </row>
    <row r="233" spans="1:27">
      <c r="A233" s="125">
        <v>4219</v>
      </c>
      <c r="B233" s="125" t="s">
        <v>250</v>
      </c>
      <c r="C233" s="1">
        <v>29744</v>
      </c>
      <c r="D233" s="125">
        <f t="shared" si="53"/>
        <v>8142.3487544483987</v>
      </c>
      <c r="E233" s="126">
        <f t="shared" si="54"/>
        <v>0.73139641590265625</v>
      </c>
      <c r="F233" s="127">
        <f t="shared" si="59"/>
        <v>1794.1548611907322</v>
      </c>
      <c r="G233" s="127">
        <f t="shared" si="60"/>
        <v>6554.0477079297443</v>
      </c>
      <c r="H233" s="127">
        <f t="shared" si="61"/>
        <v>656.94909571944027</v>
      </c>
      <c r="I233" s="128">
        <f t="shared" si="62"/>
        <v>2399.8350466631155</v>
      </c>
      <c r="J233" s="127">
        <f t="shared" si="63"/>
        <v>530.34893450912637</v>
      </c>
      <c r="K233" s="128">
        <f t="shared" si="64"/>
        <v>1937.3646577618385</v>
      </c>
      <c r="L233" s="129">
        <f t="shared" si="55"/>
        <v>8491.4123656915835</v>
      </c>
      <c r="M233" s="129">
        <f t="shared" si="65"/>
        <v>38235.412365691584</v>
      </c>
      <c r="N233" s="129">
        <f t="shared" si="66"/>
        <v>10466.852550148256</v>
      </c>
      <c r="O233" s="130">
        <f t="shared" si="56"/>
        <v>0.94019780677874298</v>
      </c>
      <c r="P233" s="131">
        <v>316.88319746196885</v>
      </c>
      <c r="Q233" s="130">
        <f t="shared" si="57"/>
        <v>2.3643184086450768E-2</v>
      </c>
      <c r="R233" s="130">
        <f t="shared" si="58"/>
        <v>1.4115708515977434E-2</v>
      </c>
      <c r="S233" s="132">
        <v>3653</v>
      </c>
      <c r="T233" s="1">
        <v>29057</v>
      </c>
      <c r="U233" s="1">
        <v>8029.0135396518372</v>
      </c>
      <c r="X233" s="12"/>
      <c r="Y233" s="12"/>
    </row>
    <row r="234" spans="1:27">
      <c r="A234" s="125">
        <v>4220</v>
      </c>
      <c r="B234" s="125" t="s">
        <v>251</v>
      </c>
      <c r="C234" s="1">
        <v>13330</v>
      </c>
      <c r="D234" s="125">
        <f t="shared" si="53"/>
        <v>11754.850088183421</v>
      </c>
      <c r="E234" s="126">
        <f t="shared" si="54"/>
        <v>1.0558937578390193</v>
      </c>
      <c r="F234" s="127">
        <f t="shared" si="59"/>
        <v>-373.34593905028083</v>
      </c>
      <c r="G234" s="127">
        <f t="shared" si="60"/>
        <v>-423.37429488301848</v>
      </c>
      <c r="H234" s="127">
        <f t="shared" si="61"/>
        <v>0</v>
      </c>
      <c r="I234" s="128">
        <f t="shared" si="62"/>
        <v>0</v>
      </c>
      <c r="J234" s="127">
        <f t="shared" si="63"/>
        <v>-126.60016121031396</v>
      </c>
      <c r="K234" s="128">
        <f t="shared" si="64"/>
        <v>-143.56458281249601</v>
      </c>
      <c r="L234" s="129">
        <f t="shared" si="55"/>
        <v>-566.93887769551452</v>
      </c>
      <c r="M234" s="129">
        <f t="shared" si="65"/>
        <v>12763.061122304485</v>
      </c>
      <c r="N234" s="129">
        <f t="shared" si="66"/>
        <v>11254.903987922828</v>
      </c>
      <c r="O234" s="130">
        <f t="shared" si="56"/>
        <v>1.010985489119218</v>
      </c>
      <c r="P234" s="131">
        <v>-1048.5932601737836</v>
      </c>
      <c r="Q234" s="130">
        <f t="shared" si="57"/>
        <v>8.0051855452924967E-2</v>
      </c>
      <c r="R234" s="130">
        <f t="shared" si="58"/>
        <v>8.7671268895273477E-2</v>
      </c>
      <c r="S234" s="132">
        <v>1134</v>
      </c>
      <c r="T234" s="1">
        <v>12342</v>
      </c>
      <c r="U234" s="1">
        <v>10807.355516637479</v>
      </c>
      <c r="X234" s="12"/>
      <c r="Y234" s="12"/>
    </row>
    <row r="235" spans="1:27">
      <c r="A235" s="125">
        <v>4221</v>
      </c>
      <c r="B235" s="125" t="s">
        <v>252</v>
      </c>
      <c r="C235" s="1">
        <v>26102</v>
      </c>
      <c r="D235" s="125">
        <f t="shared" si="53"/>
        <v>22328.485885372113</v>
      </c>
      <c r="E235" s="126">
        <f t="shared" si="54"/>
        <v>2.0056835001291407</v>
      </c>
      <c r="F235" s="127">
        <f t="shared" si="59"/>
        <v>-6717.5274173634962</v>
      </c>
      <c r="G235" s="127">
        <f t="shared" si="60"/>
        <v>-7852.7895508979273</v>
      </c>
      <c r="H235" s="127">
        <f t="shared" si="61"/>
        <v>0</v>
      </c>
      <c r="I235" s="128">
        <f t="shared" si="62"/>
        <v>0</v>
      </c>
      <c r="J235" s="127">
        <f t="shared" si="63"/>
        <v>-126.60016121031396</v>
      </c>
      <c r="K235" s="128">
        <f t="shared" si="64"/>
        <v>-147.995588454857</v>
      </c>
      <c r="L235" s="129">
        <f t="shared" si="55"/>
        <v>-8000.7851393527844</v>
      </c>
      <c r="M235" s="129">
        <f t="shared" si="65"/>
        <v>18101.214860647215</v>
      </c>
      <c r="N235" s="129">
        <f t="shared" si="66"/>
        <v>15484.3583067983</v>
      </c>
      <c r="O235" s="130">
        <f t="shared" si="56"/>
        <v>1.3909013860352664</v>
      </c>
      <c r="P235" s="131">
        <v>-4357.4239163519887</v>
      </c>
      <c r="Q235" s="130">
        <f t="shared" si="57"/>
        <v>2.2124760151936405E-2</v>
      </c>
      <c r="R235" s="130">
        <f t="shared" si="58"/>
        <v>2.2124760151936439E-2</v>
      </c>
      <c r="S235" s="132">
        <v>1169</v>
      </c>
      <c r="T235" s="1">
        <v>25537</v>
      </c>
      <c r="U235" s="1">
        <v>21845.166809238664</v>
      </c>
      <c r="X235" s="12"/>
      <c r="Y235" s="12"/>
    </row>
    <row r="236" spans="1:27">
      <c r="A236" s="125">
        <v>4222</v>
      </c>
      <c r="B236" s="125" t="s">
        <v>253</v>
      </c>
      <c r="C236" s="1">
        <v>54273</v>
      </c>
      <c r="D236" s="125">
        <f t="shared" si="53"/>
        <v>58045.989304812836</v>
      </c>
      <c r="E236" s="126">
        <f t="shared" si="54"/>
        <v>5.2140518436857484</v>
      </c>
      <c r="F236" s="127">
        <f t="shared" si="59"/>
        <v>-28148.02946902793</v>
      </c>
      <c r="G236" s="127">
        <f t="shared" si="60"/>
        <v>-26318.407553541114</v>
      </c>
      <c r="H236" s="127">
        <f t="shared" si="61"/>
        <v>0</v>
      </c>
      <c r="I236" s="128">
        <f t="shared" si="62"/>
        <v>0</v>
      </c>
      <c r="J236" s="127">
        <f t="shared" si="63"/>
        <v>-126.60016121031396</v>
      </c>
      <c r="K236" s="128">
        <f t="shared" si="64"/>
        <v>-118.37115073164354</v>
      </c>
      <c r="L236" s="129">
        <f t="shared" si="55"/>
        <v>-26436.778704272758</v>
      </c>
      <c r="M236" s="129">
        <f t="shared" si="65"/>
        <v>27836.221295727242</v>
      </c>
      <c r="N236" s="129">
        <f t="shared" si="66"/>
        <v>29771.359674574589</v>
      </c>
      <c r="O236" s="130">
        <f t="shared" si="56"/>
        <v>2.6742487234579095</v>
      </c>
      <c r="P236" s="131">
        <v>-12760.304672189148</v>
      </c>
      <c r="Q236" s="130">
        <f t="shared" si="57"/>
        <v>5.3067639411696226E-2</v>
      </c>
      <c r="R236" s="130">
        <f t="shared" si="58"/>
        <v>4.7436261660831591E-2</v>
      </c>
      <c r="S236" s="132">
        <v>935</v>
      </c>
      <c r="T236" s="1">
        <v>51538</v>
      </c>
      <c r="U236" s="1">
        <v>55417.204301075268</v>
      </c>
      <c r="X236" s="12"/>
      <c r="Y236" s="12"/>
    </row>
    <row r="237" spans="1:27">
      <c r="A237" s="125">
        <v>4223</v>
      </c>
      <c r="B237" s="125" t="s">
        <v>254</v>
      </c>
      <c r="C237" s="1">
        <v>125533</v>
      </c>
      <c r="D237" s="125">
        <f t="shared" si="53"/>
        <v>8300.8001057991132</v>
      </c>
      <c r="E237" s="126">
        <f t="shared" si="54"/>
        <v>0.74562950195286148</v>
      </c>
      <c r="F237" s="127">
        <f t="shared" si="59"/>
        <v>1699.0840503803036</v>
      </c>
      <c r="G237" s="127">
        <f t="shared" si="60"/>
        <v>25695.248093901333</v>
      </c>
      <c r="H237" s="127">
        <f t="shared" si="61"/>
        <v>601.49112274669017</v>
      </c>
      <c r="I237" s="128">
        <f t="shared" si="62"/>
        <v>9096.350249298197</v>
      </c>
      <c r="J237" s="127">
        <f t="shared" si="63"/>
        <v>474.89096153637621</v>
      </c>
      <c r="K237" s="128">
        <f t="shared" si="64"/>
        <v>7181.7760113146178</v>
      </c>
      <c r="L237" s="129">
        <f t="shared" si="55"/>
        <v>32877.024105215954</v>
      </c>
      <c r="M237" s="129">
        <f t="shared" si="65"/>
        <v>158410.02410521597</v>
      </c>
      <c r="N237" s="129">
        <f t="shared" si="66"/>
        <v>10474.775117715795</v>
      </c>
      <c r="O237" s="130">
        <f t="shared" si="56"/>
        <v>0.94090946108125351</v>
      </c>
      <c r="P237" s="131">
        <v>-192.70984253561619</v>
      </c>
      <c r="Q237" s="130">
        <f t="shared" si="57"/>
        <v>6.9021017133903323E-2</v>
      </c>
      <c r="R237" s="130">
        <f t="shared" si="58"/>
        <v>5.573159365832471E-2</v>
      </c>
      <c r="S237" s="132">
        <v>15123</v>
      </c>
      <c r="T237" s="1">
        <v>117428</v>
      </c>
      <c r="U237" s="1">
        <v>7862.6046200200872</v>
      </c>
      <c r="X237" s="12"/>
      <c r="Y237" s="12"/>
    </row>
    <row r="238" spans="1:27">
      <c r="A238" s="125">
        <v>4224</v>
      </c>
      <c r="B238" s="125" t="s">
        <v>255</v>
      </c>
      <c r="C238" s="1">
        <v>23523</v>
      </c>
      <c r="D238" s="125">
        <f t="shared" si="53"/>
        <v>25792.763157894737</v>
      </c>
      <c r="E238" s="126">
        <f t="shared" si="54"/>
        <v>2.31686643483601</v>
      </c>
      <c r="F238" s="127">
        <f t="shared" si="59"/>
        <v>-8796.0937808770705</v>
      </c>
      <c r="G238" s="127">
        <f t="shared" si="60"/>
        <v>-8022.0375281598881</v>
      </c>
      <c r="H238" s="127">
        <f t="shared" si="61"/>
        <v>0</v>
      </c>
      <c r="I238" s="128">
        <f t="shared" si="62"/>
        <v>0</v>
      </c>
      <c r="J238" s="127">
        <f t="shared" si="63"/>
        <v>-126.60016121031396</v>
      </c>
      <c r="K238" s="128">
        <f t="shared" si="64"/>
        <v>-115.45934702380633</v>
      </c>
      <c r="L238" s="129">
        <f t="shared" si="55"/>
        <v>-8137.4968751836941</v>
      </c>
      <c r="M238" s="129">
        <f t="shared" si="65"/>
        <v>15385.503124816307</v>
      </c>
      <c r="N238" s="129">
        <f t="shared" si="66"/>
        <v>16870.069215807354</v>
      </c>
      <c r="O238" s="130">
        <f t="shared" si="56"/>
        <v>1.5153745599180146</v>
      </c>
      <c r="P238" s="131">
        <v>-4379.3416695577507</v>
      </c>
      <c r="Q238" s="130">
        <f t="shared" si="57"/>
        <v>-6.3726739739994906E-4</v>
      </c>
      <c r="R238" s="130">
        <f t="shared" si="58"/>
        <v>1.5799619651984929E-2</v>
      </c>
      <c r="S238" s="132">
        <v>912</v>
      </c>
      <c r="T238" s="1">
        <v>23538</v>
      </c>
      <c r="U238" s="1">
        <v>25391.585760517799</v>
      </c>
      <c r="X238" s="12"/>
      <c r="Y238" s="12"/>
    </row>
    <row r="239" spans="1:27">
      <c r="A239" s="125">
        <v>4225</v>
      </c>
      <c r="B239" s="125" t="s">
        <v>256</v>
      </c>
      <c r="C239" s="1">
        <v>85489</v>
      </c>
      <c r="D239" s="125">
        <f t="shared" si="53"/>
        <v>8157.3473282442737</v>
      </c>
      <c r="E239" s="126">
        <f t="shared" si="54"/>
        <v>0.73274368110202048</v>
      </c>
      <c r="F239" s="127">
        <f t="shared" si="59"/>
        <v>1785.1557169132072</v>
      </c>
      <c r="G239" s="127">
        <f t="shared" si="60"/>
        <v>18708.431913250413</v>
      </c>
      <c r="H239" s="127">
        <f t="shared" si="61"/>
        <v>651.69959489088399</v>
      </c>
      <c r="I239" s="128">
        <f t="shared" si="62"/>
        <v>6829.8117544564639</v>
      </c>
      <c r="J239" s="127">
        <f t="shared" si="63"/>
        <v>525.09943368056997</v>
      </c>
      <c r="K239" s="128">
        <f t="shared" si="64"/>
        <v>5503.0420649723737</v>
      </c>
      <c r="L239" s="129">
        <f t="shared" si="55"/>
        <v>24211.473978222788</v>
      </c>
      <c r="M239" s="129">
        <f t="shared" si="65"/>
        <v>109700.47397822278</v>
      </c>
      <c r="N239" s="129">
        <f t="shared" si="66"/>
        <v>10467.602478838051</v>
      </c>
      <c r="O239" s="130">
        <f t="shared" si="56"/>
        <v>0.94026517003871124</v>
      </c>
      <c r="P239" s="131">
        <v>2155.2397507258393</v>
      </c>
      <c r="Q239" s="130">
        <f t="shared" si="57"/>
        <v>9.4007140754770097E-2</v>
      </c>
      <c r="R239" s="130">
        <f t="shared" si="58"/>
        <v>9.2336900845220782E-2</v>
      </c>
      <c r="S239" s="132">
        <v>10480</v>
      </c>
      <c r="T239" s="1">
        <v>78143</v>
      </c>
      <c r="U239" s="1">
        <v>7467.7943425076446</v>
      </c>
      <c r="X239" s="12"/>
      <c r="Y239" s="13"/>
      <c r="Z239" s="13"/>
      <c r="AA239" s="12"/>
    </row>
    <row r="240" spans="1:27">
      <c r="A240" s="125">
        <v>4226</v>
      </c>
      <c r="B240" s="125" t="s">
        <v>257</v>
      </c>
      <c r="C240" s="1">
        <v>13927</v>
      </c>
      <c r="D240" s="125">
        <f t="shared" si="53"/>
        <v>8173.1220657276999</v>
      </c>
      <c r="E240" s="126">
        <f t="shared" si="54"/>
        <v>0.73416066615205033</v>
      </c>
      <c r="F240" s="127">
        <f t="shared" si="59"/>
        <v>1775.6908744231516</v>
      </c>
      <c r="G240" s="127">
        <f t="shared" si="60"/>
        <v>3025.7772500170504</v>
      </c>
      <c r="H240" s="127">
        <f t="shared" si="61"/>
        <v>646.1784367716848</v>
      </c>
      <c r="I240" s="128">
        <f t="shared" si="62"/>
        <v>1101.0880562589509</v>
      </c>
      <c r="J240" s="127">
        <f t="shared" si="63"/>
        <v>519.5782755613709</v>
      </c>
      <c r="K240" s="128">
        <f t="shared" si="64"/>
        <v>885.36138155657602</v>
      </c>
      <c r="L240" s="129">
        <f t="shared" si="55"/>
        <v>3911.1386315736263</v>
      </c>
      <c r="M240" s="129">
        <f t="shared" si="65"/>
        <v>17838.138631573627</v>
      </c>
      <c r="N240" s="129">
        <f t="shared" si="66"/>
        <v>10468.391215712221</v>
      </c>
      <c r="O240" s="130">
        <f t="shared" si="56"/>
        <v>0.94033601929121269</v>
      </c>
      <c r="P240" s="131">
        <v>431.54325717908432</v>
      </c>
      <c r="Q240" s="130">
        <f t="shared" si="57"/>
        <v>6.9744219986174055E-2</v>
      </c>
      <c r="R240" s="130">
        <f t="shared" si="58"/>
        <v>6.0955241652954358E-2</v>
      </c>
      <c r="S240" s="132">
        <v>1704</v>
      </c>
      <c r="T240" s="1">
        <v>13019</v>
      </c>
      <c r="U240" s="1">
        <v>7703.5502958579882</v>
      </c>
      <c r="X240" s="12"/>
      <c r="Y240" s="12"/>
      <c r="Z240" s="12"/>
      <c r="AA240" s="12"/>
    </row>
    <row r="241" spans="1:27">
      <c r="A241" s="125">
        <v>4227</v>
      </c>
      <c r="B241" s="125" t="s">
        <v>258</v>
      </c>
      <c r="C241" s="1">
        <v>76135</v>
      </c>
      <c r="D241" s="125">
        <f t="shared" si="53"/>
        <v>12941.526432092471</v>
      </c>
      <c r="E241" s="126">
        <f t="shared" si="54"/>
        <v>1.1624884089582521</v>
      </c>
      <c r="F241" s="127">
        <f t="shared" si="59"/>
        <v>-1085.3517453957109</v>
      </c>
      <c r="G241" s="127">
        <f t="shared" si="60"/>
        <v>-6385.1243181629661</v>
      </c>
      <c r="H241" s="127">
        <f t="shared" si="61"/>
        <v>0</v>
      </c>
      <c r="I241" s="128">
        <f t="shared" si="62"/>
        <v>0</v>
      </c>
      <c r="J241" s="127">
        <f t="shared" si="63"/>
        <v>-126.60016121031396</v>
      </c>
      <c r="K241" s="128">
        <f t="shared" si="64"/>
        <v>-744.78874840027697</v>
      </c>
      <c r="L241" s="129">
        <f t="shared" si="55"/>
        <v>-7129.9130665632429</v>
      </c>
      <c r="M241" s="129">
        <f t="shared" si="65"/>
        <v>69005.08693343676</v>
      </c>
      <c r="N241" s="129">
        <f t="shared" si="66"/>
        <v>11729.574525486445</v>
      </c>
      <c r="O241" s="130">
        <f t="shared" si="56"/>
        <v>1.0536233495669109</v>
      </c>
      <c r="P241" s="131">
        <v>-6731.6671513248484</v>
      </c>
      <c r="Q241" s="130">
        <f t="shared" si="57"/>
        <v>5.8562629478748109E-2</v>
      </c>
      <c r="R241" s="130">
        <f t="shared" si="58"/>
        <v>6.558012778737822E-2</v>
      </c>
      <c r="S241" s="132">
        <v>5883</v>
      </c>
      <c r="T241" s="1">
        <v>71923</v>
      </c>
      <c r="U241" s="1">
        <v>12145.052347180008</v>
      </c>
      <c r="X241" s="12"/>
      <c r="Y241" s="12"/>
      <c r="Z241" s="12"/>
      <c r="AA241" s="12"/>
    </row>
    <row r="242" spans="1:27">
      <c r="A242" s="125">
        <v>4228</v>
      </c>
      <c r="B242" s="125" t="s">
        <v>259</v>
      </c>
      <c r="C242" s="1">
        <v>61694</v>
      </c>
      <c r="D242" s="125">
        <f t="shared" si="53"/>
        <v>34085.082872928178</v>
      </c>
      <c r="E242" s="126">
        <f t="shared" si="54"/>
        <v>3.0617341753366767</v>
      </c>
      <c r="F242" s="127">
        <f t="shared" si="59"/>
        <v>-13771.485609897134</v>
      </c>
      <c r="G242" s="127">
        <f t="shared" si="60"/>
        <v>-24926.388953913811</v>
      </c>
      <c r="H242" s="127">
        <f t="shared" si="61"/>
        <v>0</v>
      </c>
      <c r="I242" s="128">
        <f t="shared" si="62"/>
        <v>0</v>
      </c>
      <c r="J242" s="127">
        <f t="shared" si="63"/>
        <v>-126.60016121031396</v>
      </c>
      <c r="K242" s="128">
        <f t="shared" si="64"/>
        <v>-229.14629179066827</v>
      </c>
      <c r="L242" s="129">
        <f t="shared" si="55"/>
        <v>-25155.535245704479</v>
      </c>
      <c r="M242" s="129">
        <f t="shared" si="65"/>
        <v>36538.464754295521</v>
      </c>
      <c r="N242" s="129">
        <f t="shared" si="66"/>
        <v>20186.997101820729</v>
      </c>
      <c r="O242" s="130">
        <f t="shared" si="56"/>
        <v>1.813321656118281</v>
      </c>
      <c r="P242" s="131">
        <v>-11589.671076644221</v>
      </c>
      <c r="Q242" s="130">
        <f t="shared" si="57"/>
        <v>3.0242305829701249E-2</v>
      </c>
      <c r="R242" s="130">
        <f t="shared" si="58"/>
        <v>8.6129093537186327E-3</v>
      </c>
      <c r="S242" s="132">
        <v>1810</v>
      </c>
      <c r="T242" s="1">
        <v>59883</v>
      </c>
      <c r="U242" s="1">
        <v>33794.018058690745</v>
      </c>
      <c r="X242" s="12"/>
      <c r="Y242" s="12"/>
      <c r="Z242" s="12"/>
      <c r="AA242" s="12"/>
    </row>
    <row r="243" spans="1:27" ht="30.6" customHeight="1">
      <c r="A243" s="125">
        <v>4601</v>
      </c>
      <c r="B243" s="125" t="s">
        <v>260</v>
      </c>
      <c r="C243" s="1">
        <v>3315074</v>
      </c>
      <c r="D243" s="125">
        <f t="shared" si="53"/>
        <v>11553.598438643572</v>
      </c>
      <c r="E243" s="126">
        <f t="shared" si="54"/>
        <v>1.0378160827593899</v>
      </c>
      <c r="F243" s="127">
        <f t="shared" si="59"/>
        <v>-252.5949493263717</v>
      </c>
      <c r="G243" s="127">
        <f t="shared" si="60"/>
        <v>-72477.068810215831</v>
      </c>
      <c r="H243" s="127">
        <f t="shared" si="61"/>
        <v>0</v>
      </c>
      <c r="I243" s="128">
        <f t="shared" si="62"/>
        <v>0</v>
      </c>
      <c r="J243" s="127">
        <f t="shared" si="63"/>
        <v>-126.60016121031396</v>
      </c>
      <c r="K243" s="128">
        <f t="shared" si="64"/>
        <v>-36325.384256075384</v>
      </c>
      <c r="L243" s="129">
        <f t="shared" si="55"/>
        <v>-108802.45306629121</v>
      </c>
      <c r="M243" s="129">
        <f t="shared" si="65"/>
        <v>3206271.5469337087</v>
      </c>
      <c r="N243" s="129">
        <f t="shared" si="66"/>
        <v>11174.403328106886</v>
      </c>
      <c r="O243" s="130">
        <f t="shared" si="56"/>
        <v>1.0037544190873662</v>
      </c>
      <c r="P243" s="131">
        <v>16634.280651089532</v>
      </c>
      <c r="Q243" s="130">
        <f t="shared" si="57"/>
        <v>0.10178871321595141</v>
      </c>
      <c r="R243" s="130">
        <f t="shared" si="58"/>
        <v>9.6685457370051714E-2</v>
      </c>
      <c r="S243" s="132">
        <v>286930</v>
      </c>
      <c r="T243" s="1">
        <v>3008811</v>
      </c>
      <c r="U243" s="1">
        <v>10535.015633698762</v>
      </c>
      <c r="X243" s="12"/>
      <c r="Y243" s="12"/>
      <c r="Z243" s="12"/>
      <c r="AA243" s="12"/>
    </row>
    <row r="244" spans="1:27">
      <c r="A244" s="125">
        <v>4602</v>
      </c>
      <c r="B244" s="125" t="s">
        <v>261</v>
      </c>
      <c r="C244" s="1">
        <v>189670</v>
      </c>
      <c r="D244" s="125">
        <f t="shared" si="53"/>
        <v>11071.741287724009</v>
      </c>
      <c r="E244" s="126">
        <f t="shared" si="54"/>
        <v>0.99453267599459227</v>
      </c>
      <c r="F244" s="127">
        <f t="shared" si="59"/>
        <v>36.519341225365856</v>
      </c>
      <c r="G244" s="127">
        <f t="shared" si="60"/>
        <v>625.61283453174246</v>
      </c>
      <c r="H244" s="127">
        <f t="shared" si="61"/>
        <v>0</v>
      </c>
      <c r="I244" s="128">
        <f t="shared" si="62"/>
        <v>0</v>
      </c>
      <c r="J244" s="127">
        <f t="shared" si="63"/>
        <v>-126.60016121031396</v>
      </c>
      <c r="K244" s="128">
        <f t="shared" si="64"/>
        <v>-2168.7873616938882</v>
      </c>
      <c r="L244" s="129">
        <f t="shared" si="55"/>
        <v>-1543.1745271621458</v>
      </c>
      <c r="M244" s="129">
        <f t="shared" si="65"/>
        <v>188126.82547283787</v>
      </c>
      <c r="N244" s="129">
        <f t="shared" si="66"/>
        <v>10981.660467739061</v>
      </c>
      <c r="O244" s="130">
        <f t="shared" si="56"/>
        <v>0.98644105638144708</v>
      </c>
      <c r="P244" s="131">
        <v>541.85225746285369</v>
      </c>
      <c r="Q244" s="133">
        <f t="shared" si="57"/>
        <v>7.6343372092363387E-2</v>
      </c>
      <c r="R244" s="133">
        <f t="shared" si="58"/>
        <v>7.8165446564996521E-2</v>
      </c>
      <c r="S244" s="132">
        <v>17131</v>
      </c>
      <c r="T244" s="1">
        <v>176217</v>
      </c>
      <c r="U244" s="62">
        <v>10269.055944055945</v>
      </c>
      <c r="V244" s="13"/>
      <c r="W244" s="62"/>
      <c r="X244" s="13"/>
      <c r="Y244" s="13"/>
      <c r="Z244" s="13"/>
      <c r="AA244" s="12"/>
    </row>
    <row r="245" spans="1:27">
      <c r="A245" s="125">
        <v>4611</v>
      </c>
      <c r="B245" s="125" t="s">
        <v>262</v>
      </c>
      <c r="C245" s="1">
        <v>47988</v>
      </c>
      <c r="D245" s="125">
        <f t="shared" si="53"/>
        <v>11869.403907989117</v>
      </c>
      <c r="E245" s="126">
        <f t="shared" si="54"/>
        <v>1.0661836945342598</v>
      </c>
      <c r="F245" s="127">
        <f t="shared" si="59"/>
        <v>-442.07823093369876</v>
      </c>
      <c r="G245" s="127">
        <f t="shared" si="60"/>
        <v>-1787.322287664944</v>
      </c>
      <c r="H245" s="127">
        <f t="shared" si="61"/>
        <v>0</v>
      </c>
      <c r="I245" s="128">
        <f t="shared" si="62"/>
        <v>0</v>
      </c>
      <c r="J245" s="127">
        <f t="shared" si="63"/>
        <v>-126.60016121031396</v>
      </c>
      <c r="K245" s="128">
        <f t="shared" si="64"/>
        <v>-511.84445177329928</v>
      </c>
      <c r="L245" s="129">
        <f t="shared" si="55"/>
        <v>-2299.1667394382434</v>
      </c>
      <c r="M245" s="129">
        <f t="shared" si="65"/>
        <v>45688.833260561754</v>
      </c>
      <c r="N245" s="129">
        <f t="shared" si="66"/>
        <v>11300.725515845103</v>
      </c>
      <c r="O245" s="130">
        <f t="shared" si="56"/>
        <v>1.0151014637973139</v>
      </c>
      <c r="P245" s="131">
        <v>-1146.4269408135879</v>
      </c>
      <c r="Q245" s="133">
        <f t="shared" si="57"/>
        <v>0.30529866173430531</v>
      </c>
      <c r="R245" s="133">
        <f t="shared" si="58"/>
        <v>0.30852720158524349</v>
      </c>
      <c r="S245" s="132">
        <v>4043</v>
      </c>
      <c r="T245" s="1">
        <v>36764</v>
      </c>
      <c r="U245" s="1">
        <v>9070.8117443868741</v>
      </c>
      <c r="V245" s="13"/>
      <c r="W245" s="1"/>
      <c r="X245" s="13"/>
      <c r="Y245" s="13"/>
      <c r="Z245" s="12"/>
      <c r="AA245" s="12"/>
    </row>
    <row r="246" spans="1:27">
      <c r="A246" s="125">
        <v>4612</v>
      </c>
      <c r="B246" s="125" t="s">
        <v>263</v>
      </c>
      <c r="C246" s="1">
        <v>75687</v>
      </c>
      <c r="D246" s="125">
        <f t="shared" si="53"/>
        <v>13105.974025974027</v>
      </c>
      <c r="E246" s="126">
        <f t="shared" si="54"/>
        <v>1.1772601148131596</v>
      </c>
      <c r="F246" s="127">
        <f t="shared" si="59"/>
        <v>-1184.0203017246442</v>
      </c>
      <c r="G246" s="127">
        <f t="shared" si="60"/>
        <v>-6837.7172424598202</v>
      </c>
      <c r="H246" s="127">
        <f t="shared" si="61"/>
        <v>0</v>
      </c>
      <c r="I246" s="128">
        <f t="shared" si="62"/>
        <v>0</v>
      </c>
      <c r="J246" s="127">
        <f t="shared" si="63"/>
        <v>-126.60016121031396</v>
      </c>
      <c r="K246" s="128">
        <f t="shared" si="64"/>
        <v>-731.11593098956314</v>
      </c>
      <c r="L246" s="129">
        <f t="shared" si="55"/>
        <v>-7568.8331734493831</v>
      </c>
      <c r="M246" s="129">
        <f t="shared" si="65"/>
        <v>68118.166826550616</v>
      </c>
      <c r="N246" s="129">
        <f t="shared" si="66"/>
        <v>11795.353563039069</v>
      </c>
      <c r="O246" s="130">
        <f t="shared" si="56"/>
        <v>1.0595320319088741</v>
      </c>
      <c r="P246" s="131">
        <v>915.34173059646764</v>
      </c>
      <c r="Q246" s="133">
        <f t="shared" si="57"/>
        <v>0.60234995236583044</v>
      </c>
      <c r="R246" s="133">
        <f t="shared" si="58"/>
        <v>0.60873160585577224</v>
      </c>
      <c r="S246" s="132">
        <v>5775</v>
      </c>
      <c r="T246" s="1">
        <v>47235</v>
      </c>
      <c r="U246" s="1">
        <v>8146.774749913764</v>
      </c>
      <c r="V246" s="13"/>
      <c r="W246" s="1"/>
      <c r="X246" s="13"/>
      <c r="Y246" s="13"/>
      <c r="Z246" s="12"/>
      <c r="AA246" s="12"/>
    </row>
    <row r="247" spans="1:27">
      <c r="A247" s="125">
        <v>4613</v>
      </c>
      <c r="B247" s="125" t="s">
        <v>264</v>
      </c>
      <c r="C247" s="1">
        <v>123831</v>
      </c>
      <c r="D247" s="125">
        <f t="shared" si="53"/>
        <v>10267.059116159522</v>
      </c>
      <c r="E247" s="126">
        <f t="shared" si="54"/>
        <v>0.92225111769097678</v>
      </c>
      <c r="F247" s="127">
        <f t="shared" si="59"/>
        <v>519.32864416405823</v>
      </c>
      <c r="G247" s="127">
        <f t="shared" si="60"/>
        <v>6263.6227772627062</v>
      </c>
      <c r="H247" s="127">
        <f t="shared" si="61"/>
        <v>0</v>
      </c>
      <c r="I247" s="128">
        <f t="shared" si="62"/>
        <v>0</v>
      </c>
      <c r="J247" s="127">
        <f t="shared" si="63"/>
        <v>-126.60016121031396</v>
      </c>
      <c r="K247" s="128">
        <f t="shared" si="64"/>
        <v>-1526.9245443575967</v>
      </c>
      <c r="L247" s="129">
        <f t="shared" si="55"/>
        <v>4736.6982329051098</v>
      </c>
      <c r="M247" s="129">
        <f t="shared" si="65"/>
        <v>128567.69823290511</v>
      </c>
      <c r="N247" s="129">
        <f t="shared" si="66"/>
        <v>10659.787599113268</v>
      </c>
      <c r="O247" s="130">
        <f t="shared" si="56"/>
        <v>0.95752843306000113</v>
      </c>
      <c r="P247" s="131">
        <v>1583.4358809911637</v>
      </c>
      <c r="Q247" s="133">
        <f t="shared" si="57"/>
        <v>6.7876854087616414E-2</v>
      </c>
      <c r="R247" s="133">
        <f t="shared" si="58"/>
        <v>5.8314570674842942E-2</v>
      </c>
      <c r="S247" s="132">
        <v>12061</v>
      </c>
      <c r="T247" s="1">
        <v>115960</v>
      </c>
      <c r="U247" s="1">
        <v>9701.3302099891225</v>
      </c>
      <c r="V247" s="13"/>
      <c r="W247" s="1"/>
      <c r="X247" s="13"/>
      <c r="Y247" s="13"/>
      <c r="Z247" s="12"/>
      <c r="AA247" s="12"/>
    </row>
    <row r="248" spans="1:27">
      <c r="A248" s="125">
        <v>4614</v>
      </c>
      <c r="B248" s="125" t="s">
        <v>265</v>
      </c>
      <c r="C248" s="1">
        <v>201861</v>
      </c>
      <c r="D248" s="125">
        <f t="shared" si="53"/>
        <v>10669.749986785771</v>
      </c>
      <c r="E248" s="126">
        <f t="shared" si="54"/>
        <v>0.95842331669336545</v>
      </c>
      <c r="F248" s="127">
        <f t="shared" si="59"/>
        <v>277.71412178830866</v>
      </c>
      <c r="G248" s="127">
        <f t="shared" si="60"/>
        <v>5254.0734701130114</v>
      </c>
      <c r="H248" s="127">
        <f t="shared" si="61"/>
        <v>0</v>
      </c>
      <c r="I248" s="128">
        <f t="shared" si="62"/>
        <v>0</v>
      </c>
      <c r="J248" s="127">
        <f t="shared" si="63"/>
        <v>-126.60016121031396</v>
      </c>
      <c r="K248" s="128">
        <f t="shared" si="64"/>
        <v>-2395.1484499379299</v>
      </c>
      <c r="L248" s="129">
        <f t="shared" si="55"/>
        <v>2858.9250201750815</v>
      </c>
      <c r="M248" s="129">
        <f t="shared" si="65"/>
        <v>204719.92502017508</v>
      </c>
      <c r="N248" s="129">
        <f t="shared" si="66"/>
        <v>10820.863947363765</v>
      </c>
      <c r="O248" s="130">
        <f t="shared" si="56"/>
        <v>0.97199731266095635</v>
      </c>
      <c r="P248" s="131">
        <v>2182.5718789877978</v>
      </c>
      <c r="Q248" s="133">
        <f t="shared" si="57"/>
        <v>9.0150565972522245E-2</v>
      </c>
      <c r="R248" s="133">
        <f t="shared" si="58"/>
        <v>8.6808490132023103E-2</v>
      </c>
      <c r="S248" s="132">
        <v>18919</v>
      </c>
      <c r="T248" s="1">
        <v>185168</v>
      </c>
      <c r="U248" s="1">
        <v>9817.5070250782028</v>
      </c>
      <c r="V248" s="13"/>
      <c r="W248" s="1"/>
      <c r="X248" s="13"/>
      <c r="Y248" s="13"/>
      <c r="Z248" s="12"/>
      <c r="AA248" s="12"/>
    </row>
    <row r="249" spans="1:27">
      <c r="A249" s="125">
        <v>4615</v>
      </c>
      <c r="B249" s="125" t="s">
        <v>266</v>
      </c>
      <c r="C249" s="1">
        <v>30544</v>
      </c>
      <c r="D249" s="125">
        <f t="shared" si="53"/>
        <v>9799.165864613411</v>
      </c>
      <c r="E249" s="126">
        <f t="shared" si="54"/>
        <v>0.88022203523256415</v>
      </c>
      <c r="F249" s="127">
        <f t="shared" si="59"/>
        <v>800.06459509172487</v>
      </c>
      <c r="G249" s="127">
        <f t="shared" si="60"/>
        <v>2493.8013429009061</v>
      </c>
      <c r="H249" s="127">
        <f t="shared" si="61"/>
        <v>77.063107161685991</v>
      </c>
      <c r="I249" s="128">
        <f t="shared" si="62"/>
        <v>240.20570502297522</v>
      </c>
      <c r="J249" s="127">
        <f t="shared" si="63"/>
        <v>-49.537054048627965</v>
      </c>
      <c r="K249" s="128">
        <f t="shared" si="64"/>
        <v>-154.40699746957335</v>
      </c>
      <c r="L249" s="129">
        <f t="shared" si="55"/>
        <v>2339.3943454313326</v>
      </c>
      <c r="M249" s="129">
        <f t="shared" si="65"/>
        <v>32883.394345431334</v>
      </c>
      <c r="N249" s="129">
        <f t="shared" si="66"/>
        <v>10549.693405656508</v>
      </c>
      <c r="O249" s="130">
        <f t="shared" si="56"/>
        <v>0.94763908774523842</v>
      </c>
      <c r="P249" s="131">
        <v>563.69963769201877</v>
      </c>
      <c r="Q249" s="133">
        <f t="shared" si="57"/>
        <v>7.2434254415224178E-2</v>
      </c>
      <c r="R249" s="133">
        <f t="shared" si="58"/>
        <v>8.2756047046747119E-2</v>
      </c>
      <c r="S249" s="132">
        <v>3117</v>
      </c>
      <c r="T249" s="1">
        <v>28481</v>
      </c>
      <c r="U249" s="1">
        <v>9050.2065459167461</v>
      </c>
      <c r="V249" s="13"/>
      <c r="W249" s="1"/>
      <c r="X249" s="13"/>
      <c r="Y249" s="13"/>
      <c r="Z249" s="12"/>
      <c r="AA249" s="12"/>
    </row>
    <row r="250" spans="1:27">
      <c r="A250" s="125">
        <v>4616</v>
      </c>
      <c r="B250" s="125" t="s">
        <v>267</v>
      </c>
      <c r="C250" s="1">
        <v>34215</v>
      </c>
      <c r="D250" s="125">
        <f t="shared" si="53"/>
        <v>11867.845993756504</v>
      </c>
      <c r="E250" s="126">
        <f t="shared" si="54"/>
        <v>1.0660437529866327</v>
      </c>
      <c r="F250" s="127">
        <f t="shared" si="59"/>
        <v>-441.14348239413084</v>
      </c>
      <c r="G250" s="127">
        <f t="shared" si="60"/>
        <v>-1271.8166597422792</v>
      </c>
      <c r="H250" s="127">
        <f t="shared" si="61"/>
        <v>0</v>
      </c>
      <c r="I250" s="128">
        <f t="shared" si="62"/>
        <v>0</v>
      </c>
      <c r="J250" s="127">
        <f t="shared" si="63"/>
        <v>-126.60016121031396</v>
      </c>
      <c r="K250" s="128">
        <f t="shared" si="64"/>
        <v>-364.98826476933516</v>
      </c>
      <c r="L250" s="129">
        <f t="shared" si="55"/>
        <v>-1636.8049245116144</v>
      </c>
      <c r="M250" s="129">
        <f t="shared" si="65"/>
        <v>32578.195075488387</v>
      </c>
      <c r="N250" s="129">
        <f t="shared" si="66"/>
        <v>11300.102350152059</v>
      </c>
      <c r="O250" s="130">
        <f t="shared" si="56"/>
        <v>1.0150454871782633</v>
      </c>
      <c r="P250" s="131">
        <v>214.84623537828816</v>
      </c>
      <c r="Q250" s="133">
        <f t="shared" si="57"/>
        <v>0.14888687418152513</v>
      </c>
      <c r="R250" s="133">
        <f t="shared" si="58"/>
        <v>0.16522553593714168</v>
      </c>
      <c r="S250" s="132">
        <v>2883</v>
      </c>
      <c r="T250" s="1">
        <v>29781</v>
      </c>
      <c r="U250" s="1">
        <v>10185.020519835842</v>
      </c>
      <c r="V250" s="13"/>
      <c r="W250" s="1"/>
      <c r="X250" s="13"/>
      <c r="Y250" s="13"/>
      <c r="Z250" s="12"/>
      <c r="AA250" s="12"/>
    </row>
    <row r="251" spans="1:27">
      <c r="A251" s="125">
        <v>4617</v>
      </c>
      <c r="B251" s="125" t="s">
        <v>268</v>
      </c>
      <c r="C251" s="1">
        <v>153714</v>
      </c>
      <c r="D251" s="125">
        <f t="shared" si="53"/>
        <v>11808.711684719981</v>
      </c>
      <c r="E251" s="126">
        <f t="shared" si="54"/>
        <v>1.0607319414945784</v>
      </c>
      <c r="F251" s="127">
        <f t="shared" si="59"/>
        <v>-405.66289697221725</v>
      </c>
      <c r="G251" s="127">
        <f t="shared" si="60"/>
        <v>-5280.5139298873519</v>
      </c>
      <c r="H251" s="127">
        <f t="shared" si="61"/>
        <v>0</v>
      </c>
      <c r="I251" s="128">
        <f t="shared" si="62"/>
        <v>0</v>
      </c>
      <c r="J251" s="127">
        <f t="shared" si="63"/>
        <v>-126.60016121031396</v>
      </c>
      <c r="K251" s="128">
        <f t="shared" si="64"/>
        <v>-1647.954298474657</v>
      </c>
      <c r="L251" s="129">
        <f t="shared" si="55"/>
        <v>-6928.4682283620086</v>
      </c>
      <c r="M251" s="129">
        <f t="shared" si="65"/>
        <v>146785.53177163799</v>
      </c>
      <c r="N251" s="129">
        <f t="shared" si="66"/>
        <v>11276.448626537449</v>
      </c>
      <c r="O251" s="130">
        <f t="shared" si="56"/>
        <v>1.0129207625814416</v>
      </c>
      <c r="P251" s="131">
        <v>-12298.287184904904</v>
      </c>
      <c r="Q251" s="133">
        <f t="shared" si="57"/>
        <v>8.0271554268686929E-2</v>
      </c>
      <c r="R251" s="133">
        <f t="shared" si="58"/>
        <v>8.2097318591796115E-2</v>
      </c>
      <c r="S251" s="132">
        <v>13017</v>
      </c>
      <c r="T251" s="1">
        <v>142292</v>
      </c>
      <c r="U251" s="1">
        <v>10912.800061354397</v>
      </c>
      <c r="V251" s="13"/>
      <c r="W251" s="1"/>
      <c r="X251" s="13"/>
      <c r="Y251" s="13"/>
      <c r="Z251" s="12"/>
      <c r="AA251" s="12"/>
    </row>
    <row r="252" spans="1:27">
      <c r="A252" s="125">
        <v>4618</v>
      </c>
      <c r="B252" s="125" t="s">
        <v>269</v>
      </c>
      <c r="C252" s="1">
        <v>153995</v>
      </c>
      <c r="D252" s="125">
        <f t="shared" si="53"/>
        <v>14152.651410715927</v>
      </c>
      <c r="E252" s="126">
        <f t="shared" si="54"/>
        <v>1.2712791885341617</v>
      </c>
      <c r="F252" s="127">
        <f t="shared" si="59"/>
        <v>-1812.0267325697848</v>
      </c>
      <c r="G252" s="127">
        <f t="shared" si="60"/>
        <v>-19716.662877091829</v>
      </c>
      <c r="H252" s="127">
        <f t="shared" si="61"/>
        <v>0</v>
      </c>
      <c r="I252" s="128">
        <f t="shared" si="62"/>
        <v>0</v>
      </c>
      <c r="J252" s="127">
        <f t="shared" si="63"/>
        <v>-126.60016121031396</v>
      </c>
      <c r="K252" s="128">
        <f t="shared" si="64"/>
        <v>-1377.5363541294262</v>
      </c>
      <c r="L252" s="129">
        <f t="shared" si="55"/>
        <v>-21094.199231221253</v>
      </c>
      <c r="M252" s="129">
        <f t="shared" si="65"/>
        <v>132900.80076877875</v>
      </c>
      <c r="N252" s="129">
        <f t="shared" si="66"/>
        <v>12214.024516935828</v>
      </c>
      <c r="O252" s="130">
        <f t="shared" si="56"/>
        <v>1.0971396613972748</v>
      </c>
      <c r="P252" s="131">
        <v>-13337.844853572267</v>
      </c>
      <c r="Q252" s="133">
        <f t="shared" si="57"/>
        <v>4.8676513650261835E-2</v>
      </c>
      <c r="R252" s="133">
        <f t="shared" si="58"/>
        <v>6.0338112598123439E-2</v>
      </c>
      <c r="S252" s="132">
        <v>10881</v>
      </c>
      <c r="T252" s="1">
        <v>146847</v>
      </c>
      <c r="U252" s="62">
        <v>13347.300490819851</v>
      </c>
      <c r="V252" s="13"/>
      <c r="W252" s="62"/>
      <c r="X252" s="13"/>
      <c r="Y252" s="13"/>
      <c r="Z252" s="13"/>
      <c r="AA252" s="12"/>
    </row>
    <row r="253" spans="1:27">
      <c r="A253" s="125">
        <v>4619</v>
      </c>
      <c r="B253" s="125" t="s">
        <v>270</v>
      </c>
      <c r="C253" s="1">
        <v>35883</v>
      </c>
      <c r="D253" s="125">
        <f t="shared" si="53"/>
        <v>38295.62433297759</v>
      </c>
      <c r="E253" s="126">
        <f t="shared" si="54"/>
        <v>3.4399512016225153</v>
      </c>
      <c r="F253" s="127">
        <f t="shared" si="59"/>
        <v>-16297.810485926781</v>
      </c>
      <c r="G253" s="127">
        <f t="shared" si="60"/>
        <v>-15271.048425313393</v>
      </c>
      <c r="H253" s="127">
        <f t="shared" si="61"/>
        <v>0</v>
      </c>
      <c r="I253" s="128">
        <f t="shared" si="62"/>
        <v>0</v>
      </c>
      <c r="J253" s="127">
        <f t="shared" si="63"/>
        <v>-126.60016121031396</v>
      </c>
      <c r="K253" s="128">
        <f t="shared" si="64"/>
        <v>-118.62435105406418</v>
      </c>
      <c r="L253" s="129">
        <f t="shared" si="55"/>
        <v>-15389.672776367457</v>
      </c>
      <c r="M253" s="129">
        <f t="shared" si="65"/>
        <v>20493.327223632543</v>
      </c>
      <c r="N253" s="129">
        <f t="shared" si="66"/>
        <v>21871.213685840496</v>
      </c>
      <c r="O253" s="130">
        <f t="shared" si="56"/>
        <v>1.9646084666326169</v>
      </c>
      <c r="P253" s="131">
        <v>-8598.849281113613</v>
      </c>
      <c r="Q253" s="133">
        <f t="shared" si="57"/>
        <v>6.5694514567431916E-2</v>
      </c>
      <c r="R253" s="133">
        <f t="shared" si="58"/>
        <v>2.7024702939584911E-2</v>
      </c>
      <c r="S253" s="132">
        <v>937</v>
      </c>
      <c r="T253" s="1">
        <v>33671</v>
      </c>
      <c r="U253" s="1">
        <v>37287.929125138427</v>
      </c>
      <c r="V253" s="13"/>
      <c r="W253" s="1"/>
      <c r="X253" s="13"/>
      <c r="Y253" s="13"/>
      <c r="Z253" s="12"/>
      <c r="AA253" s="12"/>
    </row>
    <row r="254" spans="1:27">
      <c r="A254" s="125">
        <v>4620</v>
      </c>
      <c r="B254" s="125" t="s">
        <v>271</v>
      </c>
      <c r="C254" s="1">
        <v>18763</v>
      </c>
      <c r="D254" s="125">
        <f t="shared" si="53"/>
        <v>17852.521408182682</v>
      </c>
      <c r="E254" s="126">
        <f t="shared" si="54"/>
        <v>1.6036245273376057</v>
      </c>
      <c r="F254" s="127">
        <f t="shared" si="59"/>
        <v>-4031.9487310498371</v>
      </c>
      <c r="G254" s="127">
        <f t="shared" si="60"/>
        <v>-4237.5781163333786</v>
      </c>
      <c r="H254" s="127">
        <f t="shared" si="61"/>
        <v>0</v>
      </c>
      <c r="I254" s="128">
        <f t="shared" si="62"/>
        <v>0</v>
      </c>
      <c r="J254" s="127">
        <f t="shared" si="63"/>
        <v>-126.60016121031396</v>
      </c>
      <c r="K254" s="128">
        <f t="shared" si="64"/>
        <v>-133.05676943203997</v>
      </c>
      <c r="L254" s="129">
        <f t="shared" si="55"/>
        <v>-4370.6348857654184</v>
      </c>
      <c r="M254" s="129">
        <f t="shared" si="65"/>
        <v>14392.365114234581</v>
      </c>
      <c r="N254" s="129">
        <f t="shared" si="66"/>
        <v>13693.972515922533</v>
      </c>
      <c r="O254" s="130">
        <f t="shared" si="56"/>
        <v>1.2300777969186527</v>
      </c>
      <c r="P254" s="131">
        <v>-3089.4919898083294</v>
      </c>
      <c r="Q254" s="133">
        <f t="shared" si="57"/>
        <v>4.7685521246300745E-2</v>
      </c>
      <c r="R254" s="133">
        <f t="shared" si="58"/>
        <v>5.7653984816674657E-2</v>
      </c>
      <c r="S254" s="132">
        <v>1051</v>
      </c>
      <c r="T254" s="1">
        <v>17909</v>
      </c>
      <c r="U254" s="1">
        <v>16879.359095193213</v>
      </c>
      <c r="V254" s="13"/>
      <c r="W254" s="1"/>
      <c r="X254" s="13"/>
      <c r="Y254" s="13"/>
      <c r="Z254" s="12"/>
      <c r="AA254" s="12"/>
    </row>
    <row r="255" spans="1:27">
      <c r="A255" s="125">
        <v>4621</v>
      </c>
      <c r="B255" s="125" t="s">
        <v>272</v>
      </c>
      <c r="C255" s="1">
        <v>158928</v>
      </c>
      <c r="D255" s="125">
        <f t="shared" si="53"/>
        <v>10011.212598425196</v>
      </c>
      <c r="E255" s="126">
        <f t="shared" si="54"/>
        <v>0.89926939193404087</v>
      </c>
      <c r="F255" s="127">
        <f t="shared" si="59"/>
        <v>672.83655480465382</v>
      </c>
      <c r="G255" s="127">
        <f t="shared" si="60"/>
        <v>10681.280307523881</v>
      </c>
      <c r="H255" s="127">
        <f t="shared" si="61"/>
        <v>2.8467503275612214</v>
      </c>
      <c r="I255" s="128">
        <f t="shared" si="62"/>
        <v>45.192161450034384</v>
      </c>
      <c r="J255" s="127">
        <f t="shared" si="63"/>
        <v>-123.75341088275273</v>
      </c>
      <c r="K255" s="128">
        <f t="shared" si="64"/>
        <v>-1964.5853977636996</v>
      </c>
      <c r="L255" s="129">
        <f t="shared" si="55"/>
        <v>8716.694909760181</v>
      </c>
      <c r="M255" s="129">
        <f t="shared" si="65"/>
        <v>167644.69490976018</v>
      </c>
      <c r="N255" s="129">
        <f t="shared" si="66"/>
        <v>10560.295742347098</v>
      </c>
      <c r="O255" s="130">
        <f t="shared" si="56"/>
        <v>0.94859145558031233</v>
      </c>
      <c r="P255" s="131">
        <v>-2288.9179825598694</v>
      </c>
      <c r="Q255" s="133">
        <f t="shared" si="57"/>
        <v>6.9221402189196646E-2</v>
      </c>
      <c r="R255" s="133">
        <f t="shared" si="58"/>
        <v>6.3294379613281729E-2</v>
      </c>
      <c r="S255" s="132">
        <v>15875</v>
      </c>
      <c r="T255" s="1">
        <v>148639</v>
      </c>
      <c r="U255" s="62">
        <v>9415.278393614999</v>
      </c>
      <c r="V255" s="13"/>
      <c r="W255" s="62"/>
      <c r="X255" s="13"/>
      <c r="Y255" s="13"/>
      <c r="Z255" s="13"/>
      <c r="AA255" s="12"/>
    </row>
    <row r="256" spans="1:27">
      <c r="A256" s="125">
        <v>4622</v>
      </c>
      <c r="B256" s="125" t="s">
        <v>273</v>
      </c>
      <c r="C256" s="1">
        <v>84509</v>
      </c>
      <c r="D256" s="125">
        <f t="shared" si="53"/>
        <v>9945.7455572555027</v>
      </c>
      <c r="E256" s="126">
        <f t="shared" si="54"/>
        <v>0.89338873504801575</v>
      </c>
      <c r="F256" s="127">
        <f t="shared" si="59"/>
        <v>712.11677950646992</v>
      </c>
      <c r="G256" s="127">
        <f t="shared" si="60"/>
        <v>6050.8562754664745</v>
      </c>
      <c r="H256" s="127">
        <f t="shared" si="61"/>
        <v>25.760214736953913</v>
      </c>
      <c r="I256" s="128">
        <f t="shared" si="62"/>
        <v>218.88454461989738</v>
      </c>
      <c r="J256" s="127">
        <f t="shared" si="63"/>
        <v>-100.83994647336004</v>
      </c>
      <c r="K256" s="128">
        <f t="shared" si="64"/>
        <v>-856.83702518414032</v>
      </c>
      <c r="L256" s="129">
        <f t="shared" si="55"/>
        <v>5194.0192502823338</v>
      </c>
      <c r="M256" s="129">
        <f t="shared" si="65"/>
        <v>89703.019250282334</v>
      </c>
      <c r="N256" s="129">
        <f t="shared" si="66"/>
        <v>10557.022390288612</v>
      </c>
      <c r="O256" s="130">
        <f t="shared" si="56"/>
        <v>0.94829742273601092</v>
      </c>
      <c r="P256" s="131">
        <v>-1466.1038108857701</v>
      </c>
      <c r="Q256" s="130">
        <f t="shared" si="57"/>
        <v>3.0622698114588162E-2</v>
      </c>
      <c r="R256" s="130">
        <f t="shared" si="58"/>
        <v>2.6256166735027796E-2</v>
      </c>
      <c r="S256" s="132">
        <v>8497</v>
      </c>
      <c r="T256" s="1">
        <v>81998</v>
      </c>
      <c r="U256" s="1">
        <v>9691.2894456919985</v>
      </c>
      <c r="X256" s="12"/>
      <c r="Y256" s="12"/>
      <c r="Z256" s="12"/>
      <c r="AA256" s="12"/>
    </row>
    <row r="257" spans="1:27">
      <c r="A257" s="125">
        <v>4623</v>
      </c>
      <c r="B257" s="125" t="s">
        <v>274</v>
      </c>
      <c r="C257" s="1">
        <v>26838</v>
      </c>
      <c r="D257" s="125">
        <f t="shared" si="53"/>
        <v>10730.907636945221</v>
      </c>
      <c r="E257" s="126">
        <f t="shared" si="54"/>
        <v>0.96391687727159703</v>
      </c>
      <c r="F257" s="127">
        <f t="shared" si="59"/>
        <v>241.01953169263868</v>
      </c>
      <c r="G257" s="127">
        <f t="shared" si="60"/>
        <v>602.78984876328923</v>
      </c>
      <c r="H257" s="127">
        <f t="shared" si="61"/>
        <v>0</v>
      </c>
      <c r="I257" s="128">
        <f t="shared" si="62"/>
        <v>0</v>
      </c>
      <c r="J257" s="127">
        <f t="shared" si="63"/>
        <v>-126.60016121031396</v>
      </c>
      <c r="K257" s="128">
        <f t="shared" si="64"/>
        <v>-316.62700318699524</v>
      </c>
      <c r="L257" s="129">
        <f t="shared" si="55"/>
        <v>286.16284557629399</v>
      </c>
      <c r="M257" s="129">
        <f t="shared" si="65"/>
        <v>27124.162845576295</v>
      </c>
      <c r="N257" s="129">
        <f t="shared" si="66"/>
        <v>10845.327007427548</v>
      </c>
      <c r="O257" s="130">
        <f t="shared" si="56"/>
        <v>0.97419473689224922</v>
      </c>
      <c r="P257" s="131">
        <v>-1253.9124075696886</v>
      </c>
      <c r="Q257" s="130">
        <f t="shared" si="57"/>
        <v>7.4852817493692173E-2</v>
      </c>
      <c r="R257" s="130">
        <f t="shared" si="58"/>
        <v>7.6142125151621415E-2</v>
      </c>
      <c r="S257" s="132">
        <v>2501</v>
      </c>
      <c r="T257" s="1">
        <v>24969</v>
      </c>
      <c r="U257" s="1">
        <v>9971.6453674121403</v>
      </c>
      <c r="X257" s="12"/>
      <c r="Y257" s="12"/>
      <c r="Z257" s="12"/>
      <c r="AA257" s="12"/>
    </row>
    <row r="258" spans="1:27">
      <c r="A258" s="125">
        <v>4624</v>
      </c>
      <c r="B258" s="125" t="s">
        <v>275</v>
      </c>
      <c r="C258" s="1">
        <v>253146</v>
      </c>
      <c r="D258" s="125">
        <f t="shared" si="53"/>
        <v>10040.296672351564</v>
      </c>
      <c r="E258" s="126">
        <f t="shared" si="54"/>
        <v>0.9018819043762244</v>
      </c>
      <c r="F258" s="127">
        <f t="shared" si="59"/>
        <v>655.38611044883328</v>
      </c>
      <c r="G258" s="127">
        <f t="shared" si="60"/>
        <v>16524.250002746434</v>
      </c>
      <c r="H258" s="127">
        <f t="shared" si="61"/>
        <v>0</v>
      </c>
      <c r="I258" s="128">
        <f t="shared" si="62"/>
        <v>0</v>
      </c>
      <c r="J258" s="127">
        <f t="shared" si="63"/>
        <v>-126.60016121031396</v>
      </c>
      <c r="K258" s="128">
        <f t="shared" si="64"/>
        <v>-3191.9698645956455</v>
      </c>
      <c r="L258" s="129">
        <f t="shared" si="55"/>
        <v>13332.280138150789</v>
      </c>
      <c r="M258" s="129">
        <f t="shared" si="65"/>
        <v>266478.28013815079</v>
      </c>
      <c r="N258" s="129">
        <f t="shared" si="66"/>
        <v>10569.082621590083</v>
      </c>
      <c r="O258" s="130">
        <f t="shared" si="56"/>
        <v>0.94938074773409997</v>
      </c>
      <c r="P258" s="131">
        <v>1228.8875936846252</v>
      </c>
      <c r="Q258" s="130">
        <f t="shared" si="57"/>
        <v>8.6002084951029387E-2</v>
      </c>
      <c r="R258" s="130">
        <f t="shared" si="58"/>
        <v>7.8938096455730508E-2</v>
      </c>
      <c r="S258" s="132">
        <v>25213</v>
      </c>
      <c r="T258" s="1">
        <v>233099</v>
      </c>
      <c r="U258" s="1">
        <v>9305.7207872569761</v>
      </c>
      <c r="X258" s="12"/>
      <c r="Y258" s="13"/>
      <c r="Z258" s="13"/>
      <c r="AA258" s="12"/>
    </row>
    <row r="259" spans="1:27">
      <c r="A259" s="125">
        <v>4625</v>
      </c>
      <c r="B259" s="125" t="s">
        <v>276</v>
      </c>
      <c r="C259" s="1">
        <v>107493</v>
      </c>
      <c r="D259" s="125">
        <f t="shared" si="53"/>
        <v>20346.961953435548</v>
      </c>
      <c r="E259" s="126">
        <f t="shared" si="54"/>
        <v>1.8276906941771773</v>
      </c>
      <c r="F259" s="127">
        <f t="shared" si="59"/>
        <v>-5528.6130582015567</v>
      </c>
      <c r="G259" s="127">
        <f t="shared" si="60"/>
        <v>-29207.662786478824</v>
      </c>
      <c r="H259" s="127">
        <f t="shared" si="61"/>
        <v>0</v>
      </c>
      <c r="I259" s="128">
        <f t="shared" si="62"/>
        <v>0</v>
      </c>
      <c r="J259" s="127">
        <f t="shared" si="63"/>
        <v>-126.60016121031396</v>
      </c>
      <c r="K259" s="128">
        <f t="shared" si="64"/>
        <v>-668.82865167408863</v>
      </c>
      <c r="L259" s="129">
        <f t="shared" si="55"/>
        <v>-29876.491438152912</v>
      </c>
      <c r="M259" s="129">
        <f t="shared" si="65"/>
        <v>77616.508561847091</v>
      </c>
      <c r="N259" s="129">
        <f t="shared" si="66"/>
        <v>14691.748734023678</v>
      </c>
      <c r="O259" s="130">
        <f t="shared" si="56"/>
        <v>1.3197042636544813</v>
      </c>
      <c r="P259" s="131">
        <v>254.91552601578223</v>
      </c>
      <c r="Q259" s="130">
        <f t="shared" si="57"/>
        <v>0.11842557043418547</v>
      </c>
      <c r="R259" s="130">
        <f t="shared" si="58"/>
        <v>0.11694365126079177</v>
      </c>
      <c r="S259" s="132">
        <v>5283</v>
      </c>
      <c r="T259" s="1">
        <v>96111</v>
      </c>
      <c r="U259" s="1">
        <v>18216.641394996208</v>
      </c>
      <c r="X259" s="12"/>
      <c r="Y259" s="12"/>
      <c r="Z259" s="12"/>
      <c r="AA259" s="12"/>
    </row>
    <row r="260" spans="1:27">
      <c r="A260" s="125">
        <v>4626</v>
      </c>
      <c r="B260" s="125" t="s">
        <v>277</v>
      </c>
      <c r="C260" s="1">
        <v>386811</v>
      </c>
      <c r="D260" s="125">
        <f t="shared" si="53"/>
        <v>9910.0994056159034</v>
      </c>
      <c r="E260" s="126">
        <f t="shared" si="54"/>
        <v>0.89018677596517959</v>
      </c>
      <c r="F260" s="127">
        <f t="shared" si="59"/>
        <v>733.50447049022944</v>
      </c>
      <c r="G260" s="127">
        <f t="shared" si="60"/>
        <v>28630.146492174637</v>
      </c>
      <c r="H260" s="127">
        <f t="shared" si="61"/>
        <v>38.236367810813675</v>
      </c>
      <c r="I260" s="128">
        <f t="shared" si="62"/>
        <v>1492.4419083916794</v>
      </c>
      <c r="J260" s="127">
        <f t="shared" si="63"/>
        <v>-88.363793399500281</v>
      </c>
      <c r="K260" s="128">
        <f t="shared" si="64"/>
        <v>-3449.0155839692952</v>
      </c>
      <c r="L260" s="129">
        <f t="shared" si="55"/>
        <v>25181.130908205341</v>
      </c>
      <c r="M260" s="129">
        <f t="shared" si="65"/>
        <v>411992.13090820535</v>
      </c>
      <c r="N260" s="129">
        <f t="shared" si="66"/>
        <v>10555.240082706634</v>
      </c>
      <c r="O260" s="130">
        <f t="shared" si="56"/>
        <v>0.9481373247818693</v>
      </c>
      <c r="P260" s="131">
        <v>6105.4541384594922</v>
      </c>
      <c r="Q260" s="130">
        <f t="shared" si="57"/>
        <v>8.4941673421648295E-2</v>
      </c>
      <c r="R260" s="130">
        <f t="shared" si="58"/>
        <v>7.4712668097320203E-2</v>
      </c>
      <c r="S260" s="132">
        <v>39032</v>
      </c>
      <c r="T260" s="1">
        <v>356527</v>
      </c>
      <c r="U260" s="1">
        <v>9221.1618042623631</v>
      </c>
      <c r="X260" s="12"/>
      <c r="Y260" s="13"/>
      <c r="Z260" s="13"/>
      <c r="AA260" s="12"/>
    </row>
    <row r="261" spans="1:27">
      <c r="A261" s="125">
        <v>4627</v>
      </c>
      <c r="B261" s="125" t="s">
        <v>278</v>
      </c>
      <c r="C261" s="1">
        <v>271809</v>
      </c>
      <c r="D261" s="125">
        <f t="shared" si="53"/>
        <v>9116.2127716662199</v>
      </c>
      <c r="E261" s="126">
        <f t="shared" si="54"/>
        <v>0.81887494000548811</v>
      </c>
      <c r="F261" s="127">
        <f t="shared" si="59"/>
        <v>1209.8364508600396</v>
      </c>
      <c r="G261" s="127">
        <f t="shared" si="60"/>
        <v>36072.48361884294</v>
      </c>
      <c r="H261" s="127">
        <f t="shared" si="61"/>
        <v>316.0966896932029</v>
      </c>
      <c r="I261" s="128">
        <f t="shared" si="62"/>
        <v>9424.7388998925362</v>
      </c>
      <c r="J261" s="127">
        <f t="shared" si="63"/>
        <v>189.49652848288895</v>
      </c>
      <c r="K261" s="128">
        <f t="shared" si="64"/>
        <v>5650.0284932458171</v>
      </c>
      <c r="L261" s="129">
        <f t="shared" si="55"/>
        <v>41722.512112088756</v>
      </c>
      <c r="M261" s="129">
        <f t="shared" si="65"/>
        <v>313531.51211208873</v>
      </c>
      <c r="N261" s="129">
        <f t="shared" si="66"/>
        <v>10515.545751009147</v>
      </c>
      <c r="O261" s="130">
        <f t="shared" si="56"/>
        <v>0.94457173298388453</v>
      </c>
      <c r="P261" s="131">
        <v>6623.8698098894092</v>
      </c>
      <c r="Q261" s="130">
        <f t="shared" si="57"/>
        <v>7.7068473609129814E-2</v>
      </c>
      <c r="R261" s="130">
        <f t="shared" si="58"/>
        <v>6.9048980681130467E-2</v>
      </c>
      <c r="S261" s="132">
        <v>29816</v>
      </c>
      <c r="T261" s="1">
        <v>252360</v>
      </c>
      <c r="U261" s="1">
        <v>8527.4042035547754</v>
      </c>
      <c r="X261" s="12"/>
      <c r="Y261" s="12"/>
      <c r="Z261" s="12"/>
      <c r="AA261" s="12"/>
    </row>
    <row r="262" spans="1:27">
      <c r="A262" s="125">
        <v>4628</v>
      </c>
      <c r="B262" s="125" t="s">
        <v>279</v>
      </c>
      <c r="C262" s="1">
        <v>47169</v>
      </c>
      <c r="D262" s="125">
        <f t="shared" si="53"/>
        <v>12197.827773467803</v>
      </c>
      <c r="E262" s="126">
        <f t="shared" si="54"/>
        <v>1.0956847691445526</v>
      </c>
      <c r="F262" s="127">
        <f t="shared" si="59"/>
        <v>-639.13255022091028</v>
      </c>
      <c r="G262" s="127">
        <f t="shared" si="60"/>
        <v>-2471.5255717042601</v>
      </c>
      <c r="H262" s="127">
        <f t="shared" si="61"/>
        <v>0</v>
      </c>
      <c r="I262" s="128">
        <f t="shared" si="62"/>
        <v>0</v>
      </c>
      <c r="J262" s="127">
        <f t="shared" si="63"/>
        <v>-126.60016121031396</v>
      </c>
      <c r="K262" s="128">
        <f t="shared" si="64"/>
        <v>-489.56282340028406</v>
      </c>
      <c r="L262" s="129">
        <f t="shared" si="55"/>
        <v>-2961.0883951045444</v>
      </c>
      <c r="M262" s="129">
        <f t="shared" si="65"/>
        <v>44207.911604895453</v>
      </c>
      <c r="N262" s="129">
        <f t="shared" si="66"/>
        <v>11432.095062036578</v>
      </c>
      <c r="O262" s="130">
        <f t="shared" si="56"/>
        <v>1.0269018936414314</v>
      </c>
      <c r="P262" s="131">
        <v>-4263.3013554603403</v>
      </c>
      <c r="Q262" s="130">
        <f t="shared" si="57"/>
        <v>4.4116344961926686E-2</v>
      </c>
      <c r="R262" s="130">
        <f t="shared" si="58"/>
        <v>5.788669241293723E-2</v>
      </c>
      <c r="S262" s="132">
        <v>3867</v>
      </c>
      <c r="T262" s="1">
        <v>45176</v>
      </c>
      <c r="U262" s="1">
        <v>11530.372639101583</v>
      </c>
      <c r="X262" s="12"/>
      <c r="Y262" s="12"/>
      <c r="Z262" s="12"/>
      <c r="AA262" s="12"/>
    </row>
    <row r="263" spans="1:27">
      <c r="A263" s="125">
        <v>4629</v>
      </c>
      <c r="B263" s="125" t="s">
        <v>280</v>
      </c>
      <c r="C263" s="1">
        <v>20077</v>
      </c>
      <c r="D263" s="125">
        <f t="shared" si="53"/>
        <v>53113.756613756617</v>
      </c>
      <c r="E263" s="126">
        <f t="shared" si="54"/>
        <v>4.7710080216355566</v>
      </c>
      <c r="F263" s="127">
        <f t="shared" si="59"/>
        <v>-25188.689854394197</v>
      </c>
      <c r="G263" s="127">
        <f t="shared" si="60"/>
        <v>-9521.3247649610057</v>
      </c>
      <c r="H263" s="127">
        <f t="shared" si="61"/>
        <v>0</v>
      </c>
      <c r="I263" s="128">
        <f t="shared" si="62"/>
        <v>0</v>
      </c>
      <c r="J263" s="127">
        <f t="shared" si="63"/>
        <v>-126.60016121031396</v>
      </c>
      <c r="K263" s="128">
        <f t="shared" si="64"/>
        <v>-47.854860937498678</v>
      </c>
      <c r="L263" s="129">
        <f t="shared" si="55"/>
        <v>-9569.179625898505</v>
      </c>
      <c r="M263" s="129">
        <f t="shared" si="65"/>
        <v>10507.820374101495</v>
      </c>
      <c r="N263" s="129">
        <f t="shared" si="66"/>
        <v>27798.466598152103</v>
      </c>
      <c r="O263" s="130">
        <f t="shared" si="56"/>
        <v>2.4970311946378332</v>
      </c>
      <c r="P263" s="131">
        <v>-4728.3310867245946</v>
      </c>
      <c r="Q263" s="130">
        <f t="shared" si="57"/>
        <v>0.1042239577604224</v>
      </c>
      <c r="R263" s="130">
        <f t="shared" si="58"/>
        <v>9.838150295745722E-2</v>
      </c>
      <c r="S263" s="132">
        <v>378</v>
      </c>
      <c r="T263" s="1">
        <v>18182</v>
      </c>
      <c r="U263" s="1">
        <v>48356.382978723406</v>
      </c>
      <c r="X263" s="12"/>
      <c r="Y263" s="12"/>
      <c r="Z263" s="12"/>
      <c r="AA263" s="12"/>
    </row>
    <row r="264" spans="1:27">
      <c r="A264" s="125">
        <v>4630</v>
      </c>
      <c r="B264" s="125" t="s">
        <v>281</v>
      </c>
      <c r="C264" s="1">
        <v>71034</v>
      </c>
      <c r="D264" s="125">
        <f t="shared" ref="D264:D327" si="67">C264/S264*1000</f>
        <v>8736.1948099864712</v>
      </c>
      <c r="E264" s="126">
        <f t="shared" ref="E264:E327" si="68">D264/D$364</f>
        <v>0.78473936272511768</v>
      </c>
      <c r="F264" s="127">
        <f t="shared" si="59"/>
        <v>1437.8472278678887</v>
      </c>
      <c r="G264" s="127">
        <f t="shared" si="60"/>
        <v>11691.135809793805</v>
      </c>
      <c r="H264" s="127">
        <f t="shared" si="61"/>
        <v>449.10297628111488</v>
      </c>
      <c r="I264" s="128">
        <f t="shared" si="62"/>
        <v>3651.6563001417453</v>
      </c>
      <c r="J264" s="127">
        <f t="shared" si="63"/>
        <v>322.50281507080092</v>
      </c>
      <c r="K264" s="128">
        <f t="shared" si="64"/>
        <v>2622.2703893406824</v>
      </c>
      <c r="L264" s="129">
        <f t="shared" ref="L264:L327" si="69">+G264+K264</f>
        <v>14313.406199134486</v>
      </c>
      <c r="M264" s="129">
        <f t="shared" si="65"/>
        <v>85347.406199134479</v>
      </c>
      <c r="N264" s="129">
        <f t="shared" si="66"/>
        <v>10496.544852925161</v>
      </c>
      <c r="O264" s="130">
        <f t="shared" ref="O264:O327" si="70">N264/N$364</f>
        <v>0.94286495411986604</v>
      </c>
      <c r="P264" s="131">
        <v>402.53073598775518</v>
      </c>
      <c r="Q264" s="130">
        <f t="shared" ref="Q264:Q327" si="71">(C264-T264)/T264</f>
        <v>8.6545521292217334E-2</v>
      </c>
      <c r="R264" s="130">
        <f t="shared" ref="R264:R327" si="72">(D264-U264)/U264</f>
        <v>7.9730391346835058E-2</v>
      </c>
      <c r="S264" s="132">
        <v>8131</v>
      </c>
      <c r="T264" s="1">
        <v>65376</v>
      </c>
      <c r="U264" s="1">
        <v>8091.0891089108909</v>
      </c>
      <c r="X264" s="12"/>
      <c r="Y264" s="12"/>
      <c r="Z264" s="12"/>
      <c r="AA264" s="12"/>
    </row>
    <row r="265" spans="1:27">
      <c r="A265" s="125">
        <v>4631</v>
      </c>
      <c r="B265" s="125" t="s">
        <v>282</v>
      </c>
      <c r="C265" s="1">
        <v>276982</v>
      </c>
      <c r="D265" s="125">
        <f t="shared" si="67"/>
        <v>9359.7134457473057</v>
      </c>
      <c r="E265" s="126">
        <f t="shared" si="68"/>
        <v>0.84074768528620192</v>
      </c>
      <c r="F265" s="127">
        <f t="shared" si="59"/>
        <v>1063.7360464113881</v>
      </c>
      <c r="G265" s="127">
        <f t="shared" si="60"/>
        <v>31479.140821452209</v>
      </c>
      <c r="H265" s="127">
        <f t="shared" si="61"/>
        <v>230.87145376482283</v>
      </c>
      <c r="I265" s="128">
        <f t="shared" si="62"/>
        <v>6832.1789312624014</v>
      </c>
      <c r="J265" s="127">
        <f t="shared" si="63"/>
        <v>104.27129255450888</v>
      </c>
      <c r="K265" s="128">
        <f t="shared" si="64"/>
        <v>3085.7003605655814</v>
      </c>
      <c r="L265" s="129">
        <f t="shared" si="69"/>
        <v>34564.841182017793</v>
      </c>
      <c r="M265" s="129">
        <f t="shared" si="65"/>
        <v>311546.84118201782</v>
      </c>
      <c r="N265" s="129">
        <f t="shared" si="66"/>
        <v>10527.720784713203</v>
      </c>
      <c r="O265" s="130">
        <f t="shared" si="70"/>
        <v>0.94566537024792041</v>
      </c>
      <c r="P265" s="131">
        <v>5996.0401758806438</v>
      </c>
      <c r="Q265" s="130">
        <f t="shared" si="71"/>
        <v>9.4284461336061984E-2</v>
      </c>
      <c r="R265" s="130">
        <f t="shared" si="72"/>
        <v>8.4818140851419158E-2</v>
      </c>
      <c r="S265" s="132">
        <v>29593</v>
      </c>
      <c r="T265" s="1">
        <v>253117</v>
      </c>
      <c r="U265" s="1">
        <v>8627.9101475951884</v>
      </c>
      <c r="X265" s="12"/>
      <c r="Y265" s="13"/>
      <c r="Z265" s="13"/>
      <c r="AA265" s="12"/>
    </row>
    <row r="266" spans="1:27">
      <c r="A266" s="125">
        <v>4632</v>
      </c>
      <c r="B266" s="125" t="s">
        <v>283</v>
      </c>
      <c r="C266" s="1">
        <v>33957</v>
      </c>
      <c r="D266" s="125">
        <f t="shared" si="67"/>
        <v>11753.894080996884</v>
      </c>
      <c r="E266" s="126">
        <f t="shared" si="68"/>
        <v>1.0558078833265294</v>
      </c>
      <c r="F266" s="127">
        <f t="shared" si="59"/>
        <v>-372.77233473835912</v>
      </c>
      <c r="G266" s="127">
        <f t="shared" si="60"/>
        <v>-1076.9392750591196</v>
      </c>
      <c r="H266" s="127">
        <f t="shared" si="61"/>
        <v>0</v>
      </c>
      <c r="I266" s="128">
        <f t="shared" si="62"/>
        <v>0</v>
      </c>
      <c r="J266" s="127">
        <f t="shared" si="63"/>
        <v>-126.60016121031396</v>
      </c>
      <c r="K266" s="128">
        <f t="shared" si="64"/>
        <v>-365.74786573659702</v>
      </c>
      <c r="L266" s="129">
        <f t="shared" si="69"/>
        <v>-1442.6871407957167</v>
      </c>
      <c r="M266" s="129">
        <f t="shared" si="65"/>
        <v>32514.312859204285</v>
      </c>
      <c r="N266" s="129">
        <f t="shared" si="66"/>
        <v>11254.521585048213</v>
      </c>
      <c r="O266" s="130">
        <f t="shared" si="70"/>
        <v>1.0109511393142221</v>
      </c>
      <c r="P266" s="131">
        <v>353.61240860488374</v>
      </c>
      <c r="Q266" s="130">
        <f t="shared" si="71"/>
        <v>8.4680252986647928E-2</v>
      </c>
      <c r="R266" s="130">
        <f t="shared" si="72"/>
        <v>7.3792150758675359E-2</v>
      </c>
      <c r="S266" s="132">
        <v>2889</v>
      </c>
      <c r="T266" s="1">
        <v>31306</v>
      </c>
      <c r="U266" s="1">
        <v>10946.153846153846</v>
      </c>
      <c r="X266" s="12"/>
      <c r="Y266" s="12"/>
      <c r="Z266" s="12"/>
      <c r="AA266" s="12"/>
    </row>
    <row r="267" spans="1:27">
      <c r="A267" s="125">
        <v>4633</v>
      </c>
      <c r="B267" s="125" t="s">
        <v>284</v>
      </c>
      <c r="C267" s="1">
        <v>4926</v>
      </c>
      <c r="D267" s="125">
        <f t="shared" si="67"/>
        <v>9812.7490039840632</v>
      </c>
      <c r="E267" s="126">
        <f t="shared" si="68"/>
        <v>0.88144215730691933</v>
      </c>
      <c r="F267" s="127">
        <f t="shared" si="59"/>
        <v>791.91471146933361</v>
      </c>
      <c r="G267" s="127">
        <f t="shared" si="60"/>
        <v>397.54118515760547</v>
      </c>
      <c r="H267" s="127">
        <f t="shared" si="61"/>
        <v>72.309008381957753</v>
      </c>
      <c r="I267" s="128">
        <f t="shared" si="62"/>
        <v>36.299122207742798</v>
      </c>
      <c r="J267" s="127">
        <f t="shared" si="63"/>
        <v>-54.291152828356203</v>
      </c>
      <c r="K267" s="128">
        <f t="shared" si="64"/>
        <v>-27.254158719834813</v>
      </c>
      <c r="L267" s="129">
        <f t="shared" si="69"/>
        <v>370.28702643777063</v>
      </c>
      <c r="M267" s="129">
        <f t="shared" si="65"/>
        <v>5296.2870264377707</v>
      </c>
      <c r="N267" s="129">
        <f t="shared" si="66"/>
        <v>10550.372562625042</v>
      </c>
      <c r="O267" s="130">
        <f t="shared" si="70"/>
        <v>0.94770009384895626</v>
      </c>
      <c r="P267" s="131">
        <v>77.479938441256593</v>
      </c>
      <c r="Q267" s="130">
        <f t="shared" si="71"/>
        <v>4.7639302424500214E-2</v>
      </c>
      <c r="R267" s="130">
        <f t="shared" si="72"/>
        <v>9.5638712694945269E-2</v>
      </c>
      <c r="S267" s="132">
        <v>502</v>
      </c>
      <c r="T267" s="1">
        <v>4702</v>
      </c>
      <c r="U267" s="1">
        <v>8956.1904761904771</v>
      </c>
      <c r="X267" s="12"/>
      <c r="Y267" s="12"/>
    </row>
    <row r="268" spans="1:27">
      <c r="A268" s="125">
        <v>4634</v>
      </c>
      <c r="B268" s="125" t="s">
        <v>285</v>
      </c>
      <c r="C268" s="1">
        <v>28093</v>
      </c>
      <c r="D268" s="125">
        <f t="shared" si="67"/>
        <v>17245.549416820137</v>
      </c>
      <c r="E268" s="126">
        <f t="shared" si="68"/>
        <v>1.5491025273074144</v>
      </c>
      <c r="F268" s="127">
        <f t="shared" si="59"/>
        <v>-3667.7655362323103</v>
      </c>
      <c r="G268" s="127">
        <f t="shared" si="60"/>
        <v>-5974.7900585224334</v>
      </c>
      <c r="H268" s="127">
        <f t="shared" si="61"/>
        <v>0</v>
      </c>
      <c r="I268" s="128">
        <f t="shared" si="62"/>
        <v>0</v>
      </c>
      <c r="J268" s="127">
        <f t="shared" si="63"/>
        <v>-126.60016121031396</v>
      </c>
      <c r="K268" s="128">
        <f t="shared" si="64"/>
        <v>-206.23166261160145</v>
      </c>
      <c r="L268" s="129">
        <f t="shared" si="69"/>
        <v>-6181.021721134035</v>
      </c>
      <c r="M268" s="129">
        <f t="shared" si="65"/>
        <v>21911.978278865965</v>
      </c>
      <c r="N268" s="129">
        <f t="shared" si="66"/>
        <v>13451.18371937751</v>
      </c>
      <c r="O268" s="130">
        <f t="shared" si="70"/>
        <v>1.2082689969065759</v>
      </c>
      <c r="P268" s="131">
        <v>-3380.2839689798034</v>
      </c>
      <c r="Q268" s="130">
        <f t="shared" si="71"/>
        <v>9.2177902184900087E-2</v>
      </c>
      <c r="R268" s="130">
        <f t="shared" si="72"/>
        <v>0.11296213482316413</v>
      </c>
      <c r="S268" s="132">
        <v>1629</v>
      </c>
      <c r="T268" s="1">
        <v>25722</v>
      </c>
      <c r="U268" s="1">
        <v>15495.180722891566</v>
      </c>
      <c r="X268" s="12"/>
      <c r="Y268" s="12"/>
    </row>
    <row r="269" spans="1:27">
      <c r="A269" s="125">
        <v>4635</v>
      </c>
      <c r="B269" s="125" t="s">
        <v>286</v>
      </c>
      <c r="C269" s="1">
        <v>25922</v>
      </c>
      <c r="D269" s="125">
        <f t="shared" si="67"/>
        <v>11624.215246636772</v>
      </c>
      <c r="E269" s="126">
        <f t="shared" si="68"/>
        <v>1.0441593237364477</v>
      </c>
      <c r="F269" s="127">
        <f t="shared" si="59"/>
        <v>-294.9650341222914</v>
      </c>
      <c r="G269" s="127">
        <f t="shared" si="60"/>
        <v>-657.77202609270989</v>
      </c>
      <c r="H269" s="127">
        <f t="shared" si="61"/>
        <v>0</v>
      </c>
      <c r="I269" s="128">
        <f t="shared" si="62"/>
        <v>0</v>
      </c>
      <c r="J269" s="127">
        <f t="shared" si="63"/>
        <v>-126.60016121031396</v>
      </c>
      <c r="K269" s="128">
        <f t="shared" si="64"/>
        <v>-282.31835949900011</v>
      </c>
      <c r="L269" s="129">
        <f t="shared" si="69"/>
        <v>-940.09038559170995</v>
      </c>
      <c r="M269" s="129">
        <f t="shared" si="65"/>
        <v>24981.909614408291</v>
      </c>
      <c r="N269" s="129">
        <f t="shared" si="66"/>
        <v>11202.650051304166</v>
      </c>
      <c r="O269" s="130">
        <f t="shared" si="70"/>
        <v>1.0062917154781894</v>
      </c>
      <c r="P269" s="131">
        <v>375.16104921733495</v>
      </c>
      <c r="Q269" s="130">
        <f t="shared" si="71"/>
        <v>3.122886581533198E-2</v>
      </c>
      <c r="R269" s="130">
        <f t="shared" si="72"/>
        <v>5.0651113512302406E-2</v>
      </c>
      <c r="S269" s="132">
        <v>2230</v>
      </c>
      <c r="T269" s="1">
        <v>25137</v>
      </c>
      <c r="U269" s="1">
        <v>11063.820422535211</v>
      </c>
      <c r="X269" s="12"/>
      <c r="Y269" s="12"/>
    </row>
    <row r="270" spans="1:27">
      <c r="A270" s="125">
        <v>4636</v>
      </c>
      <c r="B270" s="125" t="s">
        <v>287</v>
      </c>
      <c r="C270" s="1">
        <v>8390</v>
      </c>
      <c r="D270" s="125">
        <f t="shared" si="67"/>
        <v>10924.479166666666</v>
      </c>
      <c r="E270" s="126">
        <f t="shared" si="68"/>
        <v>0.98130467621372797</v>
      </c>
      <c r="F270" s="127">
        <f t="shared" si="59"/>
        <v>124.87661385977189</v>
      </c>
      <c r="G270" s="127">
        <f t="shared" si="60"/>
        <v>95.905239444304812</v>
      </c>
      <c r="H270" s="127">
        <f t="shared" si="61"/>
        <v>0</v>
      </c>
      <c r="I270" s="128">
        <f t="shared" si="62"/>
        <v>0</v>
      </c>
      <c r="J270" s="127">
        <f t="shared" si="63"/>
        <v>-126.60016121031396</v>
      </c>
      <c r="K270" s="128">
        <f t="shared" si="64"/>
        <v>-97.22892380952112</v>
      </c>
      <c r="L270" s="129">
        <f t="shared" si="69"/>
        <v>-1.3236843652163088</v>
      </c>
      <c r="M270" s="129">
        <f t="shared" si="65"/>
        <v>8388.6763156347843</v>
      </c>
      <c r="N270" s="129">
        <f t="shared" si="66"/>
        <v>10922.755619316125</v>
      </c>
      <c r="O270" s="130">
        <f t="shared" si="70"/>
        <v>0.98114985646910158</v>
      </c>
      <c r="P270" s="131">
        <v>129.27017300399802</v>
      </c>
      <c r="Q270" s="130">
        <f t="shared" si="71"/>
        <v>8.4399638102623756E-2</v>
      </c>
      <c r="R270" s="130">
        <f t="shared" si="72"/>
        <v>0.10981525462065383</v>
      </c>
      <c r="S270" s="132">
        <v>768</v>
      </c>
      <c r="T270" s="1">
        <v>7737</v>
      </c>
      <c r="U270" s="1">
        <v>9843.5114503816803</v>
      </c>
      <c r="X270" s="12"/>
      <c r="Y270" s="12"/>
      <c r="Z270" s="12"/>
      <c r="AA270" s="12"/>
    </row>
    <row r="271" spans="1:27">
      <c r="A271" s="125">
        <v>4637</v>
      </c>
      <c r="B271" s="125" t="s">
        <v>288</v>
      </c>
      <c r="C271" s="1">
        <v>14768</v>
      </c>
      <c r="D271" s="125">
        <f t="shared" si="67"/>
        <v>11448.062015503876</v>
      </c>
      <c r="E271" s="126">
        <f t="shared" si="68"/>
        <v>1.0283361447268424</v>
      </c>
      <c r="F271" s="127">
        <f t="shared" si="59"/>
        <v>-189.27309544255402</v>
      </c>
      <c r="G271" s="127">
        <f t="shared" si="60"/>
        <v>-244.1622931208947</v>
      </c>
      <c r="H271" s="127">
        <f t="shared" si="61"/>
        <v>0</v>
      </c>
      <c r="I271" s="128">
        <f t="shared" si="62"/>
        <v>0</v>
      </c>
      <c r="J271" s="127">
        <f t="shared" si="63"/>
        <v>-126.60016121031396</v>
      </c>
      <c r="K271" s="128">
        <f t="shared" si="64"/>
        <v>-163.31420796130502</v>
      </c>
      <c r="L271" s="129">
        <f t="shared" si="69"/>
        <v>-407.47650108219972</v>
      </c>
      <c r="M271" s="129">
        <f t="shared" si="65"/>
        <v>14360.523498917801</v>
      </c>
      <c r="N271" s="129">
        <f t="shared" si="66"/>
        <v>11132.188758851007</v>
      </c>
      <c r="O271" s="130">
        <f t="shared" si="70"/>
        <v>0.99996244387434718</v>
      </c>
      <c r="P271" s="131">
        <v>118.52724371765242</v>
      </c>
      <c r="Q271" s="130">
        <f t="shared" si="71"/>
        <v>0.16752312435765673</v>
      </c>
      <c r="R271" s="130">
        <f t="shared" si="72"/>
        <v>0.17114335109985099</v>
      </c>
      <c r="S271" s="132">
        <v>1290</v>
      </c>
      <c r="T271" s="1">
        <v>12649</v>
      </c>
      <c r="U271" s="1">
        <v>9775.1159196290573</v>
      </c>
      <c r="X271" s="12"/>
      <c r="Y271" s="12"/>
      <c r="Z271" s="12"/>
      <c r="AA271" s="12"/>
    </row>
    <row r="272" spans="1:27">
      <c r="A272" s="125">
        <v>4638</v>
      </c>
      <c r="B272" s="125" t="s">
        <v>289</v>
      </c>
      <c r="C272" s="1">
        <v>52501</v>
      </c>
      <c r="D272" s="125">
        <f t="shared" si="67"/>
        <v>13241.109709962169</v>
      </c>
      <c r="E272" s="126">
        <f t="shared" si="68"/>
        <v>1.1893988425820339</v>
      </c>
      <c r="F272" s="127">
        <f t="shared" si="59"/>
        <v>-1265.10171211753</v>
      </c>
      <c r="G272" s="127">
        <f t="shared" si="60"/>
        <v>-5016.1282885460059</v>
      </c>
      <c r="H272" s="127">
        <f t="shared" si="61"/>
        <v>0</v>
      </c>
      <c r="I272" s="128">
        <f t="shared" si="62"/>
        <v>0</v>
      </c>
      <c r="J272" s="127">
        <f t="shared" si="63"/>
        <v>-126.60016121031396</v>
      </c>
      <c r="K272" s="128">
        <f t="shared" si="64"/>
        <v>-501.96963919889487</v>
      </c>
      <c r="L272" s="129">
        <f t="shared" si="69"/>
        <v>-5518.0979277449005</v>
      </c>
      <c r="M272" s="129">
        <f t="shared" si="65"/>
        <v>46982.902072255099</v>
      </c>
      <c r="N272" s="129">
        <f t="shared" si="66"/>
        <v>11849.407836634326</v>
      </c>
      <c r="O272" s="130">
        <f t="shared" si="70"/>
        <v>1.0643875230164239</v>
      </c>
      <c r="P272" s="131">
        <v>-4084.3871927593073</v>
      </c>
      <c r="Q272" s="133">
        <f t="shared" si="71"/>
        <v>2.5690618528503888E-2</v>
      </c>
      <c r="R272" s="133">
        <f t="shared" si="72"/>
        <v>4.7420255844114072E-2</v>
      </c>
      <c r="S272" s="132">
        <v>3965</v>
      </c>
      <c r="T272" s="1">
        <v>51186</v>
      </c>
      <c r="U272" s="62">
        <v>12641.639911089158</v>
      </c>
      <c r="V272" s="1"/>
      <c r="W272" s="62"/>
      <c r="X272" s="13"/>
      <c r="Y272" s="13"/>
      <c r="Z272" s="12"/>
      <c r="AA272" s="12"/>
    </row>
    <row r="273" spans="1:27">
      <c r="A273" s="125">
        <v>4639</v>
      </c>
      <c r="B273" s="125" t="s">
        <v>290</v>
      </c>
      <c r="C273" s="1">
        <v>33586</v>
      </c>
      <c r="D273" s="125">
        <f t="shared" si="67"/>
        <v>13119.53125</v>
      </c>
      <c r="E273" s="126">
        <f t="shared" si="68"/>
        <v>1.1784779090100455</v>
      </c>
      <c r="F273" s="127">
        <f t="shared" si="59"/>
        <v>-1192.1546361402284</v>
      </c>
      <c r="G273" s="127">
        <f t="shared" si="60"/>
        <v>-3051.915868518985</v>
      </c>
      <c r="H273" s="127">
        <f t="shared" si="61"/>
        <v>0</v>
      </c>
      <c r="I273" s="128">
        <f t="shared" si="62"/>
        <v>0</v>
      </c>
      <c r="J273" s="127">
        <f t="shared" si="63"/>
        <v>-126.60016121031396</v>
      </c>
      <c r="K273" s="128">
        <f t="shared" si="64"/>
        <v>-324.0964126984037</v>
      </c>
      <c r="L273" s="129">
        <f t="shared" si="69"/>
        <v>-3376.0122812173886</v>
      </c>
      <c r="M273" s="129">
        <f t="shared" si="65"/>
        <v>30209.987718782613</v>
      </c>
      <c r="N273" s="129">
        <f t="shared" si="66"/>
        <v>11800.776452649457</v>
      </c>
      <c r="O273" s="130">
        <f t="shared" si="70"/>
        <v>1.0600191495876283</v>
      </c>
      <c r="P273" s="131">
        <v>-2559.8994233200083</v>
      </c>
      <c r="Q273" s="133">
        <f t="shared" si="71"/>
        <v>1.6156359675662594E-2</v>
      </c>
      <c r="R273" s="133">
        <f t="shared" si="72"/>
        <v>3.6400099653576212E-2</v>
      </c>
      <c r="S273" s="132">
        <v>2560</v>
      </c>
      <c r="T273" s="1">
        <v>33052</v>
      </c>
      <c r="U273" s="1">
        <v>12658.751436231329</v>
      </c>
      <c r="V273" s="1"/>
      <c r="W273" s="1"/>
      <c r="X273" s="13"/>
      <c r="Y273" s="13"/>
      <c r="Z273" s="12"/>
      <c r="AA273" s="12"/>
    </row>
    <row r="274" spans="1:27">
      <c r="A274" s="125">
        <v>4640</v>
      </c>
      <c r="B274" s="125" t="s">
        <v>291</v>
      </c>
      <c r="C274" s="1">
        <v>112838</v>
      </c>
      <c r="D274" s="125">
        <f t="shared" si="67"/>
        <v>9327.767215011987</v>
      </c>
      <c r="E274" s="126">
        <f t="shared" si="68"/>
        <v>0.83787807611493592</v>
      </c>
      <c r="F274" s="127">
        <f t="shared" si="59"/>
        <v>1082.9037848525793</v>
      </c>
      <c r="G274" s="127">
        <f t="shared" si="60"/>
        <v>13099.887085361652</v>
      </c>
      <c r="H274" s="127">
        <f t="shared" si="61"/>
        <v>242.05263452218441</v>
      </c>
      <c r="I274" s="128">
        <f t="shared" si="62"/>
        <v>2928.1107198148648</v>
      </c>
      <c r="J274" s="127">
        <f t="shared" si="63"/>
        <v>115.45247331187045</v>
      </c>
      <c r="K274" s="128">
        <f t="shared" si="64"/>
        <v>1396.6285696536968</v>
      </c>
      <c r="L274" s="129">
        <f t="shared" si="69"/>
        <v>14496.515655015348</v>
      </c>
      <c r="M274" s="129">
        <f t="shared" si="65"/>
        <v>127334.51565501535</v>
      </c>
      <c r="N274" s="129">
        <f t="shared" si="66"/>
        <v>10526.123473176436</v>
      </c>
      <c r="O274" s="130">
        <f t="shared" si="70"/>
        <v>0.94552188978935692</v>
      </c>
      <c r="P274" s="131">
        <v>2022.1678592108892</v>
      </c>
      <c r="Q274" s="133">
        <f t="shared" si="71"/>
        <v>4.5280222325150533E-2</v>
      </c>
      <c r="R274" s="133">
        <f t="shared" si="72"/>
        <v>3.1541315542502085E-2</v>
      </c>
      <c r="S274" s="132">
        <v>12097</v>
      </c>
      <c r="T274" s="1">
        <v>107950</v>
      </c>
      <c r="U274" s="62">
        <v>9042.5531914893618</v>
      </c>
      <c r="V274" s="1"/>
      <c r="W274" s="62"/>
      <c r="X274" s="13"/>
      <c r="Y274" s="13"/>
      <c r="Z274" s="13"/>
      <c r="AA274" s="12"/>
    </row>
    <row r="275" spans="1:27">
      <c r="A275" s="125">
        <v>4641</v>
      </c>
      <c r="B275" s="125" t="s">
        <v>292</v>
      </c>
      <c r="C275" s="1">
        <v>19861</v>
      </c>
      <c r="D275" s="125">
        <f t="shared" si="67"/>
        <v>11246.319365798416</v>
      </c>
      <c r="E275" s="126">
        <f t="shared" si="68"/>
        <v>1.0102143649579931</v>
      </c>
      <c r="F275" s="127">
        <f t="shared" si="59"/>
        <v>-68.227505619277864</v>
      </c>
      <c r="G275" s="127">
        <f t="shared" si="60"/>
        <v>-120.48977492364472</v>
      </c>
      <c r="H275" s="127">
        <f t="shared" si="61"/>
        <v>0</v>
      </c>
      <c r="I275" s="128">
        <f t="shared" si="62"/>
        <v>0</v>
      </c>
      <c r="J275" s="127">
        <f t="shared" si="63"/>
        <v>-126.60016121031396</v>
      </c>
      <c r="K275" s="128">
        <f t="shared" si="64"/>
        <v>-223.57588469741444</v>
      </c>
      <c r="L275" s="129">
        <f t="shared" si="69"/>
        <v>-344.06565962105913</v>
      </c>
      <c r="M275" s="129">
        <f t="shared" si="65"/>
        <v>19516.934340378943</v>
      </c>
      <c r="N275" s="129">
        <f t="shared" si="66"/>
        <v>11051.491698968823</v>
      </c>
      <c r="O275" s="130">
        <f t="shared" si="70"/>
        <v>0.99271373196680746</v>
      </c>
      <c r="P275" s="131">
        <v>-571.0896803059145</v>
      </c>
      <c r="Q275" s="133">
        <f t="shared" si="71"/>
        <v>-0.57399026189914415</v>
      </c>
      <c r="R275" s="133">
        <f t="shared" si="72"/>
        <v>-0.57133674710916138</v>
      </c>
      <c r="S275" s="132">
        <v>1766</v>
      </c>
      <c r="T275" s="1">
        <v>46621</v>
      </c>
      <c r="U275" s="1">
        <v>26235.790658413054</v>
      </c>
      <c r="X275" s="12"/>
      <c r="Y275" s="12"/>
      <c r="Z275" s="12"/>
      <c r="AA275" s="12"/>
    </row>
    <row r="276" spans="1:27">
      <c r="A276" s="125">
        <v>4642</v>
      </c>
      <c r="B276" s="125" t="s">
        <v>293</v>
      </c>
      <c r="C276" s="1">
        <v>33422</v>
      </c>
      <c r="D276" s="125">
        <f t="shared" si="67"/>
        <v>15787.435049598489</v>
      </c>
      <c r="E276" s="126">
        <f t="shared" si="68"/>
        <v>1.4181256244107601</v>
      </c>
      <c r="F276" s="127">
        <f t="shared" si="59"/>
        <v>-2792.8969158993218</v>
      </c>
      <c r="G276" s="127">
        <f t="shared" si="60"/>
        <v>-5912.5627709588643</v>
      </c>
      <c r="H276" s="127">
        <f t="shared" si="61"/>
        <v>0</v>
      </c>
      <c r="I276" s="128">
        <f t="shared" si="62"/>
        <v>0</v>
      </c>
      <c r="J276" s="127">
        <f t="shared" si="63"/>
        <v>-126.60016121031396</v>
      </c>
      <c r="K276" s="128">
        <f t="shared" si="64"/>
        <v>-268.01254128223468</v>
      </c>
      <c r="L276" s="129">
        <f t="shared" si="69"/>
        <v>-6180.5753122410988</v>
      </c>
      <c r="M276" s="129">
        <f t="shared" si="65"/>
        <v>27241.424687758903</v>
      </c>
      <c r="N276" s="129">
        <f t="shared" si="66"/>
        <v>12867.937972488853</v>
      </c>
      <c r="O276" s="130">
        <f t="shared" si="70"/>
        <v>1.1558782357479143</v>
      </c>
      <c r="P276" s="131">
        <v>-3768.3685465501803</v>
      </c>
      <c r="Q276" s="133">
        <f t="shared" si="71"/>
        <v>2.9731644945620358E-2</v>
      </c>
      <c r="R276" s="133">
        <f t="shared" si="72"/>
        <v>3.556857443987984E-2</v>
      </c>
      <c r="S276" s="132">
        <v>2117</v>
      </c>
      <c r="T276" s="1">
        <v>32457</v>
      </c>
      <c r="U276" s="1">
        <v>15245.18553311414</v>
      </c>
      <c r="X276" s="12"/>
      <c r="Y276" s="12"/>
      <c r="Z276" s="12"/>
      <c r="AA276" s="12"/>
    </row>
    <row r="277" spans="1:27">
      <c r="A277" s="125">
        <v>4643</v>
      </c>
      <c r="B277" s="125" t="s">
        <v>294</v>
      </c>
      <c r="C277" s="1">
        <v>75121</v>
      </c>
      <c r="D277" s="125">
        <f t="shared" si="67"/>
        <v>14435.242121445042</v>
      </c>
      <c r="E277" s="126">
        <f t="shared" si="68"/>
        <v>1.2966632440724042</v>
      </c>
      <c r="F277" s="127">
        <f t="shared" si="59"/>
        <v>-1981.5811590072537</v>
      </c>
      <c r="G277" s="127">
        <f t="shared" si="60"/>
        <v>-10312.148351473748</v>
      </c>
      <c r="H277" s="127">
        <f t="shared" si="61"/>
        <v>0</v>
      </c>
      <c r="I277" s="128">
        <f t="shared" si="62"/>
        <v>0</v>
      </c>
      <c r="J277" s="127">
        <f t="shared" si="63"/>
        <v>-126.60016121031396</v>
      </c>
      <c r="K277" s="128">
        <f t="shared" si="64"/>
        <v>-658.8272389384739</v>
      </c>
      <c r="L277" s="129">
        <f t="shared" si="69"/>
        <v>-10970.975590412223</v>
      </c>
      <c r="M277" s="129">
        <f t="shared" si="65"/>
        <v>64150.024409587779</v>
      </c>
      <c r="N277" s="129">
        <f t="shared" si="66"/>
        <v>12327.060801227475</v>
      </c>
      <c r="O277" s="130">
        <f t="shared" si="70"/>
        <v>1.107293283612572</v>
      </c>
      <c r="P277" s="131">
        <v>-6079.2724214677055</v>
      </c>
      <c r="Q277" s="133">
        <f t="shared" si="71"/>
        <v>4.0601191300734175E-2</v>
      </c>
      <c r="R277" s="133">
        <f t="shared" si="72"/>
        <v>3.3802490204610958E-2</v>
      </c>
      <c r="S277" s="132">
        <v>5204</v>
      </c>
      <c r="T277" s="1">
        <v>72190</v>
      </c>
      <c r="U277" s="1">
        <v>13963.249516441007</v>
      </c>
      <c r="X277" s="12"/>
      <c r="Y277" s="12"/>
      <c r="Z277" s="12"/>
      <c r="AA277" s="12"/>
    </row>
    <row r="278" spans="1:27">
      <c r="A278" s="125">
        <v>4644</v>
      </c>
      <c r="B278" s="125" t="s">
        <v>295</v>
      </c>
      <c r="C278" s="1">
        <v>77093</v>
      </c>
      <c r="D278" s="125">
        <f t="shared" si="67"/>
        <v>14695.577582920319</v>
      </c>
      <c r="E278" s="126">
        <f t="shared" si="68"/>
        <v>1.3200481946803422</v>
      </c>
      <c r="F278" s="127">
        <f t="shared" si="59"/>
        <v>-2137.7824358924199</v>
      </c>
      <c r="G278" s="127">
        <f t="shared" si="60"/>
        <v>-11214.806658691636</v>
      </c>
      <c r="H278" s="127">
        <f t="shared" si="61"/>
        <v>0</v>
      </c>
      <c r="I278" s="128">
        <f t="shared" si="62"/>
        <v>0</v>
      </c>
      <c r="J278" s="127">
        <f t="shared" si="63"/>
        <v>-126.60016121031396</v>
      </c>
      <c r="K278" s="128">
        <f t="shared" si="64"/>
        <v>-664.14444570930698</v>
      </c>
      <c r="L278" s="129">
        <f t="shared" si="69"/>
        <v>-11878.951104400943</v>
      </c>
      <c r="M278" s="129">
        <f t="shared" si="65"/>
        <v>65214.048895599059</v>
      </c>
      <c r="N278" s="129">
        <f t="shared" si="66"/>
        <v>12431.194985817587</v>
      </c>
      <c r="O278" s="130">
        <f t="shared" si="70"/>
        <v>1.1166472638557472</v>
      </c>
      <c r="P278" s="131">
        <v>-9223.3092088815465</v>
      </c>
      <c r="Q278" s="133">
        <f t="shared" si="71"/>
        <v>2.6879786879786881E-2</v>
      </c>
      <c r="R278" s="133">
        <f t="shared" si="72"/>
        <v>1.5722305398248964E-2</v>
      </c>
      <c r="S278" s="132">
        <v>5246</v>
      </c>
      <c r="T278" s="1">
        <v>75075</v>
      </c>
      <c r="U278" s="1">
        <v>14468.105608016958</v>
      </c>
      <c r="X278" s="12"/>
      <c r="Y278" s="12"/>
      <c r="Z278" s="12"/>
      <c r="AA278" s="12"/>
    </row>
    <row r="279" spans="1:27">
      <c r="A279" s="125">
        <v>4645</v>
      </c>
      <c r="B279" s="125" t="s">
        <v>296</v>
      </c>
      <c r="C279" s="1">
        <v>31013</v>
      </c>
      <c r="D279" s="125">
        <f t="shared" si="67"/>
        <v>10509.31887495764</v>
      </c>
      <c r="E279" s="126">
        <f t="shared" si="68"/>
        <v>0.94401239624166311</v>
      </c>
      <c r="F279" s="127">
        <f t="shared" si="59"/>
        <v>373.97278888518741</v>
      </c>
      <c r="G279" s="127">
        <f t="shared" si="60"/>
        <v>1103.5937000001882</v>
      </c>
      <c r="H279" s="127">
        <f t="shared" si="61"/>
        <v>0</v>
      </c>
      <c r="I279" s="128">
        <f t="shared" si="62"/>
        <v>0</v>
      </c>
      <c r="J279" s="127">
        <f t="shared" si="63"/>
        <v>-126.60016121031396</v>
      </c>
      <c r="K279" s="128">
        <f t="shared" si="64"/>
        <v>-373.59707573163649</v>
      </c>
      <c r="L279" s="129">
        <f t="shared" si="69"/>
        <v>729.99662426855161</v>
      </c>
      <c r="M279" s="129">
        <f t="shared" si="65"/>
        <v>31742.996624268551</v>
      </c>
      <c r="N279" s="129">
        <f t="shared" si="66"/>
        <v>10756.691502632515</v>
      </c>
      <c r="O279" s="130">
        <f t="shared" si="70"/>
        <v>0.96623294448027564</v>
      </c>
      <c r="P279" s="131">
        <v>-2265.3879707069746</v>
      </c>
      <c r="Q279" s="133">
        <f t="shared" si="71"/>
        <v>0.17933604593679889</v>
      </c>
      <c r="R279" s="133">
        <f t="shared" si="72"/>
        <v>0.19532162432970684</v>
      </c>
      <c r="S279" s="132">
        <v>2951</v>
      </c>
      <c r="T279" s="1">
        <v>26297</v>
      </c>
      <c r="U279" s="1">
        <v>8792.0427950518224</v>
      </c>
      <c r="X279" s="12"/>
      <c r="Y279" s="12"/>
      <c r="Z279" s="12"/>
      <c r="AA279" s="12"/>
    </row>
    <row r="280" spans="1:27">
      <c r="A280" s="125">
        <v>4646</v>
      </c>
      <c r="B280" s="125" t="s">
        <v>297</v>
      </c>
      <c r="C280" s="1">
        <v>25968</v>
      </c>
      <c r="D280" s="125">
        <f t="shared" si="67"/>
        <v>8951.3960703205794</v>
      </c>
      <c r="E280" s="126">
        <f t="shared" si="68"/>
        <v>0.80407007862206459</v>
      </c>
      <c r="F280" s="127">
        <f t="shared" si="59"/>
        <v>1308.7264716674238</v>
      </c>
      <c r="G280" s="127">
        <f t="shared" si="60"/>
        <v>3796.6154943071961</v>
      </c>
      <c r="H280" s="127">
        <f t="shared" si="61"/>
        <v>373.78253516417703</v>
      </c>
      <c r="I280" s="128">
        <f t="shared" si="62"/>
        <v>1084.3431345112776</v>
      </c>
      <c r="J280" s="127">
        <f t="shared" si="63"/>
        <v>247.18237395386308</v>
      </c>
      <c r="K280" s="128">
        <f t="shared" si="64"/>
        <v>717.07606684015684</v>
      </c>
      <c r="L280" s="129">
        <f t="shared" si="69"/>
        <v>4513.6915611473532</v>
      </c>
      <c r="M280" s="129">
        <f t="shared" si="65"/>
        <v>30481.691561147352</v>
      </c>
      <c r="N280" s="129">
        <f t="shared" si="66"/>
        <v>10507.304915941866</v>
      </c>
      <c r="O280" s="130">
        <f t="shared" si="70"/>
        <v>0.94383148991471344</v>
      </c>
      <c r="P280" s="131">
        <v>476.04133748622098</v>
      </c>
      <c r="Q280" s="133">
        <f t="shared" si="71"/>
        <v>9.34355130742347E-2</v>
      </c>
      <c r="R280" s="133">
        <f t="shared" si="72"/>
        <v>8.7404844956624178E-2</v>
      </c>
      <c r="S280" s="132">
        <v>2901</v>
      </c>
      <c r="T280" s="1">
        <v>23749</v>
      </c>
      <c r="U280" s="1">
        <v>8231.8890814558072</v>
      </c>
      <c r="X280" s="12"/>
      <c r="Y280" s="12"/>
      <c r="Z280" s="12"/>
      <c r="AA280" s="12"/>
    </row>
    <row r="281" spans="1:27">
      <c r="A281" s="125">
        <v>4647</v>
      </c>
      <c r="B281" s="125" t="s">
        <v>298</v>
      </c>
      <c r="C281" s="1">
        <v>230838</v>
      </c>
      <c r="D281" s="125">
        <f t="shared" si="67"/>
        <v>10437.601736299512</v>
      </c>
      <c r="E281" s="126">
        <f t="shared" si="68"/>
        <v>0.9375703167194992</v>
      </c>
      <c r="F281" s="127">
        <f t="shared" si="59"/>
        <v>417.0030720800645</v>
      </c>
      <c r="G281" s="127">
        <f t="shared" si="60"/>
        <v>9222.4399421227063</v>
      </c>
      <c r="H281" s="127">
        <f t="shared" si="61"/>
        <v>0</v>
      </c>
      <c r="I281" s="128">
        <f t="shared" si="62"/>
        <v>0</v>
      </c>
      <c r="J281" s="127">
        <f t="shared" si="63"/>
        <v>-126.60016121031396</v>
      </c>
      <c r="K281" s="128">
        <f t="shared" si="64"/>
        <v>-2799.8891653273035</v>
      </c>
      <c r="L281" s="129">
        <f t="shared" si="69"/>
        <v>6422.5507767954023</v>
      </c>
      <c r="M281" s="129">
        <f t="shared" si="65"/>
        <v>237260.5507767954</v>
      </c>
      <c r="N281" s="129">
        <f t="shared" si="66"/>
        <v>10728.004647169262</v>
      </c>
      <c r="O281" s="130">
        <f t="shared" si="70"/>
        <v>0.96365611267140994</v>
      </c>
      <c r="P281" s="131">
        <v>-445.28548677551225</v>
      </c>
      <c r="Q281" s="133">
        <f t="shared" si="71"/>
        <v>0.11051350389193038</v>
      </c>
      <c r="R281" s="133">
        <f t="shared" si="72"/>
        <v>0.10569304375566592</v>
      </c>
      <c r="S281" s="132">
        <v>22116</v>
      </c>
      <c r="T281" s="1">
        <v>207866</v>
      </c>
      <c r="U281" s="1">
        <v>9439.8728428701179</v>
      </c>
      <c r="X281" s="12"/>
      <c r="Y281" s="13"/>
      <c r="Z281" s="13"/>
      <c r="AA281" s="12"/>
    </row>
    <row r="282" spans="1:27">
      <c r="A282" s="125">
        <v>4648</v>
      </c>
      <c r="B282" s="125" t="s">
        <v>299</v>
      </c>
      <c r="C282" s="1">
        <v>46038</v>
      </c>
      <c r="D282" s="125">
        <f t="shared" si="67"/>
        <v>13075.26270945754</v>
      </c>
      <c r="E282" s="126">
        <f t="shared" si="68"/>
        <v>1.17450143331901</v>
      </c>
      <c r="F282" s="127">
        <f t="shared" si="59"/>
        <v>-1165.5935118147524</v>
      </c>
      <c r="G282" s="127">
        <f t="shared" si="60"/>
        <v>-4104.0547550997435</v>
      </c>
      <c r="H282" s="127">
        <f t="shared" si="61"/>
        <v>0</v>
      </c>
      <c r="I282" s="128">
        <f t="shared" si="62"/>
        <v>0</v>
      </c>
      <c r="J282" s="127">
        <f t="shared" si="63"/>
        <v>-126.60016121031396</v>
      </c>
      <c r="K282" s="128">
        <f t="shared" si="64"/>
        <v>-445.75916762151547</v>
      </c>
      <c r="L282" s="129">
        <f t="shared" si="69"/>
        <v>-4549.8139227212587</v>
      </c>
      <c r="M282" s="129">
        <f t="shared" si="65"/>
        <v>41488.18607727874</v>
      </c>
      <c r="N282" s="129">
        <f t="shared" si="66"/>
        <v>11783.069036432475</v>
      </c>
      <c r="O282" s="130">
        <f t="shared" si="70"/>
        <v>1.0584285593112144</v>
      </c>
      <c r="P282" s="131">
        <v>-2940.4840115272477</v>
      </c>
      <c r="Q282" s="133">
        <f t="shared" si="71"/>
        <v>2.5505089880382241E-2</v>
      </c>
      <c r="R282" s="133">
        <f t="shared" si="72"/>
        <v>4.7640388611114678E-2</v>
      </c>
      <c r="S282" s="132">
        <v>3521</v>
      </c>
      <c r="T282" s="1">
        <v>44893</v>
      </c>
      <c r="U282" s="1">
        <v>12480.678343063664</v>
      </c>
      <c r="X282" s="12"/>
      <c r="Y282" s="12"/>
      <c r="Z282" s="12"/>
      <c r="AA282" s="12"/>
    </row>
    <row r="283" spans="1:27">
      <c r="A283" s="125">
        <v>4649</v>
      </c>
      <c r="B283" s="125" t="s">
        <v>300</v>
      </c>
      <c r="C283" s="1">
        <v>86219</v>
      </c>
      <c r="D283" s="125">
        <f t="shared" si="67"/>
        <v>9049.9632623071266</v>
      </c>
      <c r="E283" s="126">
        <f t="shared" si="68"/>
        <v>0.81292399695922302</v>
      </c>
      <c r="F283" s="127">
        <f t="shared" si="59"/>
        <v>1249.5861564754955</v>
      </c>
      <c r="G283" s="127">
        <f t="shared" si="60"/>
        <v>11904.807312742045</v>
      </c>
      <c r="H283" s="127">
        <f t="shared" si="61"/>
        <v>339.28401796888556</v>
      </c>
      <c r="I283" s="128">
        <f t="shared" si="62"/>
        <v>3232.3588391895728</v>
      </c>
      <c r="J283" s="127">
        <f t="shared" si="63"/>
        <v>212.68385675857161</v>
      </c>
      <c r="K283" s="128">
        <f t="shared" si="64"/>
        <v>2026.2391033389117</v>
      </c>
      <c r="L283" s="129">
        <f t="shared" si="69"/>
        <v>13931.046416080957</v>
      </c>
      <c r="M283" s="129">
        <f t="shared" si="65"/>
        <v>100150.04641608096</v>
      </c>
      <c r="N283" s="129">
        <f t="shared" si="66"/>
        <v>10512.233275541195</v>
      </c>
      <c r="O283" s="130">
        <f t="shared" si="70"/>
        <v>0.94427418583157152</v>
      </c>
      <c r="P283" s="131">
        <v>2136.0853058363446</v>
      </c>
      <c r="Q283" s="133">
        <f t="shared" si="71"/>
        <v>8.7772198531452655E-2</v>
      </c>
      <c r="R283" s="133">
        <f t="shared" si="72"/>
        <v>8.6630420218729215E-2</v>
      </c>
      <c r="S283" s="132">
        <v>9527</v>
      </c>
      <c r="T283" s="1">
        <v>79262</v>
      </c>
      <c r="U283" s="62">
        <v>8328.464852369445</v>
      </c>
      <c r="V283" s="1"/>
      <c r="W283" s="62"/>
      <c r="X283" s="13"/>
      <c r="Y283" s="13"/>
      <c r="Z283" s="13"/>
      <c r="AA283" s="12"/>
    </row>
    <row r="284" spans="1:27">
      <c r="A284" s="125">
        <v>4650</v>
      </c>
      <c r="B284" s="125" t="s">
        <v>301</v>
      </c>
      <c r="C284" s="1">
        <v>53291</v>
      </c>
      <c r="D284" s="125">
        <f t="shared" si="67"/>
        <v>9070.8085106382969</v>
      </c>
      <c r="E284" s="126">
        <f t="shared" si="68"/>
        <v>0.81479644683551811</v>
      </c>
      <c r="F284" s="127">
        <f t="shared" si="59"/>
        <v>1237.0790074767933</v>
      </c>
      <c r="G284" s="127">
        <f t="shared" si="60"/>
        <v>7267.8391689261607</v>
      </c>
      <c r="H284" s="127">
        <f t="shared" si="61"/>
        <v>331.98818105297596</v>
      </c>
      <c r="I284" s="128">
        <f t="shared" si="62"/>
        <v>1950.4305636862337</v>
      </c>
      <c r="J284" s="127">
        <f t="shared" si="63"/>
        <v>205.388019842662</v>
      </c>
      <c r="K284" s="128">
        <f t="shared" si="64"/>
        <v>1206.6546165756392</v>
      </c>
      <c r="L284" s="129">
        <f t="shared" si="69"/>
        <v>8474.4937855017997</v>
      </c>
      <c r="M284" s="129">
        <f t="shared" si="65"/>
        <v>61765.4937855018</v>
      </c>
      <c r="N284" s="129">
        <f t="shared" si="66"/>
        <v>10513.275537957754</v>
      </c>
      <c r="O284" s="130">
        <f t="shared" si="70"/>
        <v>0.94436780832538625</v>
      </c>
      <c r="P284" s="131">
        <v>-243.84484393947787</v>
      </c>
      <c r="Q284" s="133">
        <f t="shared" si="71"/>
        <v>6.115093588211868E-2</v>
      </c>
      <c r="R284" s="133">
        <f t="shared" si="72"/>
        <v>6.2957150241066781E-2</v>
      </c>
      <c r="S284" s="132">
        <v>5875</v>
      </c>
      <c r="T284" s="1">
        <v>50220</v>
      </c>
      <c r="U284" s="1">
        <v>8533.5598980458799</v>
      </c>
      <c r="V284" s="1"/>
      <c r="W284" s="1"/>
      <c r="X284" s="12"/>
      <c r="Y284" s="12"/>
      <c r="Z284" s="12"/>
      <c r="AA284" s="12"/>
    </row>
    <row r="285" spans="1:27">
      <c r="A285" s="125">
        <v>4651</v>
      </c>
      <c r="B285" s="125" t="s">
        <v>302</v>
      </c>
      <c r="C285" s="1">
        <v>63397</v>
      </c>
      <c r="D285" s="125">
        <f t="shared" si="67"/>
        <v>8796.5866518662406</v>
      </c>
      <c r="E285" s="126">
        <f t="shared" si="68"/>
        <v>0.79016413363983584</v>
      </c>
      <c r="F285" s="127">
        <f t="shared" si="59"/>
        <v>1401.6121227400272</v>
      </c>
      <c r="G285" s="127">
        <f t="shared" si="60"/>
        <v>10101.418568587376</v>
      </c>
      <c r="H285" s="127">
        <f t="shared" si="61"/>
        <v>427.96583162319564</v>
      </c>
      <c r="I285" s="128">
        <f t="shared" si="62"/>
        <v>3084.3497485083708</v>
      </c>
      <c r="J285" s="127">
        <f t="shared" si="63"/>
        <v>301.36567041288168</v>
      </c>
      <c r="K285" s="128">
        <f t="shared" si="64"/>
        <v>2171.942386665638</v>
      </c>
      <c r="L285" s="129">
        <f t="shared" si="69"/>
        <v>12273.360955253014</v>
      </c>
      <c r="M285" s="129">
        <f t="shared" si="65"/>
        <v>75670.360955253011</v>
      </c>
      <c r="N285" s="129">
        <f t="shared" si="66"/>
        <v>10499.56444501915</v>
      </c>
      <c r="O285" s="130">
        <f t="shared" si="70"/>
        <v>0.94313619266560211</v>
      </c>
      <c r="P285" s="131">
        <v>1267.614673996286</v>
      </c>
      <c r="Q285" s="133">
        <f t="shared" si="71"/>
        <v>3.5864841018267375E-2</v>
      </c>
      <c r="R285" s="133">
        <f t="shared" si="72"/>
        <v>2.3072837292635772E-2</v>
      </c>
      <c r="S285" s="132">
        <v>7207</v>
      </c>
      <c r="T285" s="1">
        <v>61202</v>
      </c>
      <c r="U285" s="1">
        <v>8598.2017420623779</v>
      </c>
      <c r="V285" s="1"/>
      <c r="W285" s="1"/>
      <c r="X285" s="12"/>
      <c r="Y285" s="12"/>
      <c r="Z285" s="12"/>
      <c r="AA285" s="12"/>
    </row>
    <row r="286" spans="1:27" ht="27.95" customHeight="1">
      <c r="A286" s="125">
        <v>5001</v>
      </c>
      <c r="B286" s="125" t="s">
        <v>303</v>
      </c>
      <c r="C286" s="1">
        <v>2262359</v>
      </c>
      <c r="D286" s="125">
        <f t="shared" si="67"/>
        <v>10747.752926421406</v>
      </c>
      <c r="E286" s="126">
        <f t="shared" si="68"/>
        <v>0.96543002596115579</v>
      </c>
      <c r="F286" s="127">
        <f t="shared" si="59"/>
        <v>230.91235800692775</v>
      </c>
      <c r="G286" s="127">
        <f t="shared" si="60"/>
        <v>48606.127711026267</v>
      </c>
      <c r="H286" s="127">
        <f t="shared" si="61"/>
        <v>0</v>
      </c>
      <c r="I286" s="128">
        <f t="shared" si="62"/>
        <v>0</v>
      </c>
      <c r="J286" s="127">
        <f t="shared" si="63"/>
        <v>-126.60016121031396</v>
      </c>
      <c r="K286" s="128">
        <f t="shared" si="64"/>
        <v>-26648.827534126249</v>
      </c>
      <c r="L286" s="129">
        <f t="shared" si="69"/>
        <v>21957.300176900018</v>
      </c>
      <c r="M286" s="129">
        <f t="shared" si="65"/>
        <v>2284316.3001768999</v>
      </c>
      <c r="N286" s="129">
        <f t="shared" si="66"/>
        <v>10852.065123218019</v>
      </c>
      <c r="O286" s="130">
        <f t="shared" si="70"/>
        <v>0.97479999636807246</v>
      </c>
      <c r="P286" s="131">
        <v>17525.199917512189</v>
      </c>
      <c r="Q286" s="133">
        <f t="shared" si="71"/>
        <v>7.6270851817405519E-2</v>
      </c>
      <c r="R286" s="133">
        <f t="shared" si="72"/>
        <v>6.1437972612469326E-2</v>
      </c>
      <c r="S286" s="132">
        <v>210496</v>
      </c>
      <c r="T286" s="1">
        <v>2102035</v>
      </c>
      <c r="U286" s="1">
        <v>10125.653315349598</v>
      </c>
      <c r="V286" s="1"/>
      <c r="W286" s="1"/>
      <c r="X286" s="12"/>
      <c r="Y286" s="13"/>
      <c r="Z286" s="13"/>
      <c r="AA286" s="12"/>
    </row>
    <row r="287" spans="1:27">
      <c r="A287" s="125">
        <v>5006</v>
      </c>
      <c r="B287" s="125" t="s">
        <v>304</v>
      </c>
      <c r="C287" s="1">
        <v>198371</v>
      </c>
      <c r="D287" s="125">
        <f t="shared" si="67"/>
        <v>8264.0809865022511</v>
      </c>
      <c r="E287" s="126">
        <f t="shared" si="68"/>
        <v>0.74233116224048368</v>
      </c>
      <c r="F287" s="127">
        <f t="shared" ref="F287:F350" si="73">($D$364-D287)*0.6</f>
        <v>1721.1155219584209</v>
      </c>
      <c r="G287" s="127">
        <f t="shared" ref="G287:G350" si="74">F287*S287/1000</f>
        <v>41313.656989089934</v>
      </c>
      <c r="H287" s="127">
        <f t="shared" ref="H287:H350" si="75">IF(D287&lt;D$364*0.9,(D$364*0.9-D287)*0.35,0)</f>
        <v>614.34281450059189</v>
      </c>
      <c r="I287" s="128">
        <f t="shared" ref="I287:I350" si="76">H287*S287/1000</f>
        <v>14746.684919272207</v>
      </c>
      <c r="J287" s="127">
        <f t="shared" ref="J287:J350" si="77">H287+I$366</f>
        <v>487.74265329027793</v>
      </c>
      <c r="K287" s="128">
        <f t="shared" ref="K287:K350" si="78">J287*S287/1000</f>
        <v>11707.774649579831</v>
      </c>
      <c r="L287" s="129">
        <f t="shared" si="69"/>
        <v>53021.431638669761</v>
      </c>
      <c r="M287" s="129">
        <f t="shared" ref="M287:M350" si="79">C287+L287</f>
        <v>251392.43163866975</v>
      </c>
      <c r="N287" s="129">
        <f t="shared" ref="N287:N350" si="80">M287/S287*1000</f>
        <v>10472.939161750946</v>
      </c>
      <c r="O287" s="130">
        <f t="shared" si="70"/>
        <v>0.94074454409563413</v>
      </c>
      <c r="P287" s="131">
        <v>2746.0566580555678</v>
      </c>
      <c r="Q287" s="133">
        <f t="shared" si="71"/>
        <v>6.9771831335307094E-2</v>
      </c>
      <c r="R287" s="133">
        <f t="shared" si="72"/>
        <v>7.636765832404363E-2</v>
      </c>
      <c r="S287" s="132">
        <v>24004</v>
      </c>
      <c r="T287" s="1">
        <v>185433</v>
      </c>
      <c r="U287" s="62">
        <v>7677.7492547201055</v>
      </c>
      <c r="V287" s="1"/>
      <c r="W287" s="62"/>
      <c r="X287" s="13"/>
      <c r="Y287" s="13"/>
      <c r="Z287" s="13"/>
      <c r="AA287" s="63"/>
    </row>
    <row r="288" spans="1:27">
      <c r="A288" s="125">
        <v>5007</v>
      </c>
      <c r="B288" s="125" t="s">
        <v>305</v>
      </c>
      <c r="C288" s="1">
        <v>132615</v>
      </c>
      <c r="D288" s="125">
        <f t="shared" si="67"/>
        <v>8840.4106392907124</v>
      </c>
      <c r="E288" s="126">
        <f t="shared" si="68"/>
        <v>0.79410067680440011</v>
      </c>
      <c r="F288" s="127">
        <f t="shared" si="73"/>
        <v>1375.3177302853439</v>
      </c>
      <c r="G288" s="127">
        <f t="shared" si="74"/>
        <v>20631.141272010445</v>
      </c>
      <c r="H288" s="127">
        <f t="shared" si="75"/>
        <v>412.62743602463047</v>
      </c>
      <c r="I288" s="128">
        <f t="shared" si="76"/>
        <v>6189.8241678054819</v>
      </c>
      <c r="J288" s="127">
        <f t="shared" si="77"/>
        <v>286.02727481431651</v>
      </c>
      <c r="K288" s="128">
        <f t="shared" si="78"/>
        <v>4290.695149489562</v>
      </c>
      <c r="L288" s="129">
        <f t="shared" si="69"/>
        <v>24921.836421500007</v>
      </c>
      <c r="M288" s="129">
        <f t="shared" si="79"/>
        <v>157536.83642150002</v>
      </c>
      <c r="N288" s="129">
        <f t="shared" si="80"/>
        <v>10501.755644390376</v>
      </c>
      <c r="O288" s="130">
        <f t="shared" si="70"/>
        <v>0.94333301982383044</v>
      </c>
      <c r="P288" s="131">
        <v>2943.8683397555651</v>
      </c>
      <c r="Q288" s="133">
        <f t="shared" si="71"/>
        <v>8.9768347700322951E-2</v>
      </c>
      <c r="R288" s="133">
        <f t="shared" si="72"/>
        <v>9.6669753808684283E-2</v>
      </c>
      <c r="S288" s="132">
        <v>15001</v>
      </c>
      <c r="T288" s="1">
        <v>121691</v>
      </c>
      <c r="U288" s="62">
        <v>8061.1420243773182</v>
      </c>
      <c r="V288" s="1"/>
      <c r="W288" s="62"/>
      <c r="X288" s="13"/>
      <c r="Y288" s="13"/>
      <c r="Z288" s="13"/>
      <c r="AA288" s="12"/>
    </row>
    <row r="289" spans="1:27">
      <c r="A289" s="125">
        <v>5014</v>
      </c>
      <c r="B289" s="125" t="s">
        <v>306</v>
      </c>
      <c r="C289" s="1">
        <v>96996</v>
      </c>
      <c r="D289" s="125">
        <f t="shared" si="67"/>
        <v>18422.792022792022</v>
      </c>
      <c r="E289" s="126">
        <f t="shared" si="68"/>
        <v>1.6548497814010608</v>
      </c>
      <c r="F289" s="127">
        <f t="shared" si="73"/>
        <v>-4374.1110998154418</v>
      </c>
      <c r="G289" s="127">
        <f t="shared" si="74"/>
        <v>-23029.694940528301</v>
      </c>
      <c r="H289" s="127">
        <f t="shared" si="75"/>
        <v>0</v>
      </c>
      <c r="I289" s="128">
        <f t="shared" si="76"/>
        <v>0</v>
      </c>
      <c r="J289" s="127">
        <f t="shared" si="77"/>
        <v>-126.60016121031396</v>
      </c>
      <c r="K289" s="128">
        <f t="shared" si="78"/>
        <v>-666.54984877230299</v>
      </c>
      <c r="L289" s="129">
        <f t="shared" si="69"/>
        <v>-23696.244789300603</v>
      </c>
      <c r="M289" s="129">
        <f t="shared" si="79"/>
        <v>73299.755210699397</v>
      </c>
      <c r="N289" s="129">
        <f t="shared" si="80"/>
        <v>13922.080761766267</v>
      </c>
      <c r="O289" s="130">
        <f t="shared" si="70"/>
        <v>1.2505678985440347</v>
      </c>
      <c r="P289" s="131">
        <v>-820.18299366400606</v>
      </c>
      <c r="Q289" s="130">
        <f t="shared" si="71"/>
        <v>0.26440107934769858</v>
      </c>
      <c r="R289" s="130">
        <f t="shared" si="72"/>
        <v>0.24975179808650017</v>
      </c>
      <c r="S289" s="132">
        <v>5265</v>
      </c>
      <c r="T289" s="1">
        <v>76713</v>
      </c>
      <c r="U289" s="1">
        <v>14741.160645657186</v>
      </c>
      <c r="X289" s="12"/>
      <c r="Y289" s="12"/>
      <c r="Z289" s="12"/>
      <c r="AA289" s="12"/>
    </row>
    <row r="290" spans="1:27">
      <c r="A290" s="125">
        <v>5020</v>
      </c>
      <c r="B290" s="125" t="s">
        <v>307</v>
      </c>
      <c r="C290" s="1">
        <v>7825</v>
      </c>
      <c r="D290" s="125">
        <f t="shared" si="67"/>
        <v>8655.9734513274343</v>
      </c>
      <c r="E290" s="126">
        <f t="shared" si="68"/>
        <v>0.77753338126061633</v>
      </c>
      <c r="F290" s="127">
        <f t="shared" si="73"/>
        <v>1485.9800430633109</v>
      </c>
      <c r="G290" s="127">
        <f t="shared" si="74"/>
        <v>1343.3259589292329</v>
      </c>
      <c r="H290" s="127">
        <f t="shared" si="75"/>
        <v>477.1804518117778</v>
      </c>
      <c r="I290" s="128">
        <f t="shared" si="76"/>
        <v>431.37112843784712</v>
      </c>
      <c r="J290" s="127">
        <f t="shared" si="77"/>
        <v>350.58029060146384</v>
      </c>
      <c r="K290" s="128">
        <f t="shared" si="78"/>
        <v>316.92458270372333</v>
      </c>
      <c r="L290" s="129">
        <f t="shared" si="69"/>
        <v>1660.2505416329564</v>
      </c>
      <c r="M290" s="129">
        <f t="shared" si="79"/>
        <v>9485.2505416329568</v>
      </c>
      <c r="N290" s="129">
        <f t="shared" si="80"/>
        <v>10492.533784992209</v>
      </c>
      <c r="O290" s="130">
        <f t="shared" si="70"/>
        <v>0.94250465504664105</v>
      </c>
      <c r="P290" s="131">
        <v>306.805108268715</v>
      </c>
      <c r="Q290" s="130">
        <f t="shared" si="71"/>
        <v>0.10009841135948264</v>
      </c>
      <c r="R290" s="130">
        <f t="shared" si="72"/>
        <v>0.12565379480920519</v>
      </c>
      <c r="S290" s="132">
        <v>904</v>
      </c>
      <c r="T290" s="1">
        <v>7113</v>
      </c>
      <c r="U290" s="1">
        <v>7689.72972972973</v>
      </c>
      <c r="X290" s="12"/>
      <c r="Y290" s="12"/>
      <c r="Z290" s="12"/>
      <c r="AA290" s="12"/>
    </row>
    <row r="291" spans="1:27">
      <c r="A291" s="125">
        <v>5021</v>
      </c>
      <c r="B291" s="125" t="s">
        <v>308</v>
      </c>
      <c r="C291" s="1">
        <v>66169</v>
      </c>
      <c r="D291" s="125">
        <f t="shared" si="67"/>
        <v>9364.4211718086608</v>
      </c>
      <c r="E291" s="126">
        <f t="shared" si="68"/>
        <v>0.84117056252619304</v>
      </c>
      <c r="F291" s="127">
        <f t="shared" si="73"/>
        <v>1060.911410774575</v>
      </c>
      <c r="G291" s="127">
        <f t="shared" si="74"/>
        <v>7496.4000285331467</v>
      </c>
      <c r="H291" s="127">
        <f t="shared" si="75"/>
        <v>229.22374964334855</v>
      </c>
      <c r="I291" s="128">
        <f t="shared" si="76"/>
        <v>1619.6950149799009</v>
      </c>
      <c r="J291" s="127">
        <f t="shared" si="77"/>
        <v>102.6235884330346</v>
      </c>
      <c r="K291" s="128">
        <f t="shared" si="78"/>
        <v>725.13827586782247</v>
      </c>
      <c r="L291" s="129">
        <f t="shared" si="69"/>
        <v>8221.5383044009686</v>
      </c>
      <c r="M291" s="129">
        <f t="shared" si="79"/>
        <v>74390.538304400965</v>
      </c>
      <c r="N291" s="129">
        <f t="shared" si="80"/>
        <v>10527.956171016271</v>
      </c>
      <c r="O291" s="130">
        <f t="shared" si="70"/>
        <v>0.94568651410991988</v>
      </c>
      <c r="P291" s="131">
        <v>-161.56504974916606</v>
      </c>
      <c r="Q291" s="130">
        <f t="shared" si="71"/>
        <v>0.11238316185865106</v>
      </c>
      <c r="R291" s="130">
        <f t="shared" si="72"/>
        <v>9.9001818983193005E-2</v>
      </c>
      <c r="S291" s="132">
        <v>7066</v>
      </c>
      <c r="T291" s="1">
        <v>59484</v>
      </c>
      <c r="U291" s="1">
        <v>8520.8422862054158</v>
      </c>
      <c r="X291" s="12"/>
      <c r="Y291" s="12"/>
    </row>
    <row r="292" spans="1:27">
      <c r="A292" s="125">
        <v>5022</v>
      </c>
      <c r="B292" s="125" t="s">
        <v>309</v>
      </c>
      <c r="C292" s="1">
        <v>24770</v>
      </c>
      <c r="D292" s="125">
        <f t="shared" si="67"/>
        <v>10139.173147769137</v>
      </c>
      <c r="E292" s="126">
        <f t="shared" si="68"/>
        <v>0.9107636044751044</v>
      </c>
      <c r="F292" s="127">
        <f t="shared" si="73"/>
        <v>596.06022519828912</v>
      </c>
      <c r="G292" s="127">
        <f t="shared" si="74"/>
        <v>1456.1751301594204</v>
      </c>
      <c r="H292" s="127">
        <f t="shared" si="75"/>
        <v>0</v>
      </c>
      <c r="I292" s="128">
        <f t="shared" si="76"/>
        <v>0</v>
      </c>
      <c r="J292" s="127">
        <f t="shared" si="77"/>
        <v>-126.60016121031396</v>
      </c>
      <c r="K292" s="128">
        <f t="shared" si="78"/>
        <v>-309.28419383679699</v>
      </c>
      <c r="L292" s="129">
        <f t="shared" si="69"/>
        <v>1146.8909363226235</v>
      </c>
      <c r="M292" s="129">
        <f t="shared" si="79"/>
        <v>25916.890936322623</v>
      </c>
      <c r="N292" s="129">
        <f t="shared" si="80"/>
        <v>10608.633211757111</v>
      </c>
      <c r="O292" s="130">
        <f t="shared" si="70"/>
        <v>0.95293342777365186</v>
      </c>
      <c r="P292" s="131">
        <v>-2319.1964460986619</v>
      </c>
      <c r="Q292" s="130">
        <f t="shared" si="71"/>
        <v>8.8599806627406172E-2</v>
      </c>
      <c r="R292" s="130">
        <f t="shared" si="72"/>
        <v>9.3501402154586619E-2</v>
      </c>
      <c r="S292" s="132">
        <v>2443</v>
      </c>
      <c r="T292" s="1">
        <v>22754</v>
      </c>
      <c r="U292" s="1">
        <v>9272.2086389568049</v>
      </c>
      <c r="X292" s="12"/>
      <c r="Y292" s="12"/>
    </row>
    <row r="293" spans="1:27">
      <c r="A293" s="125">
        <v>5025</v>
      </c>
      <c r="B293" s="125" t="s">
        <v>310</v>
      </c>
      <c r="C293" s="1">
        <v>51744</v>
      </c>
      <c r="D293" s="125">
        <f t="shared" si="67"/>
        <v>9286.4321608040209</v>
      </c>
      <c r="E293" s="126">
        <f t="shared" si="68"/>
        <v>0.83416510441468406</v>
      </c>
      <c r="F293" s="127">
        <f t="shared" si="73"/>
        <v>1107.7048173773589</v>
      </c>
      <c r="G293" s="127">
        <f t="shared" si="74"/>
        <v>6172.1312424266443</v>
      </c>
      <c r="H293" s="127">
        <f t="shared" si="75"/>
        <v>256.51990349497254</v>
      </c>
      <c r="I293" s="128">
        <f t="shared" si="76"/>
        <v>1429.3289022739868</v>
      </c>
      <c r="J293" s="127">
        <f t="shared" si="77"/>
        <v>129.91974228465858</v>
      </c>
      <c r="K293" s="128">
        <f t="shared" si="78"/>
        <v>723.91280401011761</v>
      </c>
      <c r="L293" s="129">
        <f t="shared" si="69"/>
        <v>6896.0440464367621</v>
      </c>
      <c r="M293" s="129">
        <f t="shared" si="79"/>
        <v>58640.044046436764</v>
      </c>
      <c r="N293" s="129">
        <f t="shared" si="80"/>
        <v>10524.056720466038</v>
      </c>
      <c r="O293" s="130">
        <f t="shared" si="70"/>
        <v>0.94533624120434445</v>
      </c>
      <c r="P293" s="131">
        <v>856.63170716070908</v>
      </c>
      <c r="Q293" s="130">
        <f t="shared" si="71"/>
        <v>5.2028057334553214E-2</v>
      </c>
      <c r="R293" s="130">
        <f t="shared" si="72"/>
        <v>4.7874321286211635E-2</v>
      </c>
      <c r="S293" s="132">
        <v>5572</v>
      </c>
      <c r="T293" s="1">
        <v>49185</v>
      </c>
      <c r="U293" s="1">
        <v>8862.1621621621616</v>
      </c>
      <c r="X293" s="12"/>
      <c r="Y293" s="12"/>
    </row>
    <row r="294" spans="1:27">
      <c r="A294" s="125">
        <v>5026</v>
      </c>
      <c r="B294" s="125" t="s">
        <v>311</v>
      </c>
      <c r="C294" s="1">
        <v>15489</v>
      </c>
      <c r="D294" s="125">
        <f t="shared" si="67"/>
        <v>7930.8755760368667</v>
      </c>
      <c r="E294" s="126">
        <f t="shared" si="68"/>
        <v>0.71240057951512292</v>
      </c>
      <c r="F294" s="127">
        <f t="shared" si="73"/>
        <v>1921.0387682376513</v>
      </c>
      <c r="G294" s="127">
        <f t="shared" si="74"/>
        <v>3751.7887143681328</v>
      </c>
      <c r="H294" s="127">
        <f t="shared" si="75"/>
        <v>730.96470816347642</v>
      </c>
      <c r="I294" s="128">
        <f t="shared" si="76"/>
        <v>1427.5740750432694</v>
      </c>
      <c r="J294" s="127">
        <f t="shared" si="77"/>
        <v>604.36454695316252</v>
      </c>
      <c r="K294" s="128">
        <f t="shared" si="78"/>
        <v>1180.3239601995265</v>
      </c>
      <c r="L294" s="129">
        <f t="shared" si="69"/>
        <v>4932.1126745676593</v>
      </c>
      <c r="M294" s="129">
        <f t="shared" si="79"/>
        <v>20421.112674567659</v>
      </c>
      <c r="N294" s="129">
        <f t="shared" si="80"/>
        <v>10456.278891227679</v>
      </c>
      <c r="O294" s="130">
        <f t="shared" si="70"/>
        <v>0.93924801495936627</v>
      </c>
      <c r="P294" s="131">
        <v>467.20213102743492</v>
      </c>
      <c r="Q294" s="130">
        <f t="shared" si="71"/>
        <v>9.2621331828442441E-2</v>
      </c>
      <c r="R294" s="130">
        <f t="shared" si="72"/>
        <v>0.10101320073649508</v>
      </c>
      <c r="S294" s="132">
        <v>1953</v>
      </c>
      <c r="T294" s="1">
        <v>14176</v>
      </c>
      <c r="U294" s="1">
        <v>7203.252032520325</v>
      </c>
      <c r="X294" s="12"/>
      <c r="Y294" s="12"/>
    </row>
    <row r="295" spans="1:27">
      <c r="A295" s="125">
        <v>5027</v>
      </c>
      <c r="B295" s="125" t="s">
        <v>312</v>
      </c>
      <c r="C295" s="1">
        <v>49305</v>
      </c>
      <c r="D295" s="125">
        <f t="shared" si="67"/>
        <v>8056.3725490196084</v>
      </c>
      <c r="E295" s="126">
        <f t="shared" si="68"/>
        <v>0.72367349830235417</v>
      </c>
      <c r="F295" s="127">
        <f t="shared" si="73"/>
        <v>1845.7405844480063</v>
      </c>
      <c r="G295" s="127">
        <f t="shared" si="74"/>
        <v>11295.9323768218</v>
      </c>
      <c r="H295" s="127">
        <f t="shared" si="75"/>
        <v>687.04076761951683</v>
      </c>
      <c r="I295" s="128">
        <f t="shared" si="76"/>
        <v>4204.6894978314431</v>
      </c>
      <c r="J295" s="127">
        <f t="shared" si="77"/>
        <v>560.44060640920293</v>
      </c>
      <c r="K295" s="128">
        <f t="shared" si="78"/>
        <v>3429.8965112243222</v>
      </c>
      <c r="L295" s="129">
        <f t="shared" si="69"/>
        <v>14725.828888046122</v>
      </c>
      <c r="M295" s="129">
        <f t="shared" si="79"/>
        <v>64030.828888046119</v>
      </c>
      <c r="N295" s="129">
        <f t="shared" si="80"/>
        <v>10462.553739876817</v>
      </c>
      <c r="O295" s="130">
        <f t="shared" si="70"/>
        <v>0.93981166089872792</v>
      </c>
      <c r="P295" s="131">
        <v>983.60183916431379</v>
      </c>
      <c r="Q295" s="130">
        <f t="shared" si="71"/>
        <v>6.0641913694445639E-2</v>
      </c>
      <c r="R295" s="130">
        <f t="shared" si="72"/>
        <v>8.195873646967719E-2</v>
      </c>
      <c r="S295" s="132">
        <v>6120</v>
      </c>
      <c r="T295" s="1">
        <v>46486</v>
      </c>
      <c r="U295" s="1">
        <v>7446.0996315873781</v>
      </c>
      <c r="X295" s="12"/>
      <c r="Y295" s="12"/>
    </row>
    <row r="296" spans="1:27">
      <c r="A296" s="125">
        <v>5028</v>
      </c>
      <c r="B296" s="125" t="s">
        <v>313</v>
      </c>
      <c r="C296" s="1">
        <v>149058</v>
      </c>
      <c r="D296" s="125">
        <f t="shared" si="67"/>
        <v>8705.1334462418963</v>
      </c>
      <c r="E296" s="126">
        <f t="shared" si="68"/>
        <v>0.78194923781141645</v>
      </c>
      <c r="F296" s="127">
        <f t="shared" si="73"/>
        <v>1456.4840461146337</v>
      </c>
      <c r="G296" s="127">
        <f t="shared" si="74"/>
        <v>24939.376321620872</v>
      </c>
      <c r="H296" s="127">
        <f t="shared" si="75"/>
        <v>459.9744535917161</v>
      </c>
      <c r="I296" s="128">
        <f t="shared" si="76"/>
        <v>7876.1425688509553</v>
      </c>
      <c r="J296" s="127">
        <f t="shared" si="77"/>
        <v>333.37429238140214</v>
      </c>
      <c r="K296" s="128">
        <f t="shared" si="78"/>
        <v>5708.3680084467496</v>
      </c>
      <c r="L296" s="129">
        <f t="shared" si="69"/>
        <v>30647.74433006762</v>
      </c>
      <c r="M296" s="129">
        <f t="shared" si="79"/>
        <v>179705.74433006762</v>
      </c>
      <c r="N296" s="129">
        <f t="shared" si="80"/>
        <v>10494.991784737933</v>
      </c>
      <c r="O296" s="130">
        <f t="shared" si="70"/>
        <v>0.94272544787418111</v>
      </c>
      <c r="P296" s="131">
        <v>3143.9355297403054</v>
      </c>
      <c r="Q296" s="130">
        <f t="shared" si="71"/>
        <v>8.0937221259345743E-2</v>
      </c>
      <c r="R296" s="130">
        <f t="shared" si="72"/>
        <v>6.9952985056628433E-2</v>
      </c>
      <c r="S296" s="132">
        <v>17123</v>
      </c>
      <c r="T296" s="1">
        <v>137897</v>
      </c>
      <c r="U296" s="1">
        <v>8135.9962239660163</v>
      </c>
      <c r="X296" s="12"/>
      <c r="Y296" s="12"/>
    </row>
    <row r="297" spans="1:27">
      <c r="A297" s="125">
        <v>5029</v>
      </c>
      <c r="B297" s="125" t="s">
        <v>314</v>
      </c>
      <c r="C297" s="1">
        <v>72870</v>
      </c>
      <c r="D297" s="125">
        <f t="shared" si="67"/>
        <v>8716.5071770334944</v>
      </c>
      <c r="E297" s="126">
        <f t="shared" si="68"/>
        <v>0.78297089706322287</v>
      </c>
      <c r="F297" s="127">
        <f t="shared" si="73"/>
        <v>1449.6598076396749</v>
      </c>
      <c r="G297" s="127">
        <f t="shared" si="74"/>
        <v>12119.155991867681</v>
      </c>
      <c r="H297" s="127">
        <f t="shared" si="75"/>
        <v>455.99364781465681</v>
      </c>
      <c r="I297" s="128">
        <f t="shared" si="76"/>
        <v>3812.1068957305311</v>
      </c>
      <c r="J297" s="127">
        <f t="shared" si="77"/>
        <v>329.39348660434285</v>
      </c>
      <c r="K297" s="128">
        <f t="shared" si="78"/>
        <v>2753.7295480123066</v>
      </c>
      <c r="L297" s="129">
        <f t="shared" si="69"/>
        <v>14872.885539879988</v>
      </c>
      <c r="M297" s="129">
        <f t="shared" si="79"/>
        <v>87742.885539879993</v>
      </c>
      <c r="N297" s="129">
        <f t="shared" si="80"/>
        <v>10495.560471277511</v>
      </c>
      <c r="O297" s="130">
        <f t="shared" si="70"/>
        <v>0.94277653083677126</v>
      </c>
      <c r="P297" s="131">
        <v>1932.1286561133293</v>
      </c>
      <c r="Q297" s="130">
        <f t="shared" si="71"/>
        <v>7.2864062661032666E-2</v>
      </c>
      <c r="R297" s="130">
        <f t="shared" si="72"/>
        <v>7.3762393813978672E-2</v>
      </c>
      <c r="S297" s="132">
        <v>8360</v>
      </c>
      <c r="T297" s="1">
        <v>67921</v>
      </c>
      <c r="U297" s="1">
        <v>8117.7243934504604</v>
      </c>
      <c r="X297" s="12"/>
      <c r="Y297" s="12"/>
    </row>
    <row r="298" spans="1:27">
      <c r="A298" s="125">
        <v>5031</v>
      </c>
      <c r="B298" s="125" t="s">
        <v>315</v>
      </c>
      <c r="C298" s="1">
        <v>142773</v>
      </c>
      <c r="D298" s="125">
        <f t="shared" si="67"/>
        <v>9897.6083188908142</v>
      </c>
      <c r="E298" s="126">
        <f t="shared" si="68"/>
        <v>0.88906474885273634</v>
      </c>
      <c r="F298" s="127">
        <f t="shared" si="73"/>
        <v>740.99912252528304</v>
      </c>
      <c r="G298" s="127">
        <f t="shared" si="74"/>
        <v>10688.912342427207</v>
      </c>
      <c r="H298" s="127">
        <f t="shared" si="75"/>
        <v>42.608248164594897</v>
      </c>
      <c r="I298" s="128">
        <f t="shared" si="76"/>
        <v>614.62397977428134</v>
      </c>
      <c r="J298" s="127">
        <f t="shared" si="77"/>
        <v>-83.991913045719059</v>
      </c>
      <c r="K298" s="128">
        <f t="shared" si="78"/>
        <v>-1211.5833456844973</v>
      </c>
      <c r="L298" s="129">
        <f t="shared" si="69"/>
        <v>9477.3289967427099</v>
      </c>
      <c r="M298" s="129">
        <f t="shared" si="79"/>
        <v>152250.3289967427</v>
      </c>
      <c r="N298" s="129">
        <f t="shared" si="80"/>
        <v>10554.615528370377</v>
      </c>
      <c r="O298" s="130">
        <f t="shared" si="70"/>
        <v>0.94808122342624701</v>
      </c>
      <c r="P298" s="131">
        <v>2753.1321120433822</v>
      </c>
      <c r="Q298" s="130">
        <f t="shared" si="71"/>
        <v>0.10004777020988073</v>
      </c>
      <c r="R298" s="130">
        <f t="shared" si="72"/>
        <v>9.3108127430740373E-2</v>
      </c>
      <c r="S298" s="132">
        <v>14425</v>
      </c>
      <c r="T298" s="1">
        <v>129788</v>
      </c>
      <c r="U298" s="1">
        <v>9054.5556020650201</v>
      </c>
      <c r="X298" s="12"/>
      <c r="Y298" s="12"/>
    </row>
    <row r="299" spans="1:27">
      <c r="A299" s="125">
        <v>5032</v>
      </c>
      <c r="B299" s="125" t="s">
        <v>316</v>
      </c>
      <c r="C299" s="1">
        <v>37282</v>
      </c>
      <c r="D299" s="125">
        <f t="shared" si="67"/>
        <v>9115.4034229828849</v>
      </c>
      <c r="E299" s="126">
        <f t="shared" si="68"/>
        <v>0.81880223927206852</v>
      </c>
      <c r="F299" s="127">
        <f t="shared" si="73"/>
        <v>1210.3220600700406</v>
      </c>
      <c r="G299" s="127">
        <f t="shared" si="74"/>
        <v>4950.217225686466</v>
      </c>
      <c r="H299" s="127">
        <f t="shared" si="75"/>
        <v>316.37996173237013</v>
      </c>
      <c r="I299" s="128">
        <f t="shared" si="76"/>
        <v>1293.9940434853938</v>
      </c>
      <c r="J299" s="127">
        <f t="shared" si="77"/>
        <v>189.77980052205618</v>
      </c>
      <c r="K299" s="128">
        <f t="shared" si="78"/>
        <v>776.1993841352097</v>
      </c>
      <c r="L299" s="129">
        <f t="shared" si="69"/>
        <v>5726.4166098216756</v>
      </c>
      <c r="M299" s="129">
        <f t="shared" si="79"/>
        <v>43008.416609821674</v>
      </c>
      <c r="N299" s="129">
        <f t="shared" si="80"/>
        <v>10515.505283574981</v>
      </c>
      <c r="O299" s="130">
        <f t="shared" si="70"/>
        <v>0.94456809794721364</v>
      </c>
      <c r="P299" s="131">
        <v>-580.48496369574059</v>
      </c>
      <c r="Q299" s="130">
        <f t="shared" si="71"/>
        <v>5.0848413101076725E-2</v>
      </c>
      <c r="R299" s="130">
        <f t="shared" si="72"/>
        <v>4.5452858901780149E-2</v>
      </c>
      <c r="S299" s="132">
        <v>4090</v>
      </c>
      <c r="T299" s="1">
        <v>35478</v>
      </c>
      <c r="U299" s="1">
        <v>8719.0956008847388</v>
      </c>
      <c r="X299" s="12"/>
      <c r="Y299" s="12"/>
    </row>
    <row r="300" spans="1:27">
      <c r="A300" s="125">
        <v>5033</v>
      </c>
      <c r="B300" s="125" t="s">
        <v>317</v>
      </c>
      <c r="C300" s="1">
        <v>20132</v>
      </c>
      <c r="D300" s="125">
        <f t="shared" si="67"/>
        <v>26842.666666666668</v>
      </c>
      <c r="E300" s="126">
        <f t="shared" si="68"/>
        <v>2.411175299086008</v>
      </c>
      <c r="F300" s="127">
        <f t="shared" si="73"/>
        <v>-9426.0358861402292</v>
      </c>
      <c r="G300" s="127">
        <f t="shared" si="74"/>
        <v>-7069.5269146051724</v>
      </c>
      <c r="H300" s="127">
        <f t="shared" si="75"/>
        <v>0</v>
      </c>
      <c r="I300" s="128">
        <f t="shared" si="76"/>
        <v>0</v>
      </c>
      <c r="J300" s="127">
        <f t="shared" si="77"/>
        <v>-126.60016121031396</v>
      </c>
      <c r="K300" s="128">
        <f t="shared" si="78"/>
        <v>-94.950120907735467</v>
      </c>
      <c r="L300" s="129">
        <f t="shared" si="69"/>
        <v>-7164.4770355129076</v>
      </c>
      <c r="M300" s="129">
        <f t="shared" si="79"/>
        <v>12967.522964487092</v>
      </c>
      <c r="N300" s="129">
        <f t="shared" si="80"/>
        <v>17290.030619316123</v>
      </c>
      <c r="O300" s="130">
        <f t="shared" si="70"/>
        <v>1.5530981056180133</v>
      </c>
      <c r="P300" s="131">
        <v>-3958.4283466757838</v>
      </c>
      <c r="Q300" s="130">
        <f t="shared" si="71"/>
        <v>3.3311091720987528E-2</v>
      </c>
      <c r="R300" s="130">
        <f t="shared" si="72"/>
        <v>4.571082482163949E-2</v>
      </c>
      <c r="S300" s="132">
        <v>750</v>
      </c>
      <c r="T300" s="1">
        <v>19483</v>
      </c>
      <c r="U300" s="1">
        <v>25669.301712779972</v>
      </c>
      <c r="X300" s="12"/>
      <c r="Y300" s="12"/>
    </row>
    <row r="301" spans="1:27">
      <c r="A301" s="125">
        <v>5034</v>
      </c>
      <c r="B301" s="125" t="s">
        <v>318</v>
      </c>
      <c r="C301" s="1">
        <v>23650</v>
      </c>
      <c r="D301" s="125">
        <f t="shared" si="67"/>
        <v>9858.2742809503943</v>
      </c>
      <c r="E301" s="126">
        <f t="shared" si="68"/>
        <v>0.88553152088127607</v>
      </c>
      <c r="F301" s="127">
        <f t="shared" si="73"/>
        <v>764.59954528953494</v>
      </c>
      <c r="G301" s="127">
        <f t="shared" si="74"/>
        <v>1834.2743091495943</v>
      </c>
      <c r="H301" s="127">
        <f t="shared" si="75"/>
        <v>56.375161443741852</v>
      </c>
      <c r="I301" s="128">
        <f t="shared" si="76"/>
        <v>135.24401230353669</v>
      </c>
      <c r="J301" s="127">
        <f t="shared" si="77"/>
        <v>-70.224999766572097</v>
      </c>
      <c r="K301" s="128">
        <f t="shared" si="78"/>
        <v>-168.46977444000646</v>
      </c>
      <c r="L301" s="129">
        <f t="shared" si="69"/>
        <v>1665.8045347095879</v>
      </c>
      <c r="M301" s="129">
        <f t="shared" si="79"/>
        <v>25315.804534709587</v>
      </c>
      <c r="N301" s="129">
        <f t="shared" si="80"/>
        <v>10552.648826473358</v>
      </c>
      <c r="O301" s="130">
        <f t="shared" si="70"/>
        <v>0.94790456202767415</v>
      </c>
      <c r="P301" s="131">
        <v>-2478.0386009550284</v>
      </c>
      <c r="Q301" s="130">
        <f t="shared" si="71"/>
        <v>6.1061510161963303E-2</v>
      </c>
      <c r="R301" s="130">
        <f t="shared" si="72"/>
        <v>6.7253615681874421E-2</v>
      </c>
      <c r="S301" s="132">
        <v>2399</v>
      </c>
      <c r="T301" s="1">
        <v>22289</v>
      </c>
      <c r="U301" s="1">
        <v>9237.0493162038965</v>
      </c>
      <c r="X301" s="12"/>
      <c r="Y301" s="12"/>
    </row>
    <row r="302" spans="1:27">
      <c r="A302" s="125">
        <v>5035</v>
      </c>
      <c r="B302" s="125" t="s">
        <v>319</v>
      </c>
      <c r="C302" s="1">
        <v>213637</v>
      </c>
      <c r="D302" s="125">
        <f t="shared" si="67"/>
        <v>8796.3519578375253</v>
      </c>
      <c r="E302" s="126">
        <f t="shared" si="68"/>
        <v>0.79014305196222501</v>
      </c>
      <c r="F302" s="127">
        <f t="shared" si="73"/>
        <v>1401.7529391572564</v>
      </c>
      <c r="G302" s="127">
        <f t="shared" si="74"/>
        <v>34044.373633312287</v>
      </c>
      <c r="H302" s="127">
        <f t="shared" si="75"/>
        <v>428.04797453324596</v>
      </c>
      <c r="I302" s="128">
        <f t="shared" si="76"/>
        <v>10396.001157488943</v>
      </c>
      <c r="J302" s="127">
        <f t="shared" si="77"/>
        <v>301.44781332293201</v>
      </c>
      <c r="K302" s="128">
        <f t="shared" si="78"/>
        <v>7321.2630421740496</v>
      </c>
      <c r="L302" s="129">
        <f t="shared" si="69"/>
        <v>41365.636675486334</v>
      </c>
      <c r="M302" s="129">
        <f t="shared" si="79"/>
        <v>255002.63667548634</v>
      </c>
      <c r="N302" s="129">
        <f t="shared" si="80"/>
        <v>10499.552710317716</v>
      </c>
      <c r="O302" s="130">
        <f t="shared" si="70"/>
        <v>0.9431351385817216</v>
      </c>
      <c r="P302" s="131">
        <v>4835.2691532326789</v>
      </c>
      <c r="Q302" s="130">
        <f t="shared" si="71"/>
        <v>8.7061828654586906E-2</v>
      </c>
      <c r="R302" s="130">
        <f t="shared" si="72"/>
        <v>8.6882792655302604E-2</v>
      </c>
      <c r="S302" s="132">
        <v>24287</v>
      </c>
      <c r="T302" s="1">
        <v>196527</v>
      </c>
      <c r="U302" s="1">
        <v>8093.1927686035488</v>
      </c>
      <c r="X302" s="12"/>
      <c r="Y302" s="12"/>
    </row>
    <row r="303" spans="1:27">
      <c r="A303" s="125">
        <v>5036</v>
      </c>
      <c r="B303" s="125" t="s">
        <v>320</v>
      </c>
      <c r="C303" s="1">
        <v>20296</v>
      </c>
      <c r="D303" s="125">
        <f t="shared" si="67"/>
        <v>7782.2085889570553</v>
      </c>
      <c r="E303" s="126">
        <f t="shared" si="68"/>
        <v>0.69904638592892765</v>
      </c>
      <c r="F303" s="127">
        <f t="shared" si="73"/>
        <v>2010.2389604855382</v>
      </c>
      <c r="G303" s="127">
        <f t="shared" si="74"/>
        <v>5242.7032089462837</v>
      </c>
      <c r="H303" s="127">
        <f t="shared" si="75"/>
        <v>782.99815364141045</v>
      </c>
      <c r="I303" s="128">
        <f t="shared" si="76"/>
        <v>2042.0591846967984</v>
      </c>
      <c r="J303" s="127">
        <f t="shared" si="77"/>
        <v>656.39799243109655</v>
      </c>
      <c r="K303" s="128">
        <f t="shared" si="78"/>
        <v>1711.8859642602999</v>
      </c>
      <c r="L303" s="129">
        <f t="shared" si="69"/>
        <v>6954.5891732065838</v>
      </c>
      <c r="M303" s="129">
        <f t="shared" si="79"/>
        <v>27250.589173206583</v>
      </c>
      <c r="N303" s="129">
        <f t="shared" si="80"/>
        <v>10448.84554187369</v>
      </c>
      <c r="O303" s="130">
        <f t="shared" si="70"/>
        <v>0.93858030528005665</v>
      </c>
      <c r="P303" s="131">
        <v>585.39836544779973</v>
      </c>
      <c r="Q303" s="130">
        <f t="shared" si="71"/>
        <v>9.4832236487215449E-2</v>
      </c>
      <c r="R303" s="130">
        <f t="shared" si="72"/>
        <v>9.5252034123905413E-2</v>
      </c>
      <c r="S303" s="132">
        <v>2608</v>
      </c>
      <c r="T303" s="1">
        <v>18538</v>
      </c>
      <c r="U303" s="1">
        <v>7105.4043694902257</v>
      </c>
      <c r="X303" s="12"/>
      <c r="Y303" s="12"/>
    </row>
    <row r="304" spans="1:27">
      <c r="A304" s="125">
        <v>5037</v>
      </c>
      <c r="B304" s="125" t="s">
        <v>321</v>
      </c>
      <c r="C304" s="1">
        <v>175690</v>
      </c>
      <c r="D304" s="125">
        <f t="shared" si="67"/>
        <v>8710.0292499132429</v>
      </c>
      <c r="E304" s="126">
        <f t="shared" si="68"/>
        <v>0.78238900935230382</v>
      </c>
      <c r="F304" s="127">
        <f t="shared" si="73"/>
        <v>1453.5465639118258</v>
      </c>
      <c r="G304" s="127">
        <f t="shared" si="74"/>
        <v>29319.487740665438</v>
      </c>
      <c r="H304" s="127">
        <f t="shared" si="75"/>
        <v>458.26092230674482</v>
      </c>
      <c r="I304" s="128">
        <f t="shared" si="76"/>
        <v>9243.5810638493513</v>
      </c>
      <c r="J304" s="127">
        <f t="shared" si="77"/>
        <v>331.66076109643086</v>
      </c>
      <c r="K304" s="128">
        <f t="shared" si="78"/>
        <v>6689.9292120761074</v>
      </c>
      <c r="L304" s="129">
        <f t="shared" si="69"/>
        <v>36009.416952741543</v>
      </c>
      <c r="M304" s="129">
        <f t="shared" si="79"/>
        <v>211699.41695274154</v>
      </c>
      <c r="N304" s="129">
        <f t="shared" si="80"/>
        <v>10495.236574921497</v>
      </c>
      <c r="O304" s="130">
        <f t="shared" si="70"/>
        <v>0.94274743645122516</v>
      </c>
      <c r="P304" s="131">
        <v>4128.824877088784</v>
      </c>
      <c r="Q304" s="130">
        <f t="shared" si="71"/>
        <v>6.9135697290192241E-2</v>
      </c>
      <c r="R304" s="130">
        <f t="shared" si="72"/>
        <v>6.9082693686142518E-2</v>
      </c>
      <c r="S304" s="132">
        <v>20171</v>
      </c>
      <c r="T304" s="1">
        <v>164329</v>
      </c>
      <c r="U304" s="1">
        <v>8147.1988101140305</v>
      </c>
      <c r="X304" s="12"/>
      <c r="Y304" s="12"/>
    </row>
    <row r="305" spans="1:26">
      <c r="A305" s="125">
        <v>5038</v>
      </c>
      <c r="B305" s="125" t="s">
        <v>322</v>
      </c>
      <c r="C305" s="1">
        <v>121647</v>
      </c>
      <c r="D305" s="125">
        <f t="shared" si="67"/>
        <v>8134.2026078234703</v>
      </c>
      <c r="E305" s="126">
        <f t="shared" si="68"/>
        <v>0.73066467833840187</v>
      </c>
      <c r="F305" s="127">
        <f t="shared" si="73"/>
        <v>1799.0425491656893</v>
      </c>
      <c r="G305" s="127">
        <f t="shared" si="74"/>
        <v>26904.681322772882</v>
      </c>
      <c r="H305" s="127">
        <f t="shared" si="75"/>
        <v>659.80024703816525</v>
      </c>
      <c r="I305" s="128">
        <f t="shared" si="76"/>
        <v>9867.3126944557607</v>
      </c>
      <c r="J305" s="127">
        <f t="shared" si="77"/>
        <v>533.20008582785135</v>
      </c>
      <c r="K305" s="128">
        <f t="shared" si="78"/>
        <v>7974.0072835555166</v>
      </c>
      <c r="L305" s="129">
        <f t="shared" si="69"/>
        <v>34878.688606328396</v>
      </c>
      <c r="M305" s="129">
        <f t="shared" si="79"/>
        <v>156525.68860632839</v>
      </c>
      <c r="N305" s="129">
        <f t="shared" si="80"/>
        <v>10466.445242817012</v>
      </c>
      <c r="O305" s="130">
        <f t="shared" si="70"/>
        <v>0.94016121990053036</v>
      </c>
      <c r="P305" s="131">
        <v>2767.0781461931838</v>
      </c>
      <c r="Q305" s="130">
        <f t="shared" si="71"/>
        <v>8.1325890238048676E-2</v>
      </c>
      <c r="R305" s="130">
        <f t="shared" si="72"/>
        <v>8.3567354804907845E-2</v>
      </c>
      <c r="S305" s="132">
        <v>14955</v>
      </c>
      <c r="T305" s="1">
        <v>112498</v>
      </c>
      <c r="U305" s="1">
        <v>7506.8730815427734</v>
      </c>
      <c r="X305" s="12"/>
      <c r="Y305" s="12"/>
    </row>
    <row r="306" spans="1:26">
      <c r="A306" s="125">
        <v>5041</v>
      </c>
      <c r="B306" s="125" t="s">
        <v>323</v>
      </c>
      <c r="C306" s="1">
        <v>16320</v>
      </c>
      <c r="D306" s="125">
        <f t="shared" si="67"/>
        <v>8027.5454992621744</v>
      </c>
      <c r="E306" s="126">
        <f t="shared" si="68"/>
        <v>0.72108407336988412</v>
      </c>
      <c r="F306" s="127">
        <f t="shared" si="73"/>
        <v>1863.0368143024668</v>
      </c>
      <c r="G306" s="127">
        <f t="shared" si="74"/>
        <v>3787.5538434769151</v>
      </c>
      <c r="H306" s="127">
        <f t="shared" si="75"/>
        <v>697.13023503461875</v>
      </c>
      <c r="I306" s="128">
        <f t="shared" si="76"/>
        <v>1417.26576782538</v>
      </c>
      <c r="J306" s="127">
        <f t="shared" si="77"/>
        <v>570.53007382430474</v>
      </c>
      <c r="K306" s="128">
        <f t="shared" si="78"/>
        <v>1159.8876400848114</v>
      </c>
      <c r="L306" s="129">
        <f t="shared" si="69"/>
        <v>4947.4414835617263</v>
      </c>
      <c r="M306" s="129">
        <f t="shared" si="79"/>
        <v>21267.441483561728</v>
      </c>
      <c r="N306" s="129">
        <f t="shared" si="80"/>
        <v>10461.112387388946</v>
      </c>
      <c r="O306" s="130">
        <f t="shared" si="70"/>
        <v>0.93968218965210448</v>
      </c>
      <c r="P306" s="131">
        <v>-157.20405408152874</v>
      </c>
      <c r="Q306" s="130">
        <f t="shared" si="71"/>
        <v>0.10629067245119306</v>
      </c>
      <c r="R306" s="130">
        <f t="shared" si="72"/>
        <v>0.11771817078935098</v>
      </c>
      <c r="S306" s="132">
        <v>2033</v>
      </c>
      <c r="T306" s="1">
        <v>14752</v>
      </c>
      <c r="U306" s="1">
        <v>7182.0837390457646</v>
      </c>
      <c r="X306" s="12"/>
      <c r="Y306" s="12"/>
    </row>
    <row r="307" spans="1:26">
      <c r="A307" s="125">
        <v>5042</v>
      </c>
      <c r="B307" s="125" t="s">
        <v>324</v>
      </c>
      <c r="C307" s="1">
        <v>12246</v>
      </c>
      <c r="D307" s="125">
        <f t="shared" si="67"/>
        <v>9355.233002291825</v>
      </c>
      <c r="E307" s="126">
        <f t="shared" si="68"/>
        <v>0.84034522398371803</v>
      </c>
      <c r="F307" s="127">
        <f t="shared" si="73"/>
        <v>1066.4243124846764</v>
      </c>
      <c r="G307" s="127">
        <f t="shared" si="74"/>
        <v>1395.9494250424414</v>
      </c>
      <c r="H307" s="127">
        <f t="shared" si="75"/>
        <v>232.43960897424111</v>
      </c>
      <c r="I307" s="128">
        <f t="shared" si="76"/>
        <v>304.26344814728162</v>
      </c>
      <c r="J307" s="127">
        <f t="shared" si="77"/>
        <v>105.83944776392715</v>
      </c>
      <c r="K307" s="128">
        <f t="shared" si="78"/>
        <v>138.54383712298065</v>
      </c>
      <c r="L307" s="129">
        <f t="shared" si="69"/>
        <v>1534.493262165422</v>
      </c>
      <c r="M307" s="129">
        <f t="shared" si="79"/>
        <v>13780.493262165422</v>
      </c>
      <c r="N307" s="129">
        <f t="shared" si="80"/>
        <v>10527.49676254043</v>
      </c>
      <c r="O307" s="130">
        <f t="shared" si="70"/>
        <v>0.94564524718279619</v>
      </c>
      <c r="P307" s="131">
        <v>-596.16057884540851</v>
      </c>
      <c r="Q307" s="130">
        <f t="shared" si="71"/>
        <v>2.5885900980145767E-2</v>
      </c>
      <c r="R307" s="130">
        <f t="shared" si="72"/>
        <v>4.0776529031041536E-2</v>
      </c>
      <c r="S307" s="132">
        <v>1309</v>
      </c>
      <c r="T307" s="1">
        <v>11937</v>
      </c>
      <c r="U307" s="1">
        <v>8988.704819277109</v>
      </c>
      <c r="X307" s="12"/>
      <c r="Y307" s="12"/>
    </row>
    <row r="308" spans="1:26">
      <c r="A308" s="125">
        <v>5043</v>
      </c>
      <c r="B308" s="125" t="s">
        <v>325</v>
      </c>
      <c r="C308" s="1">
        <v>6452</v>
      </c>
      <c r="D308" s="125">
        <f t="shared" si="67"/>
        <v>14630.385487528345</v>
      </c>
      <c r="E308" s="126">
        <f t="shared" si="68"/>
        <v>1.314192235134416</v>
      </c>
      <c r="F308" s="127">
        <f t="shared" si="73"/>
        <v>-2098.6671786572356</v>
      </c>
      <c r="G308" s="127">
        <f t="shared" si="74"/>
        <v>-925.51222578784086</v>
      </c>
      <c r="H308" s="127">
        <f t="shared" si="75"/>
        <v>0</v>
      </c>
      <c r="I308" s="128">
        <f t="shared" si="76"/>
        <v>0</v>
      </c>
      <c r="J308" s="127">
        <f t="shared" si="77"/>
        <v>-126.60016121031396</v>
      </c>
      <c r="K308" s="128">
        <f t="shared" si="78"/>
        <v>-55.83067109374845</v>
      </c>
      <c r="L308" s="129">
        <f t="shared" si="69"/>
        <v>-981.34289688158935</v>
      </c>
      <c r="M308" s="129">
        <f t="shared" si="79"/>
        <v>5470.6571031184103</v>
      </c>
      <c r="N308" s="129">
        <f t="shared" si="80"/>
        <v>12405.118147660794</v>
      </c>
      <c r="O308" s="130">
        <f t="shared" si="70"/>
        <v>1.1143048800373765</v>
      </c>
      <c r="P308" s="131">
        <v>-868.58626784536102</v>
      </c>
      <c r="Q308" s="130">
        <f t="shared" si="71"/>
        <v>5.8225356732819422E-2</v>
      </c>
      <c r="R308" s="130">
        <f t="shared" si="72"/>
        <v>0.10141822843619991</v>
      </c>
      <c r="S308" s="132">
        <v>441</v>
      </c>
      <c r="T308" s="1">
        <v>6097</v>
      </c>
      <c r="U308" s="1">
        <v>13283.224400871459</v>
      </c>
      <c r="X308" s="12"/>
      <c r="Y308" s="12"/>
    </row>
    <row r="309" spans="1:26">
      <c r="A309" s="125">
        <v>5044</v>
      </c>
      <c r="B309" s="125" t="s">
        <v>326</v>
      </c>
      <c r="C309" s="1">
        <v>15807</v>
      </c>
      <c r="D309" s="125">
        <f t="shared" si="67"/>
        <v>19323.960880195598</v>
      </c>
      <c r="E309" s="126">
        <f t="shared" si="68"/>
        <v>1.7357983740375498</v>
      </c>
      <c r="F309" s="127">
        <f t="shared" si="73"/>
        <v>-4914.8124142575871</v>
      </c>
      <c r="G309" s="127">
        <f t="shared" si="74"/>
        <v>-4020.3165548627067</v>
      </c>
      <c r="H309" s="127">
        <f t="shared" si="75"/>
        <v>0</v>
      </c>
      <c r="I309" s="128">
        <f t="shared" si="76"/>
        <v>0</v>
      </c>
      <c r="J309" s="127">
        <f t="shared" si="77"/>
        <v>-126.60016121031396</v>
      </c>
      <c r="K309" s="128">
        <f t="shared" si="78"/>
        <v>-103.55893187003682</v>
      </c>
      <c r="L309" s="129">
        <f t="shared" si="69"/>
        <v>-4123.8754867327434</v>
      </c>
      <c r="M309" s="129">
        <f t="shared" si="79"/>
        <v>11683.124513267256</v>
      </c>
      <c r="N309" s="129">
        <f t="shared" si="80"/>
        <v>14282.548304727696</v>
      </c>
      <c r="O309" s="130">
        <f t="shared" si="70"/>
        <v>1.2829473355986301</v>
      </c>
      <c r="P309" s="131">
        <v>-2636.1450501077211</v>
      </c>
      <c r="Q309" s="130">
        <f t="shared" si="71"/>
        <v>4.2815674891146592E-2</v>
      </c>
      <c r="R309" s="130">
        <f t="shared" si="72"/>
        <v>7.8511076965660023E-2</v>
      </c>
      <c r="S309" s="132">
        <v>818</v>
      </c>
      <c r="T309" s="1">
        <v>15158</v>
      </c>
      <c r="U309" s="1">
        <v>17917.257683215132</v>
      </c>
      <c r="X309" s="12"/>
      <c r="Y309" s="12"/>
    </row>
    <row r="310" spans="1:26">
      <c r="A310" s="125">
        <v>5045</v>
      </c>
      <c r="B310" s="125" t="s">
        <v>327</v>
      </c>
      <c r="C310" s="1">
        <v>23981</v>
      </c>
      <c r="D310" s="125">
        <f t="shared" si="67"/>
        <v>10485.789243550504</v>
      </c>
      <c r="E310" s="126">
        <f t="shared" si="68"/>
        <v>0.94189881837885192</v>
      </c>
      <c r="F310" s="127">
        <f t="shared" si="73"/>
        <v>388.09056772946934</v>
      </c>
      <c r="G310" s="127">
        <f t="shared" si="74"/>
        <v>887.5631283972964</v>
      </c>
      <c r="H310" s="127">
        <f t="shared" si="75"/>
        <v>0</v>
      </c>
      <c r="I310" s="128">
        <f t="shared" si="76"/>
        <v>0</v>
      </c>
      <c r="J310" s="127">
        <f t="shared" si="77"/>
        <v>-126.60016121031396</v>
      </c>
      <c r="K310" s="128">
        <f t="shared" si="78"/>
        <v>-289.53456868798804</v>
      </c>
      <c r="L310" s="129">
        <f t="shared" si="69"/>
        <v>598.02855970930841</v>
      </c>
      <c r="M310" s="129">
        <f t="shared" si="79"/>
        <v>24579.02855970931</v>
      </c>
      <c r="N310" s="129">
        <f t="shared" si="80"/>
        <v>10747.279650069659</v>
      </c>
      <c r="O310" s="130">
        <f t="shared" si="70"/>
        <v>0.96538751333515094</v>
      </c>
      <c r="P310" s="131">
        <v>-1649.2655842110662</v>
      </c>
      <c r="Q310" s="130">
        <f t="shared" si="71"/>
        <v>2.5881245722108145E-2</v>
      </c>
      <c r="R310" s="130">
        <f t="shared" si="72"/>
        <v>5.2795489160379613E-2</v>
      </c>
      <c r="S310" s="132">
        <v>2287</v>
      </c>
      <c r="T310" s="1">
        <v>23376</v>
      </c>
      <c r="U310" s="1">
        <v>9959.9488708990193</v>
      </c>
      <c r="X310" s="12"/>
      <c r="Y310" s="12"/>
    </row>
    <row r="311" spans="1:26">
      <c r="A311" s="125">
        <v>5046</v>
      </c>
      <c r="B311" s="125" t="s">
        <v>328</v>
      </c>
      <c r="C311" s="1">
        <v>8691</v>
      </c>
      <c r="D311" s="125">
        <f t="shared" si="67"/>
        <v>7284.9958088851636</v>
      </c>
      <c r="E311" s="126">
        <f t="shared" si="68"/>
        <v>0.65438364103152935</v>
      </c>
      <c r="F311" s="127">
        <f t="shared" si="73"/>
        <v>2308.5666285286734</v>
      </c>
      <c r="G311" s="127">
        <f t="shared" si="74"/>
        <v>2754.1199878347074</v>
      </c>
      <c r="H311" s="127">
        <f t="shared" si="75"/>
        <v>957.02262666657259</v>
      </c>
      <c r="I311" s="128">
        <f t="shared" si="76"/>
        <v>1141.7279936132213</v>
      </c>
      <c r="J311" s="127">
        <f t="shared" si="77"/>
        <v>830.42246545625858</v>
      </c>
      <c r="K311" s="128">
        <f t="shared" si="78"/>
        <v>990.69400128931647</v>
      </c>
      <c r="L311" s="129">
        <f t="shared" si="69"/>
        <v>3744.8139891240239</v>
      </c>
      <c r="M311" s="129">
        <f t="shared" si="79"/>
        <v>12435.813989124024</v>
      </c>
      <c r="N311" s="129">
        <f t="shared" si="80"/>
        <v>10423.984902870096</v>
      </c>
      <c r="O311" s="130">
        <f t="shared" si="70"/>
        <v>0.93634716803518669</v>
      </c>
      <c r="P311" s="131">
        <v>312.88588956258627</v>
      </c>
      <c r="Q311" s="130">
        <f t="shared" si="71"/>
        <v>3.6370140710708321E-2</v>
      </c>
      <c r="R311" s="130">
        <f t="shared" si="72"/>
        <v>5.5481744311408794E-2</v>
      </c>
      <c r="S311" s="132">
        <v>1193</v>
      </c>
      <c r="T311" s="1">
        <v>8386</v>
      </c>
      <c r="U311" s="1">
        <v>6902.0576131687239</v>
      </c>
      <c r="X311" s="12"/>
      <c r="Y311" s="12"/>
    </row>
    <row r="312" spans="1:26">
      <c r="A312" s="125">
        <v>5047</v>
      </c>
      <c r="B312" s="125" t="s">
        <v>329</v>
      </c>
      <c r="C312" s="1">
        <v>32704</v>
      </c>
      <c r="D312" s="125">
        <f t="shared" si="67"/>
        <v>8567.9853287922451</v>
      </c>
      <c r="E312" s="126">
        <f t="shared" si="68"/>
        <v>0.76962974075036639</v>
      </c>
      <c r="F312" s="127">
        <f t="shared" si="73"/>
        <v>1538.7729165844244</v>
      </c>
      <c r="G312" s="127">
        <f t="shared" si="74"/>
        <v>5873.4962226027474</v>
      </c>
      <c r="H312" s="127">
        <f t="shared" si="75"/>
        <v>507.97629469909401</v>
      </c>
      <c r="I312" s="128">
        <f t="shared" si="76"/>
        <v>1938.9455168664417</v>
      </c>
      <c r="J312" s="127">
        <f t="shared" si="77"/>
        <v>381.37613348878006</v>
      </c>
      <c r="K312" s="128">
        <f t="shared" si="78"/>
        <v>1455.7127015266735</v>
      </c>
      <c r="L312" s="129">
        <f t="shared" si="69"/>
        <v>7329.2089241294207</v>
      </c>
      <c r="M312" s="129">
        <f t="shared" si="79"/>
        <v>40033.208924129423</v>
      </c>
      <c r="N312" s="129">
        <f t="shared" si="80"/>
        <v>10488.13437886545</v>
      </c>
      <c r="O312" s="130">
        <f t="shared" si="70"/>
        <v>0.94210947302112857</v>
      </c>
      <c r="P312" s="131">
        <v>683.53301798859229</v>
      </c>
      <c r="Q312" s="130">
        <f t="shared" si="71"/>
        <v>0.10103356563310104</v>
      </c>
      <c r="R312" s="130">
        <f t="shared" si="72"/>
        <v>0.11487941607857878</v>
      </c>
      <c r="S312" s="132">
        <v>3817</v>
      </c>
      <c r="T312" s="1">
        <v>29703</v>
      </c>
      <c r="U312" s="1">
        <v>7685.1228978007766</v>
      </c>
      <c r="X312" s="12"/>
      <c r="Y312" s="12"/>
    </row>
    <row r="313" spans="1:26">
      <c r="A313" s="125">
        <v>5049</v>
      </c>
      <c r="B313" s="125" t="s">
        <v>330</v>
      </c>
      <c r="C313" s="1">
        <v>12716</v>
      </c>
      <c r="D313" s="125">
        <f t="shared" si="67"/>
        <v>11549.500454132607</v>
      </c>
      <c r="E313" s="126">
        <f t="shared" si="68"/>
        <v>1.0374479762984492</v>
      </c>
      <c r="F313" s="127">
        <f t="shared" si="73"/>
        <v>-250.1361586197927</v>
      </c>
      <c r="G313" s="127">
        <f t="shared" si="74"/>
        <v>-275.39991064039174</v>
      </c>
      <c r="H313" s="127">
        <f t="shared" si="75"/>
        <v>0</v>
      </c>
      <c r="I313" s="128">
        <f t="shared" si="76"/>
        <v>0</v>
      </c>
      <c r="J313" s="127">
        <f t="shared" si="77"/>
        <v>-126.60016121031396</v>
      </c>
      <c r="K313" s="128">
        <f t="shared" si="78"/>
        <v>-139.38677749255567</v>
      </c>
      <c r="L313" s="129">
        <f t="shared" si="69"/>
        <v>-414.7866881329474</v>
      </c>
      <c r="M313" s="129">
        <f t="shared" si="79"/>
        <v>12301.213311867052</v>
      </c>
      <c r="N313" s="129">
        <f t="shared" si="80"/>
        <v>11172.764134302499</v>
      </c>
      <c r="O313" s="130">
        <f t="shared" si="70"/>
        <v>1.0036071765029897</v>
      </c>
      <c r="P313" s="131">
        <v>1.6927870799490279</v>
      </c>
      <c r="Q313" s="130">
        <f t="shared" si="71"/>
        <v>0.31458699472759227</v>
      </c>
      <c r="R313" s="130">
        <f t="shared" si="72"/>
        <v>0.31339300109023777</v>
      </c>
      <c r="S313" s="132">
        <v>1101</v>
      </c>
      <c r="T313" s="1">
        <v>9673</v>
      </c>
      <c r="U313" s="1">
        <v>8793.6363636363621</v>
      </c>
      <c r="X313" s="12"/>
      <c r="Y313" s="12"/>
    </row>
    <row r="314" spans="1:26">
      <c r="A314" s="125">
        <v>5052</v>
      </c>
      <c r="B314" s="125" t="s">
        <v>331</v>
      </c>
      <c r="C314" s="1">
        <v>5583</v>
      </c>
      <c r="D314" s="125">
        <f t="shared" si="67"/>
        <v>9794.7368421052615</v>
      </c>
      <c r="E314" s="126">
        <f t="shared" si="68"/>
        <v>0.87982419287944169</v>
      </c>
      <c r="F314" s="127">
        <f t="shared" si="73"/>
        <v>802.72200859661461</v>
      </c>
      <c r="G314" s="127">
        <f t="shared" si="74"/>
        <v>457.55154490007033</v>
      </c>
      <c r="H314" s="127">
        <f t="shared" si="75"/>
        <v>78.613265039538319</v>
      </c>
      <c r="I314" s="128">
        <f t="shared" si="76"/>
        <v>44.809561072536837</v>
      </c>
      <c r="J314" s="127">
        <f t="shared" si="77"/>
        <v>-47.986896170775637</v>
      </c>
      <c r="K314" s="128">
        <f t="shared" si="78"/>
        <v>-27.352530817342114</v>
      </c>
      <c r="L314" s="129">
        <f t="shared" si="69"/>
        <v>430.19901408272824</v>
      </c>
      <c r="M314" s="129">
        <f t="shared" si="79"/>
        <v>6013.1990140827284</v>
      </c>
      <c r="N314" s="129">
        <f t="shared" si="80"/>
        <v>10549.471954531102</v>
      </c>
      <c r="O314" s="130">
        <f t="shared" si="70"/>
        <v>0.94761919562758246</v>
      </c>
      <c r="P314" s="131">
        <v>-714.56281890136199</v>
      </c>
      <c r="Q314" s="130">
        <f t="shared" si="71"/>
        <v>0.28610919143054597</v>
      </c>
      <c r="R314" s="130">
        <f t="shared" si="72"/>
        <v>0.27031486802701271</v>
      </c>
      <c r="S314" s="132">
        <v>570</v>
      </c>
      <c r="T314" s="1">
        <v>4341</v>
      </c>
      <c r="U314" s="1">
        <v>7710.4795737122558</v>
      </c>
      <c r="X314" s="12"/>
      <c r="Y314" s="12"/>
    </row>
    <row r="315" spans="1:26">
      <c r="A315" s="125">
        <v>5053</v>
      </c>
      <c r="B315" s="125" t="s">
        <v>332</v>
      </c>
      <c r="C315" s="1">
        <v>59342</v>
      </c>
      <c r="D315" s="125">
        <f t="shared" si="67"/>
        <v>8734.471592581689</v>
      </c>
      <c r="E315" s="126">
        <f t="shared" si="68"/>
        <v>0.78458457261827164</v>
      </c>
      <c r="F315" s="127">
        <f t="shared" si="73"/>
        <v>1438.8811583107581</v>
      </c>
      <c r="G315" s="127">
        <f t="shared" si="74"/>
        <v>9775.758589563291</v>
      </c>
      <c r="H315" s="127">
        <f t="shared" si="75"/>
        <v>449.70610237278868</v>
      </c>
      <c r="I315" s="128">
        <f t="shared" si="76"/>
        <v>3055.3032595207264</v>
      </c>
      <c r="J315" s="127">
        <f t="shared" si="77"/>
        <v>323.10594116247472</v>
      </c>
      <c r="K315" s="128">
        <f t="shared" si="78"/>
        <v>2195.1817642578535</v>
      </c>
      <c r="L315" s="129">
        <f t="shared" si="69"/>
        <v>11970.940353821145</v>
      </c>
      <c r="M315" s="129">
        <f t="shared" si="79"/>
        <v>71312.940353821148</v>
      </c>
      <c r="N315" s="129">
        <f t="shared" si="80"/>
        <v>10496.458692054923</v>
      </c>
      <c r="O315" s="130">
        <f t="shared" si="70"/>
        <v>0.94285721461452388</v>
      </c>
      <c r="P315" s="131">
        <v>-207.2440203786955</v>
      </c>
      <c r="Q315" s="130">
        <f t="shared" si="71"/>
        <v>0.10260126347082869</v>
      </c>
      <c r="R315" s="130">
        <f t="shared" si="72"/>
        <v>9.7732550208519925E-2</v>
      </c>
      <c r="S315" s="132">
        <v>6794</v>
      </c>
      <c r="T315" s="1">
        <v>53820</v>
      </c>
      <c r="U315" s="1">
        <v>7956.8302779420465</v>
      </c>
      <c r="X315" s="12"/>
      <c r="Y315" s="12"/>
    </row>
    <row r="316" spans="1:26">
      <c r="A316" s="125">
        <v>5054</v>
      </c>
      <c r="B316" s="125" t="s">
        <v>333</v>
      </c>
      <c r="C316" s="1">
        <v>78098</v>
      </c>
      <c r="D316" s="125">
        <f t="shared" si="67"/>
        <v>7889.4837862410341</v>
      </c>
      <c r="E316" s="126">
        <f t="shared" si="68"/>
        <v>0.70868251147143613</v>
      </c>
      <c r="F316" s="127">
        <f t="shared" si="73"/>
        <v>1945.8738421151511</v>
      </c>
      <c r="G316" s="127">
        <f t="shared" si="74"/>
        <v>19262.205163097882</v>
      </c>
      <c r="H316" s="127">
        <f t="shared" si="75"/>
        <v>745.45183459201792</v>
      </c>
      <c r="I316" s="128">
        <f t="shared" si="76"/>
        <v>7379.2277106263855</v>
      </c>
      <c r="J316" s="127">
        <f t="shared" si="77"/>
        <v>618.8516733817039</v>
      </c>
      <c r="K316" s="128">
        <f t="shared" si="78"/>
        <v>6126.0127148054862</v>
      </c>
      <c r="L316" s="129">
        <f t="shared" si="69"/>
        <v>25388.217877903367</v>
      </c>
      <c r="M316" s="129">
        <f t="shared" si="79"/>
        <v>103486.21787790337</v>
      </c>
      <c r="N316" s="129">
        <f t="shared" si="80"/>
        <v>10454.20930173789</v>
      </c>
      <c r="O316" s="130">
        <f t="shared" si="70"/>
        <v>0.93906211155718211</v>
      </c>
      <c r="P316" s="131">
        <v>1486.5190450796763</v>
      </c>
      <c r="Q316" s="133">
        <f t="shared" si="71"/>
        <v>7.4664244826067816E-2</v>
      </c>
      <c r="R316" s="133">
        <f t="shared" si="72"/>
        <v>7.998382740981122E-2</v>
      </c>
      <c r="S316" s="132">
        <v>9899</v>
      </c>
      <c r="T316" s="1">
        <v>72672</v>
      </c>
      <c r="U316" s="62">
        <v>7305.1869722557303</v>
      </c>
      <c r="V316" s="1"/>
      <c r="W316" s="62"/>
      <c r="X316" s="13"/>
      <c r="Y316" s="13"/>
    </row>
    <row r="317" spans="1:26">
      <c r="A317" s="125">
        <v>5055</v>
      </c>
      <c r="B317" s="125" t="s">
        <v>334</v>
      </c>
      <c r="C317" s="1">
        <v>54731</v>
      </c>
      <c r="D317" s="125">
        <f t="shared" si="67"/>
        <v>9301.6655336505773</v>
      </c>
      <c r="E317" s="126">
        <f t="shared" si="68"/>
        <v>0.83553346072538526</v>
      </c>
      <c r="F317" s="127">
        <f t="shared" si="73"/>
        <v>1098.5647936694252</v>
      </c>
      <c r="G317" s="127">
        <f t="shared" si="74"/>
        <v>6463.9552459508977</v>
      </c>
      <c r="H317" s="127">
        <f t="shared" si="75"/>
        <v>251.18822299867779</v>
      </c>
      <c r="I317" s="128">
        <f t="shared" si="76"/>
        <v>1477.99150412422</v>
      </c>
      <c r="J317" s="127">
        <f t="shared" si="77"/>
        <v>124.58806178836383</v>
      </c>
      <c r="K317" s="128">
        <f t="shared" si="78"/>
        <v>733.07615556273288</v>
      </c>
      <c r="L317" s="129">
        <f t="shared" si="69"/>
        <v>7197.031401513631</v>
      </c>
      <c r="M317" s="129">
        <f t="shared" si="79"/>
        <v>61928.031401513632</v>
      </c>
      <c r="N317" s="129">
        <f t="shared" si="80"/>
        <v>10524.818389108366</v>
      </c>
      <c r="O317" s="130">
        <f t="shared" si="70"/>
        <v>0.94540465901987947</v>
      </c>
      <c r="P317" s="131">
        <v>459.48258523576624</v>
      </c>
      <c r="Q317" s="133">
        <f t="shared" si="71"/>
        <v>4.6902197823217737E-2</v>
      </c>
      <c r="R317" s="133">
        <f t="shared" si="72"/>
        <v>5.7043840460186374E-2</v>
      </c>
      <c r="S317" s="132">
        <v>5884</v>
      </c>
      <c r="T317" s="1">
        <v>52279</v>
      </c>
      <c r="U317" s="1">
        <v>8799.6970207035847</v>
      </c>
      <c r="V317" s="13"/>
      <c r="W317" s="1"/>
      <c r="X317" s="88"/>
      <c r="Y317" s="13"/>
      <c r="Z317" s="13"/>
    </row>
    <row r="318" spans="1:26">
      <c r="A318" s="125">
        <v>5056</v>
      </c>
      <c r="B318" s="125" t="s">
        <v>335</v>
      </c>
      <c r="C318" s="1">
        <v>48859</v>
      </c>
      <c r="D318" s="125">
        <f t="shared" si="67"/>
        <v>9476.1442979053536</v>
      </c>
      <c r="E318" s="126">
        <f t="shared" si="68"/>
        <v>0.85120622870370966</v>
      </c>
      <c r="F318" s="127">
        <f t="shared" si="73"/>
        <v>993.87753511655933</v>
      </c>
      <c r="G318" s="127">
        <f t="shared" si="74"/>
        <v>5124.4325710609801</v>
      </c>
      <c r="H318" s="127">
        <f t="shared" si="75"/>
        <v>190.12065550950609</v>
      </c>
      <c r="I318" s="128">
        <f t="shared" si="76"/>
        <v>980.26209980701344</v>
      </c>
      <c r="J318" s="127">
        <f t="shared" si="77"/>
        <v>63.520494299192137</v>
      </c>
      <c r="K318" s="128">
        <f t="shared" si="78"/>
        <v>327.51166860663466</v>
      </c>
      <c r="L318" s="129">
        <f t="shared" si="69"/>
        <v>5451.944239667615</v>
      </c>
      <c r="M318" s="129">
        <f t="shared" si="79"/>
        <v>54310.944239667617</v>
      </c>
      <c r="N318" s="129">
        <f t="shared" si="80"/>
        <v>10533.542327321104</v>
      </c>
      <c r="O318" s="130">
        <f t="shared" si="70"/>
        <v>0.94618829741879562</v>
      </c>
      <c r="P318" s="131">
        <v>981.46386972732398</v>
      </c>
      <c r="Q318" s="133">
        <f t="shared" si="71"/>
        <v>8.1310169303972557E-2</v>
      </c>
      <c r="R318" s="133">
        <f t="shared" si="72"/>
        <v>7.7954668390694329E-2</v>
      </c>
      <c r="S318" s="132">
        <v>5156</v>
      </c>
      <c r="T318" s="1">
        <v>45185</v>
      </c>
      <c r="U318" s="1">
        <v>8790.8560311284036</v>
      </c>
      <c r="V318" s="13"/>
      <c r="W318" s="1"/>
      <c r="X318" s="88"/>
      <c r="Y318" s="13"/>
      <c r="Z318" s="13"/>
    </row>
    <row r="319" spans="1:26">
      <c r="A319" s="125">
        <v>5057</v>
      </c>
      <c r="B319" s="125" t="s">
        <v>336</v>
      </c>
      <c r="C319" s="1">
        <v>90167</v>
      </c>
      <c r="D319" s="125">
        <f t="shared" si="67"/>
        <v>8694.1471410664362</v>
      </c>
      <c r="E319" s="126">
        <f t="shared" si="68"/>
        <v>0.78096237953849434</v>
      </c>
      <c r="F319" s="127">
        <f t="shared" si="73"/>
        <v>1463.0758292199098</v>
      </c>
      <c r="G319" s="127">
        <f t="shared" si="74"/>
        <v>15173.559424839685</v>
      </c>
      <c r="H319" s="127">
        <f t="shared" si="75"/>
        <v>463.81966040312716</v>
      </c>
      <c r="I319" s="128">
        <f t="shared" si="76"/>
        <v>4810.2736980408317</v>
      </c>
      <c r="J319" s="127">
        <f t="shared" si="77"/>
        <v>337.2194991928132</v>
      </c>
      <c r="K319" s="128">
        <f t="shared" si="78"/>
        <v>3497.3034261286657</v>
      </c>
      <c r="L319" s="129">
        <f t="shared" si="69"/>
        <v>18670.862850968351</v>
      </c>
      <c r="M319" s="129">
        <f t="shared" si="79"/>
        <v>108837.86285096835</v>
      </c>
      <c r="N319" s="129">
        <f t="shared" si="80"/>
        <v>10494.442469479158</v>
      </c>
      <c r="O319" s="130">
        <f t="shared" si="70"/>
        <v>0.94267610496053478</v>
      </c>
      <c r="P319" s="131">
        <v>1874.5075529367787</v>
      </c>
      <c r="Q319" s="133">
        <f t="shared" si="71"/>
        <v>7.4427139810059467E-2</v>
      </c>
      <c r="R319" s="133">
        <f t="shared" si="72"/>
        <v>6.7693192834102134E-2</v>
      </c>
      <c r="S319" s="132">
        <v>10371</v>
      </c>
      <c r="T319" s="1">
        <v>83921</v>
      </c>
      <c r="U319" s="1">
        <v>8142.926450611295</v>
      </c>
      <c r="V319" s="12"/>
      <c r="Y319" s="13"/>
      <c r="Z319" s="13"/>
    </row>
    <row r="320" spans="1:26">
      <c r="A320" s="125">
        <v>5058</v>
      </c>
      <c r="B320" s="125" t="s">
        <v>337</v>
      </c>
      <c r="C320" s="1">
        <v>40454</v>
      </c>
      <c r="D320" s="125">
        <f t="shared" si="67"/>
        <v>9514.1110065851353</v>
      </c>
      <c r="E320" s="126">
        <f t="shared" si="68"/>
        <v>0.85461663465528981</v>
      </c>
      <c r="F320" s="127">
        <f t="shared" si="73"/>
        <v>971.09750990869031</v>
      </c>
      <c r="G320" s="127">
        <f t="shared" si="74"/>
        <v>4129.1066121317508</v>
      </c>
      <c r="H320" s="127">
        <f t="shared" si="75"/>
        <v>176.83230747158248</v>
      </c>
      <c r="I320" s="128">
        <f t="shared" si="76"/>
        <v>751.89097136916871</v>
      </c>
      <c r="J320" s="127">
        <f t="shared" si="77"/>
        <v>50.232146261268525</v>
      </c>
      <c r="K320" s="128">
        <f t="shared" si="78"/>
        <v>213.58708590291377</v>
      </c>
      <c r="L320" s="129">
        <f t="shared" si="69"/>
        <v>4342.6936980346645</v>
      </c>
      <c r="M320" s="129">
        <f t="shared" si="79"/>
        <v>44796.693698034665</v>
      </c>
      <c r="N320" s="129">
        <f t="shared" si="80"/>
        <v>10535.440662755094</v>
      </c>
      <c r="O320" s="130">
        <f t="shared" si="70"/>
        <v>0.94635881771637476</v>
      </c>
      <c r="P320" s="131">
        <v>819.0587614586143</v>
      </c>
      <c r="Q320" s="133">
        <f t="shared" si="71"/>
        <v>0.12647582980619293</v>
      </c>
      <c r="R320" s="133">
        <f t="shared" si="72"/>
        <v>0.13150947062611701</v>
      </c>
      <c r="S320" s="132">
        <v>4252</v>
      </c>
      <c r="T320" s="1">
        <v>35912</v>
      </c>
      <c r="U320" s="1">
        <v>8408.3352844767032</v>
      </c>
      <c r="V320" s="13"/>
      <c r="W320" s="1"/>
      <c r="X320" s="12"/>
      <c r="Y320" s="13"/>
      <c r="Z320" s="13"/>
    </row>
    <row r="321" spans="1:26">
      <c r="A321" s="125">
        <v>5059</v>
      </c>
      <c r="B321" s="125" t="s">
        <v>338</v>
      </c>
      <c r="C321" s="1">
        <v>157970</v>
      </c>
      <c r="D321" s="125">
        <f t="shared" si="67"/>
        <v>8537.9958923359645</v>
      </c>
      <c r="E321" s="126">
        <f t="shared" si="68"/>
        <v>0.76693590301379433</v>
      </c>
      <c r="F321" s="127">
        <f t="shared" si="73"/>
        <v>1556.7665784581927</v>
      </c>
      <c r="G321" s="127">
        <f t="shared" si="74"/>
        <v>28803.295234633482</v>
      </c>
      <c r="H321" s="127">
        <f t="shared" si="75"/>
        <v>518.47259745879228</v>
      </c>
      <c r="I321" s="128">
        <f t="shared" si="76"/>
        <v>9592.7799981825738</v>
      </c>
      <c r="J321" s="127">
        <f t="shared" si="77"/>
        <v>391.87243624847832</v>
      </c>
      <c r="K321" s="128">
        <f t="shared" si="78"/>
        <v>7250.4238154693458</v>
      </c>
      <c r="L321" s="129">
        <f t="shared" si="69"/>
        <v>36053.719050102831</v>
      </c>
      <c r="M321" s="129">
        <f t="shared" si="79"/>
        <v>194023.71905010284</v>
      </c>
      <c r="N321" s="129">
        <f t="shared" si="80"/>
        <v>10486.634907042635</v>
      </c>
      <c r="O321" s="130">
        <f t="shared" si="70"/>
        <v>0.94197478113429989</v>
      </c>
      <c r="P321" s="131">
        <v>2963.8882889245288</v>
      </c>
      <c r="Q321" s="133">
        <f t="shared" si="71"/>
        <v>8.2149364972804118E-2</v>
      </c>
      <c r="R321" s="133">
        <f t="shared" si="72"/>
        <v>7.0334741055146352E-2</v>
      </c>
      <c r="S321" s="132">
        <v>18502</v>
      </c>
      <c r="T321" s="1">
        <v>145978</v>
      </c>
      <c r="U321" s="1">
        <v>7976.9398907103823</v>
      </c>
      <c r="V321" s="13"/>
      <c r="W321" s="1"/>
      <c r="X321" s="88"/>
      <c r="Y321" s="13"/>
      <c r="Z321" s="13"/>
    </row>
    <row r="322" spans="1:26">
      <c r="A322" s="125">
        <v>5060</v>
      </c>
      <c r="B322" s="125" t="s">
        <v>339</v>
      </c>
      <c r="C322" s="1">
        <v>99099</v>
      </c>
      <c r="D322" s="125">
        <f t="shared" si="67"/>
        <v>10182.799013563501</v>
      </c>
      <c r="E322" s="126">
        <f t="shared" si="68"/>
        <v>0.91468235112240515</v>
      </c>
      <c r="F322" s="127">
        <f t="shared" si="73"/>
        <v>569.88470572167091</v>
      </c>
      <c r="G322" s="127">
        <f t="shared" si="74"/>
        <v>5546.1179560833016</v>
      </c>
      <c r="H322" s="127">
        <f t="shared" si="75"/>
        <v>0</v>
      </c>
      <c r="I322" s="128">
        <f t="shared" si="76"/>
        <v>0</v>
      </c>
      <c r="J322" s="127">
        <f t="shared" si="77"/>
        <v>-126.60016121031396</v>
      </c>
      <c r="K322" s="128">
        <f t="shared" si="78"/>
        <v>-1232.0727688987754</v>
      </c>
      <c r="L322" s="129">
        <f t="shared" si="69"/>
        <v>4314.0451871845262</v>
      </c>
      <c r="M322" s="129">
        <f t="shared" si="79"/>
        <v>103413.04518718453</v>
      </c>
      <c r="N322" s="129">
        <f t="shared" si="80"/>
        <v>10626.083558074859</v>
      </c>
      <c r="O322" s="130">
        <f t="shared" si="70"/>
        <v>0.95450092643257245</v>
      </c>
      <c r="P322" s="131">
        <v>256.93297353504113</v>
      </c>
      <c r="Q322" s="133">
        <f t="shared" si="71"/>
        <v>0.11044003451251079</v>
      </c>
      <c r="R322" s="133">
        <f t="shared" si="72"/>
        <v>9.3210642279527842E-2</v>
      </c>
      <c r="S322" s="132">
        <v>9732</v>
      </c>
      <c r="T322" s="1">
        <v>89243</v>
      </c>
      <c r="U322" s="62">
        <v>9314.580941446613</v>
      </c>
      <c r="V322" s="13"/>
      <c r="W322" s="62"/>
      <c r="X322" s="13"/>
      <c r="Y322" s="13"/>
      <c r="Z322" s="13"/>
    </row>
    <row r="323" spans="1:26">
      <c r="A323" s="125">
        <v>5061</v>
      </c>
      <c r="B323" s="125" t="s">
        <v>340</v>
      </c>
      <c r="C323" s="1">
        <v>17857</v>
      </c>
      <c r="D323" s="125">
        <f t="shared" si="67"/>
        <v>9018.6868686868693</v>
      </c>
      <c r="E323" s="126">
        <f t="shared" si="68"/>
        <v>0.81011455672446031</v>
      </c>
      <c r="F323" s="127">
        <f t="shared" si="73"/>
        <v>1268.3519926476499</v>
      </c>
      <c r="G323" s="127">
        <f t="shared" si="74"/>
        <v>2511.3369454423469</v>
      </c>
      <c r="H323" s="127">
        <f t="shared" si="75"/>
        <v>350.23075573597561</v>
      </c>
      <c r="I323" s="128">
        <f t="shared" si="76"/>
        <v>693.4568963572317</v>
      </c>
      <c r="J323" s="127">
        <f t="shared" si="77"/>
        <v>223.63059452566165</v>
      </c>
      <c r="K323" s="128">
        <f t="shared" si="78"/>
        <v>442.78857716081006</v>
      </c>
      <c r="L323" s="129">
        <f t="shared" si="69"/>
        <v>2954.1255226031572</v>
      </c>
      <c r="M323" s="129">
        <f t="shared" si="79"/>
        <v>20811.125522603157</v>
      </c>
      <c r="N323" s="129">
        <f t="shared" si="80"/>
        <v>10510.669455860179</v>
      </c>
      <c r="O323" s="130">
        <f t="shared" si="70"/>
        <v>0.94413371381983313</v>
      </c>
      <c r="P323" s="131">
        <v>-1069.8655814468389</v>
      </c>
      <c r="Q323" s="130">
        <f t="shared" si="71"/>
        <v>-1.3261866607725038E-2</v>
      </c>
      <c r="R323" s="130">
        <f t="shared" si="72"/>
        <v>-8.7766932741235974E-3</v>
      </c>
      <c r="S323" s="132">
        <v>1980</v>
      </c>
      <c r="T323" s="1">
        <v>18097</v>
      </c>
      <c r="U323" s="1">
        <v>9098.5419808949209</v>
      </c>
      <c r="V323" s="12"/>
      <c r="X323" s="12"/>
      <c r="Y323" s="12"/>
      <c r="Z323" s="12"/>
    </row>
    <row r="324" spans="1:26" ht="28.5" customHeight="1">
      <c r="A324" s="125">
        <v>5401</v>
      </c>
      <c r="B324" s="125" t="s">
        <v>341</v>
      </c>
      <c r="C324" s="1">
        <v>860032</v>
      </c>
      <c r="D324" s="125">
        <f t="shared" si="67"/>
        <v>11090.890333230167</v>
      </c>
      <c r="E324" s="126">
        <f t="shared" si="68"/>
        <v>0.99625276238164473</v>
      </c>
      <c r="F324" s="127">
        <f t="shared" si="73"/>
        <v>25.029913921671323</v>
      </c>
      <c r="G324" s="127">
        <f t="shared" si="74"/>
        <v>1940.919645142081</v>
      </c>
      <c r="H324" s="127">
        <f t="shared" si="75"/>
        <v>0</v>
      </c>
      <c r="I324" s="128">
        <f t="shared" si="76"/>
        <v>0</v>
      </c>
      <c r="J324" s="127">
        <f t="shared" si="77"/>
        <v>-126.60016121031396</v>
      </c>
      <c r="K324" s="128">
        <f t="shared" si="78"/>
        <v>-9817.0829008925848</v>
      </c>
      <c r="L324" s="129">
        <f t="shared" si="69"/>
        <v>-7876.1632557505036</v>
      </c>
      <c r="M324" s="129">
        <f t="shared" si="79"/>
        <v>852155.83674424945</v>
      </c>
      <c r="N324" s="129">
        <f t="shared" si="80"/>
        <v>10989.320085941523</v>
      </c>
      <c r="O324" s="130">
        <f t="shared" si="70"/>
        <v>0.98712909093626799</v>
      </c>
      <c r="P324" s="131">
        <v>6293.0227804973292</v>
      </c>
      <c r="Q324" s="130">
        <f t="shared" si="71"/>
        <v>0.10191290086996631</v>
      </c>
      <c r="R324" s="130">
        <f t="shared" si="72"/>
        <v>9.5532537560224798E-2</v>
      </c>
      <c r="S324" s="132">
        <v>77544</v>
      </c>
      <c r="T324" s="1">
        <v>780490</v>
      </c>
      <c r="U324" s="1">
        <v>10123.743433426291</v>
      </c>
      <c r="X324" s="12"/>
      <c r="Y324" s="12"/>
    </row>
    <row r="325" spans="1:26">
      <c r="A325" s="125">
        <v>5402</v>
      </c>
      <c r="B325" s="125" t="s">
        <v>342</v>
      </c>
      <c r="C325" s="1">
        <v>242238</v>
      </c>
      <c r="D325" s="125">
        <f t="shared" si="67"/>
        <v>9766.086115142718</v>
      </c>
      <c r="E325" s="126">
        <f t="shared" si="68"/>
        <v>0.87725060635725283</v>
      </c>
      <c r="F325" s="127">
        <f t="shared" si="73"/>
        <v>819.91244477414068</v>
      </c>
      <c r="G325" s="127">
        <f t="shared" si="74"/>
        <v>20337.108280177788</v>
      </c>
      <c r="H325" s="127">
        <f t="shared" si="75"/>
        <v>88.641019476428568</v>
      </c>
      <c r="I325" s="128">
        <f t="shared" si="76"/>
        <v>2198.6518470933343</v>
      </c>
      <c r="J325" s="127">
        <f t="shared" si="77"/>
        <v>-37.959141733885389</v>
      </c>
      <c r="K325" s="128">
        <f t="shared" si="78"/>
        <v>-941.53855156729321</v>
      </c>
      <c r="L325" s="129">
        <f t="shared" si="69"/>
        <v>19395.569728610495</v>
      </c>
      <c r="M325" s="129">
        <f t="shared" si="79"/>
        <v>261633.56972861048</v>
      </c>
      <c r="N325" s="129">
        <f t="shared" si="80"/>
        <v>10548.039418182974</v>
      </c>
      <c r="O325" s="130">
        <f t="shared" si="70"/>
        <v>0.94749051630147296</v>
      </c>
      <c r="P325" s="131">
        <v>-205.30519303400433</v>
      </c>
      <c r="Q325" s="130">
        <f t="shared" si="71"/>
        <v>0.12028451317815834</v>
      </c>
      <c r="R325" s="130">
        <f t="shared" si="72"/>
        <v>0.11730359163849696</v>
      </c>
      <c r="S325" s="132">
        <v>24804</v>
      </c>
      <c r="T325" s="1">
        <v>216229</v>
      </c>
      <c r="U325" s="1">
        <v>8740.7631983183765</v>
      </c>
      <c r="X325" s="12"/>
      <c r="Y325" s="12"/>
    </row>
    <row r="326" spans="1:26">
      <c r="A326" s="125">
        <v>5403</v>
      </c>
      <c r="B326" s="125" t="s">
        <v>343</v>
      </c>
      <c r="C326" s="1">
        <v>210990</v>
      </c>
      <c r="D326" s="125">
        <f t="shared" si="67"/>
        <v>9978.7173666288309</v>
      </c>
      <c r="E326" s="126">
        <f t="shared" si="68"/>
        <v>0.8963504680723231</v>
      </c>
      <c r="F326" s="127">
        <f t="shared" si="73"/>
        <v>692.33369388247297</v>
      </c>
      <c r="G326" s="127">
        <f t="shared" si="74"/>
        <v>14638.703623451009</v>
      </c>
      <c r="H326" s="127">
        <f t="shared" si="75"/>
        <v>14.220081456289062</v>
      </c>
      <c r="I326" s="128">
        <f t="shared" si="76"/>
        <v>300.66940231177597</v>
      </c>
      <c r="J326" s="127">
        <f t="shared" si="77"/>
        <v>-112.38007975402489</v>
      </c>
      <c r="K326" s="128">
        <f t="shared" si="78"/>
        <v>-2376.1644063191025</v>
      </c>
      <c r="L326" s="129">
        <f t="shared" si="69"/>
        <v>12262.539217131907</v>
      </c>
      <c r="M326" s="129">
        <f t="shared" si="79"/>
        <v>223252.53921713191</v>
      </c>
      <c r="N326" s="129">
        <f t="shared" si="80"/>
        <v>10558.670980757279</v>
      </c>
      <c r="O326" s="130">
        <f t="shared" si="70"/>
        <v>0.94844550938722638</v>
      </c>
      <c r="P326" s="131">
        <v>-1982.9097242989519</v>
      </c>
      <c r="Q326" s="130">
        <f t="shared" si="71"/>
        <v>0.12216785448356558</v>
      </c>
      <c r="R326" s="130">
        <f t="shared" si="72"/>
        <v>0.10640528104516123</v>
      </c>
      <c r="S326" s="132">
        <v>21144</v>
      </c>
      <c r="T326" s="1">
        <v>188020</v>
      </c>
      <c r="U326" s="1">
        <v>9019.0435074591078</v>
      </c>
      <c r="X326" s="12"/>
      <c r="Y326" s="12"/>
    </row>
    <row r="327" spans="1:26">
      <c r="A327" s="125">
        <v>5404</v>
      </c>
      <c r="B327" s="125" t="s">
        <v>344</v>
      </c>
      <c r="C327" s="1">
        <v>15258</v>
      </c>
      <c r="D327" s="125">
        <f t="shared" si="67"/>
        <v>8043.2261465471802</v>
      </c>
      <c r="E327" s="126">
        <f t="shared" si="68"/>
        <v>0.72249260665298887</v>
      </c>
      <c r="F327" s="127">
        <f t="shared" si="73"/>
        <v>1853.6284259314634</v>
      </c>
      <c r="G327" s="127">
        <f t="shared" si="74"/>
        <v>3516.3331239919862</v>
      </c>
      <c r="H327" s="127">
        <f t="shared" si="75"/>
        <v>691.64200848486678</v>
      </c>
      <c r="I327" s="128">
        <f t="shared" si="76"/>
        <v>1312.0448900957922</v>
      </c>
      <c r="J327" s="127">
        <f t="shared" si="77"/>
        <v>565.04184727455277</v>
      </c>
      <c r="K327" s="128">
        <f t="shared" si="78"/>
        <v>1071.8843842798267</v>
      </c>
      <c r="L327" s="129">
        <f t="shared" si="69"/>
        <v>4588.2175082718131</v>
      </c>
      <c r="M327" s="129">
        <f t="shared" si="79"/>
        <v>19846.217508271813</v>
      </c>
      <c r="N327" s="129">
        <f t="shared" si="80"/>
        <v>10461.896419753197</v>
      </c>
      <c r="O327" s="130">
        <f t="shared" si="70"/>
        <v>0.93975261631625973</v>
      </c>
      <c r="P327" s="131">
        <v>333.43146060370873</v>
      </c>
      <c r="Q327" s="130">
        <f t="shared" si="71"/>
        <v>6.2904911180773251E-2</v>
      </c>
      <c r="R327" s="130">
        <f t="shared" si="72"/>
        <v>9.7644027940503406E-2</v>
      </c>
      <c r="S327" s="132">
        <v>1897</v>
      </c>
      <c r="T327" s="1">
        <v>14355</v>
      </c>
      <c r="U327" s="1">
        <v>7327.7182235834607</v>
      </c>
      <c r="X327" s="12"/>
      <c r="Y327" s="12"/>
    </row>
    <row r="328" spans="1:26">
      <c r="A328" s="125">
        <v>5405</v>
      </c>
      <c r="B328" s="125" t="s">
        <v>345</v>
      </c>
      <c r="C328" s="1">
        <v>52566</v>
      </c>
      <c r="D328" s="125">
        <f t="shared" ref="D328:D331" si="81">C328/S328*1000</f>
        <v>9440.7327586206902</v>
      </c>
      <c r="E328" s="126">
        <f t="shared" ref="E328:E362" si="82">D328/D$364</f>
        <v>0.84802534396203733</v>
      </c>
      <c r="F328" s="127">
        <f t="shared" si="73"/>
        <v>1015.1244586873573</v>
      </c>
      <c r="G328" s="127">
        <f t="shared" si="74"/>
        <v>5652.2129859712059</v>
      </c>
      <c r="H328" s="127">
        <f t="shared" si="75"/>
        <v>202.51469425913828</v>
      </c>
      <c r="I328" s="128">
        <f t="shared" si="76"/>
        <v>1127.6018176348819</v>
      </c>
      <c r="J328" s="127">
        <f t="shared" si="77"/>
        <v>75.914533048824325</v>
      </c>
      <c r="K328" s="128">
        <f t="shared" si="78"/>
        <v>422.69212001585385</v>
      </c>
      <c r="L328" s="129">
        <f t="shared" ref="L328:L362" si="83">+G328+K328</f>
        <v>6074.9051059870599</v>
      </c>
      <c r="M328" s="129">
        <f t="shared" si="79"/>
        <v>58640.905105987062</v>
      </c>
      <c r="N328" s="129">
        <f t="shared" si="80"/>
        <v>10531.771750356871</v>
      </c>
      <c r="O328" s="130">
        <f t="shared" ref="O328:O364" si="84">N328/N$364</f>
        <v>0.94602925318171205</v>
      </c>
      <c r="P328" s="131">
        <v>1441.3695164161572</v>
      </c>
      <c r="Q328" s="130">
        <f t="shared" ref="Q328:Q362" si="85">(C328-T328)/T328</f>
        <v>7.1223329461392676E-2</v>
      </c>
      <c r="R328" s="130">
        <f t="shared" ref="R328:R362" si="86">(D328-U328)/U328</f>
        <v>8.5460133768171215E-2</v>
      </c>
      <c r="S328" s="132">
        <v>5568</v>
      </c>
      <c r="T328" s="1">
        <v>49071</v>
      </c>
      <c r="U328" s="1">
        <v>8697.4477135767465</v>
      </c>
      <c r="X328" s="12"/>
      <c r="Y328" s="12"/>
    </row>
    <row r="329" spans="1:26">
      <c r="A329" s="125">
        <v>5406</v>
      </c>
      <c r="B329" s="125" t="s">
        <v>346</v>
      </c>
      <c r="C329" s="1">
        <v>123448</v>
      </c>
      <c r="D329" s="125">
        <f t="shared" si="81"/>
        <v>10949.795990775234</v>
      </c>
      <c r="E329" s="126">
        <f t="shared" si="82"/>
        <v>0.98357879084249866</v>
      </c>
      <c r="F329" s="127">
        <f t="shared" si="73"/>
        <v>109.68651939463125</v>
      </c>
      <c r="G329" s="127">
        <f t="shared" si="74"/>
        <v>1236.6058196550725</v>
      </c>
      <c r="H329" s="127">
        <f t="shared" si="75"/>
        <v>0</v>
      </c>
      <c r="I329" s="128">
        <f t="shared" si="76"/>
        <v>0</v>
      </c>
      <c r="J329" s="127">
        <f t="shared" si="77"/>
        <v>-126.60016121031396</v>
      </c>
      <c r="K329" s="128">
        <f t="shared" si="78"/>
        <v>-1427.2902174850794</v>
      </c>
      <c r="L329" s="129">
        <f t="shared" si="83"/>
        <v>-190.6843978300069</v>
      </c>
      <c r="M329" s="129">
        <f t="shared" si="79"/>
        <v>123257.31560217</v>
      </c>
      <c r="N329" s="129">
        <f t="shared" si="80"/>
        <v>10932.882348959552</v>
      </c>
      <c r="O329" s="130">
        <f t="shared" si="84"/>
        <v>0.9820595023206099</v>
      </c>
      <c r="P329" s="131">
        <v>1614.839492769629</v>
      </c>
      <c r="Q329" s="130">
        <f>(C329-T329)/T329</f>
        <v>0.14197964847363553</v>
      </c>
      <c r="R329" s="130">
        <f t="shared" si="86"/>
        <v>0.1477533614382438</v>
      </c>
      <c r="S329" s="132">
        <v>11274</v>
      </c>
      <c r="T329" s="1">
        <v>108100</v>
      </c>
      <c r="U329" s="1">
        <v>9540.199452828525</v>
      </c>
      <c r="X329" s="12"/>
      <c r="Y329" s="12"/>
    </row>
    <row r="330" spans="1:26">
      <c r="A330" s="125">
        <v>5411</v>
      </c>
      <c r="B330" s="125" t="s">
        <v>347</v>
      </c>
      <c r="C330" s="1">
        <v>22315</v>
      </c>
      <c r="D330" s="125">
        <f t="shared" si="81"/>
        <v>8001.0756543564003</v>
      </c>
      <c r="E330" s="126">
        <f t="shared" si="82"/>
        <v>0.71870638724055869</v>
      </c>
      <c r="F330" s="127">
        <f t="shared" si="73"/>
        <v>1878.9187212459312</v>
      </c>
      <c r="G330" s="127">
        <f t="shared" si="74"/>
        <v>5240.3043135549024</v>
      </c>
      <c r="H330" s="127">
        <f t="shared" si="75"/>
        <v>706.39468075163973</v>
      </c>
      <c r="I330" s="128">
        <f t="shared" si="76"/>
        <v>1970.1347646163231</v>
      </c>
      <c r="J330" s="127">
        <f t="shared" si="77"/>
        <v>579.79451954132583</v>
      </c>
      <c r="K330" s="128">
        <f t="shared" si="78"/>
        <v>1617.0469150007577</v>
      </c>
      <c r="L330" s="129">
        <f t="shared" si="83"/>
        <v>6857.3512285556599</v>
      </c>
      <c r="M330" s="129">
        <f t="shared" si="79"/>
        <v>29172.351228555661</v>
      </c>
      <c r="N330" s="129">
        <f t="shared" si="80"/>
        <v>10459.788895143656</v>
      </c>
      <c r="O330" s="130">
        <f t="shared" si="84"/>
        <v>0.93956330534563803</v>
      </c>
      <c r="P330" s="131">
        <v>676.84999663876988</v>
      </c>
      <c r="Q330" s="130">
        <f t="shared" si="85"/>
        <v>6.3479959967592814E-2</v>
      </c>
      <c r="R330" s="130">
        <f t="shared" si="86"/>
        <v>7.6063265338310135E-2</v>
      </c>
      <c r="S330" s="132">
        <v>2789</v>
      </c>
      <c r="T330" s="1">
        <v>20983</v>
      </c>
      <c r="U330" s="1">
        <v>7435.5067328136074</v>
      </c>
      <c r="X330" s="12"/>
      <c r="Y330" s="12"/>
    </row>
    <row r="331" spans="1:26">
      <c r="A331" s="125">
        <v>5412</v>
      </c>
      <c r="B331" s="125" t="s">
        <v>348</v>
      </c>
      <c r="C331" s="1">
        <v>35988</v>
      </c>
      <c r="D331" s="125">
        <f t="shared" si="81"/>
        <v>8566.5317781480589</v>
      </c>
      <c r="E331" s="126">
        <f t="shared" si="82"/>
        <v>0.7694991737894622</v>
      </c>
      <c r="F331" s="127">
        <f t="shared" si="73"/>
        <v>1539.6450469709362</v>
      </c>
      <c r="G331" s="127">
        <f t="shared" si="74"/>
        <v>6468.0488423249035</v>
      </c>
      <c r="H331" s="127">
        <f t="shared" si="75"/>
        <v>508.48503742455921</v>
      </c>
      <c r="I331" s="128">
        <f t="shared" si="76"/>
        <v>2136.1456422205729</v>
      </c>
      <c r="J331" s="127">
        <f t="shared" si="77"/>
        <v>381.88487621424525</v>
      </c>
      <c r="K331" s="128">
        <f t="shared" si="78"/>
        <v>1604.2983649760442</v>
      </c>
      <c r="L331" s="129">
        <f t="shared" si="83"/>
        <v>8072.347207300948</v>
      </c>
      <c r="M331" s="129">
        <f t="shared" si="79"/>
        <v>44060.347207300947</v>
      </c>
      <c r="N331" s="129">
        <f t="shared" si="80"/>
        <v>10488.061701333243</v>
      </c>
      <c r="O331" s="130">
        <f t="shared" si="84"/>
        <v>0.94210294467308353</v>
      </c>
      <c r="P331" s="131">
        <v>30.603329465578099</v>
      </c>
      <c r="Q331" s="130">
        <f t="shared" si="85"/>
        <v>0.13512490537471614</v>
      </c>
      <c r="R331" s="130">
        <f t="shared" si="86"/>
        <v>0.13728653337828597</v>
      </c>
      <c r="S331" s="132">
        <v>4201</v>
      </c>
      <c r="T331" s="1">
        <v>31704</v>
      </c>
      <c r="U331" s="1">
        <v>7532.4305060584466</v>
      </c>
      <c r="X331" s="12"/>
      <c r="Y331" s="12"/>
    </row>
    <row r="332" spans="1:26">
      <c r="A332" s="125">
        <v>5413</v>
      </c>
      <c r="B332" s="125" t="s">
        <v>349</v>
      </c>
      <c r="C332" s="1">
        <v>13518</v>
      </c>
      <c r="D332" s="125">
        <f t="shared" ref="D332:D354" si="87">C332/S332*1000</f>
        <v>10487.199379363847</v>
      </c>
      <c r="E332" s="126">
        <f t="shared" si="82"/>
        <v>0.94202548554958099</v>
      </c>
      <c r="F332" s="127">
        <f t="shared" si="73"/>
        <v>387.24448624146351</v>
      </c>
      <c r="G332" s="127">
        <f t="shared" si="74"/>
        <v>499.15814276524645</v>
      </c>
      <c r="H332" s="127">
        <f t="shared" si="75"/>
        <v>0</v>
      </c>
      <c r="I332" s="128">
        <f t="shared" si="76"/>
        <v>0</v>
      </c>
      <c r="J332" s="127">
        <f t="shared" si="77"/>
        <v>-126.60016121031396</v>
      </c>
      <c r="K332" s="128">
        <f t="shared" si="78"/>
        <v>-163.1876078000947</v>
      </c>
      <c r="L332" s="129">
        <f t="shared" si="83"/>
        <v>335.97053496515173</v>
      </c>
      <c r="M332" s="129">
        <f t="shared" si="79"/>
        <v>13853.970534965152</v>
      </c>
      <c r="N332" s="129">
        <f t="shared" si="80"/>
        <v>10747.843704394996</v>
      </c>
      <c r="O332" s="130">
        <f t="shared" si="84"/>
        <v>0.96543818020344263</v>
      </c>
      <c r="P332" s="131">
        <v>-302.30045182011247</v>
      </c>
      <c r="Q332" s="130">
        <f t="shared" si="85"/>
        <v>0.21466439033156617</v>
      </c>
      <c r="R332" s="130">
        <f t="shared" si="86"/>
        <v>0.24387664487018398</v>
      </c>
      <c r="S332" s="132">
        <v>1289</v>
      </c>
      <c r="T332" s="1">
        <v>11129</v>
      </c>
      <c r="U332" s="1">
        <v>8431.060606060606</v>
      </c>
      <c r="X332" s="12"/>
      <c r="Y332" s="12"/>
    </row>
    <row r="333" spans="1:26">
      <c r="A333" s="125">
        <v>5414</v>
      </c>
      <c r="B333" s="125" t="s">
        <v>350</v>
      </c>
      <c r="C333" s="1">
        <v>9658</v>
      </c>
      <c r="D333" s="125">
        <f t="shared" si="87"/>
        <v>9026.1682242990646</v>
      </c>
      <c r="E333" s="126">
        <f t="shared" si="82"/>
        <v>0.81078657862451264</v>
      </c>
      <c r="F333" s="127">
        <f t="shared" si="73"/>
        <v>1263.8631792803328</v>
      </c>
      <c r="G333" s="127">
        <f t="shared" si="74"/>
        <v>1352.333601829956</v>
      </c>
      <c r="H333" s="127">
        <f t="shared" si="75"/>
        <v>347.61228127170722</v>
      </c>
      <c r="I333" s="128">
        <f t="shared" si="76"/>
        <v>371.94514096072669</v>
      </c>
      <c r="J333" s="127">
        <f t="shared" si="77"/>
        <v>221.01212006139326</v>
      </c>
      <c r="K333" s="128">
        <f t="shared" si="78"/>
        <v>236.48296846569079</v>
      </c>
      <c r="L333" s="129">
        <f t="shared" si="83"/>
        <v>1588.8165702956469</v>
      </c>
      <c r="M333" s="129">
        <f t="shared" si="79"/>
        <v>11246.816570295647</v>
      </c>
      <c r="N333" s="129">
        <f t="shared" si="80"/>
        <v>10511.043523640792</v>
      </c>
      <c r="O333" s="130">
        <f t="shared" si="84"/>
        <v>0.94416731491483596</v>
      </c>
      <c r="P333" s="131">
        <v>207.71102416761823</v>
      </c>
      <c r="Q333" s="130">
        <f t="shared" si="85"/>
        <v>3.7379162191192264E-2</v>
      </c>
      <c r="R333" s="130">
        <f t="shared" si="86"/>
        <v>5.8708453376431664E-2</v>
      </c>
      <c r="S333" s="132">
        <v>1070</v>
      </c>
      <c r="T333" s="1">
        <v>9310</v>
      </c>
      <c r="U333" s="1">
        <v>8525.6410256410254</v>
      </c>
      <c r="X333" s="12"/>
      <c r="Y333" s="12"/>
    </row>
    <row r="334" spans="1:26">
      <c r="A334" s="125">
        <v>5415</v>
      </c>
      <c r="B334" s="125" t="s">
        <v>351</v>
      </c>
      <c r="C334" s="1">
        <v>7738</v>
      </c>
      <c r="D334" s="125">
        <f t="shared" si="87"/>
        <v>7977.3195876288664</v>
      </c>
      <c r="E334" s="126">
        <f t="shared" si="82"/>
        <v>0.71657246954869247</v>
      </c>
      <c r="F334" s="127">
        <f t="shared" si="73"/>
        <v>1893.1723612824517</v>
      </c>
      <c r="G334" s="127">
        <f t="shared" si="74"/>
        <v>1836.3771904439782</v>
      </c>
      <c r="H334" s="127">
        <f t="shared" si="75"/>
        <v>714.70930410627659</v>
      </c>
      <c r="I334" s="128">
        <f t="shared" si="76"/>
        <v>693.26802498308825</v>
      </c>
      <c r="J334" s="127">
        <f t="shared" si="77"/>
        <v>588.10914289596258</v>
      </c>
      <c r="K334" s="128">
        <f t="shared" si="78"/>
        <v>570.46586860908371</v>
      </c>
      <c r="L334" s="129">
        <f t="shared" si="83"/>
        <v>2406.843059053062</v>
      </c>
      <c r="M334" s="129">
        <f t="shared" si="79"/>
        <v>10144.843059053062</v>
      </c>
      <c r="N334" s="129">
        <f t="shared" si="80"/>
        <v>10458.601091807283</v>
      </c>
      <c r="O334" s="130">
        <f t="shared" si="84"/>
        <v>0.93945660946104503</v>
      </c>
      <c r="P334" s="131">
        <v>302.5562555538213</v>
      </c>
      <c r="Q334" s="130">
        <f t="shared" si="85"/>
        <v>0.22572469507365753</v>
      </c>
      <c r="R334" s="130">
        <f t="shared" si="86"/>
        <v>0.28890638038673278</v>
      </c>
      <c r="S334" s="132">
        <v>970</v>
      </c>
      <c r="T334" s="1">
        <v>6313</v>
      </c>
      <c r="U334" s="1">
        <v>6189.2156862745096</v>
      </c>
      <c r="X334" s="12"/>
      <c r="Y334" s="12"/>
    </row>
    <row r="335" spans="1:26">
      <c r="A335" s="125">
        <v>5416</v>
      </c>
      <c r="B335" s="125" t="s">
        <v>352</v>
      </c>
      <c r="C335" s="1">
        <v>50084</v>
      </c>
      <c r="D335" s="125">
        <f t="shared" si="87"/>
        <v>12542.950162784873</v>
      </c>
      <c r="E335" s="126">
        <f t="shared" si="82"/>
        <v>1.1266858090418379</v>
      </c>
      <c r="F335" s="127">
        <f t="shared" si="73"/>
        <v>-846.20598381115235</v>
      </c>
      <c r="G335" s="127">
        <f t="shared" si="74"/>
        <v>-3378.9004933579313</v>
      </c>
      <c r="H335" s="127">
        <f t="shared" si="75"/>
        <v>0</v>
      </c>
      <c r="I335" s="128">
        <f t="shared" si="76"/>
        <v>0</v>
      </c>
      <c r="J335" s="127">
        <f t="shared" si="77"/>
        <v>-126.60016121031396</v>
      </c>
      <c r="K335" s="128">
        <f t="shared" si="78"/>
        <v>-505.51444371278365</v>
      </c>
      <c r="L335" s="129">
        <f t="shared" si="83"/>
        <v>-3884.414937070715</v>
      </c>
      <c r="M335" s="129">
        <f t="shared" si="79"/>
        <v>46199.585062929284</v>
      </c>
      <c r="N335" s="129">
        <f t="shared" si="80"/>
        <v>11570.144017763407</v>
      </c>
      <c r="O335" s="130">
        <f t="shared" si="84"/>
        <v>1.0393023096003453</v>
      </c>
      <c r="P335" s="131">
        <v>-3013.6117177018718</v>
      </c>
      <c r="Q335" s="130">
        <f t="shared" si="85"/>
        <v>4.9935013206993416E-2</v>
      </c>
      <c r="R335" s="130">
        <f t="shared" si="86"/>
        <v>4.0994920432378311E-2</v>
      </c>
      <c r="S335" s="132">
        <v>3993</v>
      </c>
      <c r="T335" s="1">
        <v>47702</v>
      </c>
      <c r="U335" s="1">
        <v>12049.002273301339</v>
      </c>
      <c r="X335" s="12"/>
      <c r="Y335" s="12"/>
    </row>
    <row r="336" spans="1:26">
      <c r="A336" s="125">
        <v>5417</v>
      </c>
      <c r="B336" s="125" t="s">
        <v>353</v>
      </c>
      <c r="C336" s="1">
        <v>17391</v>
      </c>
      <c r="D336" s="125">
        <f t="shared" si="87"/>
        <v>8333.0138955438433</v>
      </c>
      <c r="E336" s="126">
        <f t="shared" si="82"/>
        <v>0.74852314493874628</v>
      </c>
      <c r="F336" s="127">
        <f t="shared" si="73"/>
        <v>1679.7557765334655</v>
      </c>
      <c r="G336" s="127">
        <f t="shared" si="74"/>
        <v>3505.6503056253423</v>
      </c>
      <c r="H336" s="127">
        <f t="shared" si="75"/>
        <v>590.2162963360347</v>
      </c>
      <c r="I336" s="128">
        <f t="shared" si="76"/>
        <v>1231.7814104533045</v>
      </c>
      <c r="J336" s="127">
        <f t="shared" si="77"/>
        <v>463.61613512572075</v>
      </c>
      <c r="K336" s="128">
        <f t="shared" si="78"/>
        <v>967.56687400737917</v>
      </c>
      <c r="L336" s="129">
        <f t="shared" si="83"/>
        <v>4473.2171796327211</v>
      </c>
      <c r="M336" s="129">
        <f t="shared" si="79"/>
        <v>21864.21717963272</v>
      </c>
      <c r="N336" s="129">
        <f t="shared" si="80"/>
        <v>10476.385807203029</v>
      </c>
      <c r="O336" s="130">
        <f t="shared" si="84"/>
        <v>0.94105414323054748</v>
      </c>
      <c r="P336" s="131">
        <v>604.7605209699218</v>
      </c>
      <c r="Q336" s="130">
        <f t="shared" si="85"/>
        <v>2.2158222640178676E-2</v>
      </c>
      <c r="R336" s="130">
        <f t="shared" si="86"/>
        <v>2.3137770529627965E-2</v>
      </c>
      <c r="S336" s="132">
        <v>2087</v>
      </c>
      <c r="T336" s="1">
        <v>17014</v>
      </c>
      <c r="U336" s="1">
        <v>8144.5667783628523</v>
      </c>
      <c r="X336" s="12"/>
      <c r="Y336" s="12"/>
    </row>
    <row r="337" spans="1:25">
      <c r="A337" s="125">
        <v>5418</v>
      </c>
      <c r="B337" s="125" t="s">
        <v>354</v>
      </c>
      <c r="C337" s="1">
        <v>69517</v>
      </c>
      <c r="D337" s="125">
        <f t="shared" si="87"/>
        <v>10534.474920442492</v>
      </c>
      <c r="E337" s="126">
        <f t="shared" si="82"/>
        <v>0.94627206873430258</v>
      </c>
      <c r="F337" s="127">
        <f t="shared" si="73"/>
        <v>358.87916159427658</v>
      </c>
      <c r="G337" s="127">
        <f t="shared" si="74"/>
        <v>2368.2435873606314</v>
      </c>
      <c r="H337" s="127">
        <f t="shared" si="75"/>
        <v>0</v>
      </c>
      <c r="I337" s="128">
        <f t="shared" si="76"/>
        <v>0</v>
      </c>
      <c r="J337" s="127">
        <f t="shared" si="77"/>
        <v>-126.60016121031396</v>
      </c>
      <c r="K337" s="128">
        <f t="shared" si="78"/>
        <v>-835.43446382686182</v>
      </c>
      <c r="L337" s="129">
        <f t="shared" si="83"/>
        <v>1532.8091235337697</v>
      </c>
      <c r="M337" s="129">
        <f t="shared" si="79"/>
        <v>71049.809123533763</v>
      </c>
      <c r="N337" s="129">
        <f t="shared" si="80"/>
        <v>10766.753920826453</v>
      </c>
      <c r="O337" s="130">
        <f t="shared" si="84"/>
        <v>0.96713681347733127</v>
      </c>
      <c r="P337" s="131">
        <v>-561.43714628466614</v>
      </c>
      <c r="Q337" s="130">
        <f t="shared" si="85"/>
        <v>8.8891325459728707E-2</v>
      </c>
      <c r="R337" s="130">
        <f t="shared" si="86"/>
        <v>9.0541410814266823E-2</v>
      </c>
      <c r="S337" s="132">
        <v>6599</v>
      </c>
      <c r="T337" s="1">
        <v>63842</v>
      </c>
      <c r="U337" s="1">
        <v>9659.8577697079745</v>
      </c>
      <c r="X337" s="12"/>
      <c r="Y337" s="12"/>
    </row>
    <row r="338" spans="1:25">
      <c r="A338" s="125">
        <v>5419</v>
      </c>
      <c r="B338" s="125" t="s">
        <v>355</v>
      </c>
      <c r="C338" s="1">
        <v>32142</v>
      </c>
      <c r="D338" s="125">
        <f t="shared" si="87"/>
        <v>9414.7627416520208</v>
      </c>
      <c r="E338" s="126">
        <f t="shared" si="82"/>
        <v>0.84569255548728206</v>
      </c>
      <c r="F338" s="127">
        <f t="shared" si="73"/>
        <v>1030.7064688685589</v>
      </c>
      <c r="G338" s="127">
        <f t="shared" si="74"/>
        <v>3518.83188471726</v>
      </c>
      <c r="H338" s="127">
        <f t="shared" si="75"/>
        <v>211.60420019817255</v>
      </c>
      <c r="I338" s="128">
        <f t="shared" si="76"/>
        <v>722.41673947656113</v>
      </c>
      <c r="J338" s="127">
        <f t="shared" si="77"/>
        <v>85.004038987858593</v>
      </c>
      <c r="K338" s="128">
        <f t="shared" si="78"/>
        <v>290.20378910454923</v>
      </c>
      <c r="L338" s="129">
        <f t="shared" si="83"/>
        <v>3809.0356738218093</v>
      </c>
      <c r="M338" s="129">
        <f t="shared" si="79"/>
        <v>35951.035673821811</v>
      </c>
      <c r="N338" s="129">
        <f t="shared" si="80"/>
        <v>10530.473249508439</v>
      </c>
      <c r="O338" s="130">
        <f t="shared" si="84"/>
        <v>0.94591261375797442</v>
      </c>
      <c r="P338" s="131">
        <v>552.65480047500068</v>
      </c>
      <c r="Q338" s="130">
        <f t="shared" si="85"/>
        <v>0.11056595950521733</v>
      </c>
      <c r="R338" s="130">
        <f t="shared" si="86"/>
        <v>0.12715613640468007</v>
      </c>
      <c r="S338" s="132">
        <v>3414</v>
      </c>
      <c r="T338" s="1">
        <v>28942</v>
      </c>
      <c r="U338" s="1">
        <v>8352.669552669553</v>
      </c>
      <c r="X338" s="12"/>
      <c r="Y338" s="12"/>
    </row>
    <row r="339" spans="1:25">
      <c r="A339" s="125">
        <v>5420</v>
      </c>
      <c r="B339" s="125" t="s">
        <v>356</v>
      </c>
      <c r="C339" s="1">
        <v>8707</v>
      </c>
      <c r="D339" s="125">
        <f t="shared" si="87"/>
        <v>8152.621722846442</v>
      </c>
      <c r="E339" s="126">
        <f t="shared" si="82"/>
        <v>0.73231919782880572</v>
      </c>
      <c r="F339" s="127">
        <f t="shared" si="73"/>
        <v>1787.9910801519063</v>
      </c>
      <c r="G339" s="127">
        <f t="shared" si="74"/>
        <v>1909.5744736022359</v>
      </c>
      <c r="H339" s="127">
        <f t="shared" si="75"/>
        <v>653.35355678012513</v>
      </c>
      <c r="I339" s="128">
        <f t="shared" si="76"/>
        <v>697.78159864117367</v>
      </c>
      <c r="J339" s="127">
        <f t="shared" si="77"/>
        <v>526.75339556981112</v>
      </c>
      <c r="K339" s="128">
        <f t="shared" si="78"/>
        <v>562.57262646855838</v>
      </c>
      <c r="L339" s="129">
        <f t="shared" si="83"/>
        <v>2472.1471000707943</v>
      </c>
      <c r="M339" s="129">
        <f t="shared" si="79"/>
        <v>11179.147100070793</v>
      </c>
      <c r="N339" s="129">
        <f t="shared" si="80"/>
        <v>10467.366198568159</v>
      </c>
      <c r="O339" s="130">
        <f t="shared" si="84"/>
        <v>0.94024394587505045</v>
      </c>
      <c r="P339" s="131">
        <v>245.95492879534186</v>
      </c>
      <c r="Q339" s="130">
        <f t="shared" si="85"/>
        <v>0.11030349400663096</v>
      </c>
      <c r="R339" s="130">
        <f t="shared" si="86"/>
        <v>0.10510544394105681</v>
      </c>
      <c r="S339" s="132">
        <v>1068</v>
      </c>
      <c r="T339" s="1">
        <v>7842</v>
      </c>
      <c r="U339" s="1">
        <v>7377.2342427093135</v>
      </c>
      <c r="X339" s="12"/>
      <c r="Y339" s="12"/>
    </row>
    <row r="340" spans="1:25">
      <c r="A340" s="125">
        <v>5421</v>
      </c>
      <c r="B340" s="125" t="s">
        <v>357</v>
      </c>
      <c r="C340" s="1">
        <v>142739</v>
      </c>
      <c r="D340" s="125">
        <f t="shared" si="87"/>
        <v>9685.0997421631164</v>
      </c>
      <c r="E340" s="126">
        <f t="shared" si="82"/>
        <v>0.86997590654758483</v>
      </c>
      <c r="F340" s="127">
        <f t="shared" si="73"/>
        <v>868.50426856190165</v>
      </c>
      <c r="G340" s="127">
        <f t="shared" si="74"/>
        <v>12800.015910065307</v>
      </c>
      <c r="H340" s="127">
        <f t="shared" si="75"/>
        <v>116.98625001928912</v>
      </c>
      <c r="I340" s="128">
        <f t="shared" si="76"/>
        <v>1724.143352784283</v>
      </c>
      <c r="J340" s="127">
        <f t="shared" si="77"/>
        <v>-9.6139111910248403</v>
      </c>
      <c r="K340" s="128">
        <f t="shared" si="78"/>
        <v>-141.6898231333241</v>
      </c>
      <c r="L340" s="129">
        <f t="shared" si="83"/>
        <v>12658.326086931984</v>
      </c>
      <c r="M340" s="129">
        <f t="shared" si="79"/>
        <v>155397.32608693198</v>
      </c>
      <c r="N340" s="129">
        <f t="shared" si="80"/>
        <v>10543.990099533992</v>
      </c>
      <c r="O340" s="130">
        <f t="shared" si="84"/>
        <v>0.94712678131098937</v>
      </c>
      <c r="P340" s="131">
        <v>2288.6167983012492</v>
      </c>
      <c r="Q340" s="130">
        <f t="shared" si="85"/>
        <v>9.0643051438002387E-2</v>
      </c>
      <c r="R340" s="130">
        <f t="shared" si="86"/>
        <v>8.9681024048350322E-2</v>
      </c>
      <c r="S340" s="132">
        <v>14738</v>
      </c>
      <c r="T340" s="1">
        <v>130876</v>
      </c>
      <c r="U340" s="1">
        <v>8888.0135823429537</v>
      </c>
      <c r="X340" s="12"/>
      <c r="Y340" s="12"/>
    </row>
    <row r="341" spans="1:25">
      <c r="A341" s="125">
        <v>5422</v>
      </c>
      <c r="B341" s="125" t="s">
        <v>358</v>
      </c>
      <c r="C341" s="1">
        <v>44999</v>
      </c>
      <c r="D341" s="125">
        <f t="shared" si="87"/>
        <v>8070.1219512195121</v>
      </c>
      <c r="E341" s="126">
        <f t="shared" si="82"/>
        <v>0.72490855513829722</v>
      </c>
      <c r="F341" s="127">
        <f t="shared" si="73"/>
        <v>1837.4909431280641</v>
      </c>
      <c r="G341" s="127">
        <f t="shared" si="74"/>
        <v>10245.849498882086</v>
      </c>
      <c r="H341" s="127">
        <f t="shared" si="75"/>
        <v>682.22847684955059</v>
      </c>
      <c r="I341" s="128">
        <f t="shared" si="76"/>
        <v>3804.1059869130945</v>
      </c>
      <c r="J341" s="127">
        <f t="shared" si="77"/>
        <v>555.62831563923669</v>
      </c>
      <c r="K341" s="128">
        <f t="shared" si="78"/>
        <v>3098.1834880043834</v>
      </c>
      <c r="L341" s="129">
        <f t="shared" si="83"/>
        <v>13344.032986886468</v>
      </c>
      <c r="M341" s="129">
        <f t="shared" si="79"/>
        <v>58343.032986886465</v>
      </c>
      <c r="N341" s="129">
        <f t="shared" si="80"/>
        <v>10463.241209986812</v>
      </c>
      <c r="O341" s="130">
        <f t="shared" si="84"/>
        <v>0.93987341374052502</v>
      </c>
      <c r="P341" s="131">
        <v>1132.5938979052644</v>
      </c>
      <c r="Q341" s="130">
        <f t="shared" si="85"/>
        <v>0.1090599891556169</v>
      </c>
      <c r="R341" s="130">
        <f t="shared" si="86"/>
        <v>0.1056787087008741</v>
      </c>
      <c r="S341" s="132">
        <v>5576</v>
      </c>
      <c r="T341" s="1">
        <v>40574</v>
      </c>
      <c r="U341" s="1">
        <v>7298.7947472567012</v>
      </c>
      <c r="X341" s="12"/>
      <c r="Y341" s="12"/>
    </row>
    <row r="342" spans="1:25">
      <c r="A342" s="125">
        <v>5423</v>
      </c>
      <c r="B342" s="125" t="s">
        <v>359</v>
      </c>
      <c r="C342" s="1">
        <v>19076</v>
      </c>
      <c r="D342" s="125">
        <f t="shared" si="87"/>
        <v>8754.474529600735</v>
      </c>
      <c r="E342" s="126">
        <f t="shared" si="82"/>
        <v>0.7863813608527801</v>
      </c>
      <c r="F342" s="127">
        <f t="shared" si="73"/>
        <v>1426.8793960993305</v>
      </c>
      <c r="G342" s="127">
        <f t="shared" si="74"/>
        <v>3109.170204100441</v>
      </c>
      <c r="H342" s="127">
        <f t="shared" si="75"/>
        <v>442.70507441612261</v>
      </c>
      <c r="I342" s="128">
        <f t="shared" si="76"/>
        <v>964.65435715273111</v>
      </c>
      <c r="J342" s="127">
        <f t="shared" si="77"/>
        <v>316.10491320580866</v>
      </c>
      <c r="K342" s="128">
        <f t="shared" si="78"/>
        <v>688.79260587545707</v>
      </c>
      <c r="L342" s="129">
        <f t="shared" si="83"/>
        <v>3797.9628099758979</v>
      </c>
      <c r="M342" s="129">
        <f t="shared" si="79"/>
        <v>22873.962809975899</v>
      </c>
      <c r="N342" s="129">
        <f t="shared" si="80"/>
        <v>10497.458838905875</v>
      </c>
      <c r="O342" s="130">
        <f t="shared" si="84"/>
        <v>0.94294705402624934</v>
      </c>
      <c r="P342" s="131">
        <v>-210.15909190538423</v>
      </c>
      <c r="Q342" s="130">
        <f t="shared" si="85"/>
        <v>8.620886003871997E-2</v>
      </c>
      <c r="R342" s="130">
        <f t="shared" si="86"/>
        <v>8.2719432769206E-2</v>
      </c>
      <c r="S342" s="132">
        <v>2179</v>
      </c>
      <c r="T342" s="1">
        <v>17562</v>
      </c>
      <c r="U342" s="1">
        <v>8085.6353591160223</v>
      </c>
      <c r="X342" s="12"/>
      <c r="Y342" s="12"/>
    </row>
    <row r="343" spans="1:25">
      <c r="A343" s="125">
        <v>5424</v>
      </c>
      <c r="B343" s="125" t="s">
        <v>360</v>
      </c>
      <c r="C343" s="1">
        <v>22200</v>
      </c>
      <c r="D343" s="125">
        <f t="shared" si="87"/>
        <v>8134.8479296445594</v>
      </c>
      <c r="E343" s="126">
        <f t="shared" si="82"/>
        <v>0.73072264515869934</v>
      </c>
      <c r="F343" s="127">
        <f t="shared" si="73"/>
        <v>1798.6553560730358</v>
      </c>
      <c r="G343" s="127">
        <f t="shared" si="74"/>
        <v>4908.5304667233149</v>
      </c>
      <c r="H343" s="127">
        <f t="shared" si="75"/>
        <v>659.57438440078408</v>
      </c>
      <c r="I343" s="128">
        <f t="shared" si="76"/>
        <v>1799.9784950297399</v>
      </c>
      <c r="J343" s="127">
        <f t="shared" si="77"/>
        <v>532.97422319047018</v>
      </c>
      <c r="K343" s="128">
        <f t="shared" si="78"/>
        <v>1454.4866550867932</v>
      </c>
      <c r="L343" s="129">
        <f t="shared" si="83"/>
        <v>6363.0171218101077</v>
      </c>
      <c r="M343" s="129">
        <f t="shared" si="79"/>
        <v>28563.01712181011</v>
      </c>
      <c r="N343" s="129">
        <f t="shared" si="80"/>
        <v>10466.477508908065</v>
      </c>
      <c r="O343" s="130">
        <f t="shared" si="84"/>
        <v>0.94016411824154511</v>
      </c>
      <c r="P343" s="131">
        <v>584.4171354704913</v>
      </c>
      <c r="Q343" s="130">
        <f t="shared" si="85"/>
        <v>0.10922354351953632</v>
      </c>
      <c r="R343" s="130">
        <f t="shared" si="86"/>
        <v>0.12710769006217457</v>
      </c>
      <c r="S343" s="132">
        <v>2729</v>
      </c>
      <c r="T343" s="1">
        <v>20014</v>
      </c>
      <c r="U343" s="1">
        <v>7217.4540209159759</v>
      </c>
      <c r="X343" s="12"/>
      <c r="Y343" s="12"/>
    </row>
    <row r="344" spans="1:25">
      <c r="A344" s="125">
        <v>5425</v>
      </c>
      <c r="B344" s="125" t="s">
        <v>361</v>
      </c>
      <c r="C344" s="1">
        <v>18954</v>
      </c>
      <c r="D344" s="125">
        <f t="shared" si="87"/>
        <v>10323.529411764706</v>
      </c>
      <c r="E344" s="126">
        <f t="shared" si="82"/>
        <v>0.92732363092470815</v>
      </c>
      <c r="F344" s="127">
        <f t="shared" si="73"/>
        <v>485.44646680094775</v>
      </c>
      <c r="G344" s="127">
        <f t="shared" si="74"/>
        <v>891.27971304654</v>
      </c>
      <c r="H344" s="127">
        <f t="shared" si="75"/>
        <v>0</v>
      </c>
      <c r="I344" s="128">
        <f t="shared" si="76"/>
        <v>0</v>
      </c>
      <c r="J344" s="127">
        <f t="shared" si="77"/>
        <v>-126.60016121031396</v>
      </c>
      <c r="K344" s="128">
        <f t="shared" si="78"/>
        <v>-232.43789598213644</v>
      </c>
      <c r="L344" s="129">
        <f t="shared" si="83"/>
        <v>658.84181706440359</v>
      </c>
      <c r="M344" s="129">
        <f t="shared" si="79"/>
        <v>19612.841817064404</v>
      </c>
      <c r="N344" s="129">
        <f t="shared" si="80"/>
        <v>10682.37571735534</v>
      </c>
      <c r="O344" s="130">
        <f t="shared" si="84"/>
        <v>0.9595574383534935</v>
      </c>
      <c r="P344" s="131">
        <v>-1414.4862976001386</v>
      </c>
      <c r="Q344" s="130">
        <f t="shared" si="85"/>
        <v>-1.0493343774471418E-2</v>
      </c>
      <c r="R344" s="130">
        <f t="shared" si="86"/>
        <v>-1.3188078677046492E-2</v>
      </c>
      <c r="S344" s="132">
        <v>1836</v>
      </c>
      <c r="T344" s="1">
        <v>19155</v>
      </c>
      <c r="U344" s="1">
        <v>10461.496450027309</v>
      </c>
      <c r="X344" s="12"/>
      <c r="Y344" s="12"/>
    </row>
    <row r="345" spans="1:25">
      <c r="A345" s="125">
        <v>5426</v>
      </c>
      <c r="B345" s="125" t="s">
        <v>362</v>
      </c>
      <c r="C345" s="1">
        <v>19446</v>
      </c>
      <c r="D345" s="125">
        <f t="shared" si="87"/>
        <v>9665.0099403578533</v>
      </c>
      <c r="E345" s="126">
        <f t="shared" si="82"/>
        <v>0.86817131557762217</v>
      </c>
      <c r="F345" s="127">
        <f t="shared" si="73"/>
        <v>880.55814964505953</v>
      </c>
      <c r="G345" s="127">
        <f t="shared" si="74"/>
        <v>1771.6829970858598</v>
      </c>
      <c r="H345" s="127">
        <f t="shared" si="75"/>
        <v>124.01768065113119</v>
      </c>
      <c r="I345" s="128">
        <f t="shared" si="76"/>
        <v>249.52357347007595</v>
      </c>
      <c r="J345" s="127">
        <f t="shared" si="77"/>
        <v>-2.5824805591827698</v>
      </c>
      <c r="K345" s="128">
        <f t="shared" si="78"/>
        <v>-5.1959508850757326</v>
      </c>
      <c r="L345" s="129">
        <f t="shared" si="83"/>
        <v>1766.4870462007841</v>
      </c>
      <c r="M345" s="129">
        <f t="shared" si="79"/>
        <v>21212.487046200786</v>
      </c>
      <c r="N345" s="129">
        <f t="shared" si="80"/>
        <v>10542.985609443731</v>
      </c>
      <c r="O345" s="130">
        <f t="shared" si="84"/>
        <v>0.94703655176249146</v>
      </c>
      <c r="P345" s="131">
        <v>-1080.4180554904249</v>
      </c>
      <c r="Q345" s="130">
        <f t="shared" si="85"/>
        <v>0.14059475629069154</v>
      </c>
      <c r="R345" s="130">
        <f t="shared" si="86"/>
        <v>0.17460851641864469</v>
      </c>
      <c r="S345" s="132">
        <v>2012</v>
      </c>
      <c r="T345" s="1">
        <v>17049</v>
      </c>
      <c r="U345" s="1">
        <v>8228.2818532818528</v>
      </c>
      <c r="X345" s="12"/>
      <c r="Y345" s="12"/>
    </row>
    <row r="346" spans="1:25">
      <c r="A346" s="125">
        <v>5427</v>
      </c>
      <c r="B346" s="125" t="s">
        <v>363</v>
      </c>
      <c r="C346" s="1">
        <v>25010</v>
      </c>
      <c r="D346" s="125">
        <f t="shared" si="87"/>
        <v>8919.4008559201156</v>
      </c>
      <c r="E346" s="126">
        <f t="shared" si="82"/>
        <v>0.80119606943328459</v>
      </c>
      <c r="F346" s="127">
        <f t="shared" si="73"/>
        <v>1327.9236003077021</v>
      </c>
      <c r="G346" s="127">
        <f t="shared" si="74"/>
        <v>3723.4977752627969</v>
      </c>
      <c r="H346" s="127">
        <f t="shared" si="75"/>
        <v>384.98086020433936</v>
      </c>
      <c r="I346" s="128">
        <f t="shared" si="76"/>
        <v>1079.4863320129678</v>
      </c>
      <c r="J346" s="127">
        <f t="shared" si="77"/>
        <v>258.38069899402541</v>
      </c>
      <c r="K346" s="128">
        <f t="shared" si="78"/>
        <v>724.49947997924721</v>
      </c>
      <c r="L346" s="129">
        <f t="shared" si="83"/>
        <v>4447.997255242044</v>
      </c>
      <c r="M346" s="129">
        <f t="shared" si="79"/>
        <v>29457.997255242044</v>
      </c>
      <c r="N346" s="129">
        <f t="shared" si="80"/>
        <v>10505.705155221842</v>
      </c>
      <c r="O346" s="130">
        <f t="shared" si="84"/>
        <v>0.94368778945527432</v>
      </c>
      <c r="P346" s="131">
        <v>762.89571193083475</v>
      </c>
      <c r="Q346" s="130">
        <f t="shared" si="85"/>
        <v>3.1000082447027785E-2</v>
      </c>
      <c r="R346" s="130">
        <f t="shared" si="86"/>
        <v>6.3724407460503549E-2</v>
      </c>
      <c r="S346" s="132">
        <v>2804</v>
      </c>
      <c r="T346" s="1">
        <v>24258</v>
      </c>
      <c r="U346" s="1">
        <v>8385.0674040788108</v>
      </c>
      <c r="X346" s="12"/>
      <c r="Y346" s="12"/>
    </row>
    <row r="347" spans="1:25">
      <c r="A347" s="125">
        <v>5428</v>
      </c>
      <c r="B347" s="125" t="s">
        <v>364</v>
      </c>
      <c r="C347" s="1">
        <v>41581</v>
      </c>
      <c r="D347" s="125">
        <f t="shared" si="87"/>
        <v>8761.2726506531817</v>
      </c>
      <c r="E347" s="126">
        <f t="shared" si="82"/>
        <v>0.78699201037450628</v>
      </c>
      <c r="F347" s="127">
        <f t="shared" si="73"/>
        <v>1422.8005234678624</v>
      </c>
      <c r="G347" s="127">
        <f t="shared" si="74"/>
        <v>6752.6112843784749</v>
      </c>
      <c r="H347" s="127">
        <f t="shared" si="75"/>
        <v>440.32573204776622</v>
      </c>
      <c r="I347" s="128">
        <f t="shared" si="76"/>
        <v>2089.7859242986988</v>
      </c>
      <c r="J347" s="127">
        <f t="shared" si="77"/>
        <v>313.72557083745227</v>
      </c>
      <c r="K347" s="128">
        <f t="shared" si="78"/>
        <v>1488.9415591945485</v>
      </c>
      <c r="L347" s="129">
        <f t="shared" si="83"/>
        <v>8241.552843573023</v>
      </c>
      <c r="M347" s="129">
        <f t="shared" si="79"/>
        <v>49822.552843573023</v>
      </c>
      <c r="N347" s="129">
        <f t="shared" si="80"/>
        <v>10497.798744958496</v>
      </c>
      <c r="O347" s="130">
        <f t="shared" si="84"/>
        <v>0.94297758650233554</v>
      </c>
      <c r="P347" s="131">
        <v>1113.1643184107579</v>
      </c>
      <c r="Q347" s="130">
        <f t="shared" si="85"/>
        <v>9.0649180327868853E-2</v>
      </c>
      <c r="R347" s="130">
        <f t="shared" si="86"/>
        <v>0.10581623593293407</v>
      </c>
      <c r="S347" s="132">
        <v>4746</v>
      </c>
      <c r="T347" s="1">
        <v>38125</v>
      </c>
      <c r="U347" s="1">
        <v>7922.9010806317538</v>
      </c>
      <c r="X347" s="12"/>
      <c r="Y347" s="12"/>
    </row>
    <row r="348" spans="1:25">
      <c r="A348" s="125">
        <v>5429</v>
      </c>
      <c r="B348" s="125" t="s">
        <v>365</v>
      </c>
      <c r="C348" s="1">
        <v>11762</v>
      </c>
      <c r="D348" s="125">
        <f t="shared" si="87"/>
        <v>10148.403796376186</v>
      </c>
      <c r="E348" s="126">
        <f t="shared" si="82"/>
        <v>0.91159275875371026</v>
      </c>
      <c r="F348" s="127">
        <f t="shared" si="73"/>
        <v>590.52183603406013</v>
      </c>
      <c r="G348" s="127">
        <f t="shared" si="74"/>
        <v>684.41480796347571</v>
      </c>
      <c r="H348" s="127">
        <f t="shared" si="75"/>
        <v>0</v>
      </c>
      <c r="I348" s="128">
        <f t="shared" si="76"/>
        <v>0</v>
      </c>
      <c r="J348" s="127">
        <f t="shared" si="77"/>
        <v>-126.60016121031396</v>
      </c>
      <c r="K348" s="128">
        <f t="shared" si="78"/>
        <v>-146.72958684275386</v>
      </c>
      <c r="L348" s="129">
        <f t="shared" si="83"/>
        <v>537.68522112072185</v>
      </c>
      <c r="M348" s="129">
        <f t="shared" si="79"/>
        <v>12299.685221120722</v>
      </c>
      <c r="N348" s="129">
        <f t="shared" si="80"/>
        <v>10612.325471199933</v>
      </c>
      <c r="O348" s="130">
        <f t="shared" si="84"/>
        <v>0.95326508948509447</v>
      </c>
      <c r="P348" s="131">
        <v>-1171.515505946928</v>
      </c>
      <c r="Q348" s="130">
        <f t="shared" si="85"/>
        <v>-6.0841642724353559E-3</v>
      </c>
      <c r="R348" s="130">
        <f t="shared" si="86"/>
        <v>-8.1221347419837758E-5</v>
      </c>
      <c r="S348" s="132">
        <v>1159</v>
      </c>
      <c r="T348" s="1">
        <v>11834</v>
      </c>
      <c r="U348" s="1">
        <v>10149.228130360205</v>
      </c>
      <c r="X348" s="12"/>
      <c r="Y348" s="12"/>
    </row>
    <row r="349" spans="1:25">
      <c r="A349" s="125">
        <v>5430</v>
      </c>
      <c r="B349" s="125" t="s">
        <v>366</v>
      </c>
      <c r="C349" s="1">
        <v>20923</v>
      </c>
      <c r="D349" s="125">
        <f t="shared" si="87"/>
        <v>7272.5060827250609</v>
      </c>
      <c r="E349" s="126">
        <f t="shared" si="82"/>
        <v>0.65326173613349681</v>
      </c>
      <c r="F349" s="127">
        <f t="shared" si="73"/>
        <v>2316.0604642247349</v>
      </c>
      <c r="G349" s="127">
        <f t="shared" si="74"/>
        <v>6663.3059555745631</v>
      </c>
      <c r="H349" s="127">
        <f t="shared" si="75"/>
        <v>961.39403082260844</v>
      </c>
      <c r="I349" s="128">
        <f t="shared" si="76"/>
        <v>2765.9306266766448</v>
      </c>
      <c r="J349" s="127">
        <f t="shared" si="77"/>
        <v>834.79386961229443</v>
      </c>
      <c r="K349" s="128">
        <f t="shared" si="78"/>
        <v>2401.7019628745707</v>
      </c>
      <c r="L349" s="129">
        <f t="shared" si="83"/>
        <v>9065.0079184491333</v>
      </c>
      <c r="M349" s="129">
        <f t="shared" si="79"/>
        <v>29988.007918449133</v>
      </c>
      <c r="N349" s="129">
        <f t="shared" si="80"/>
        <v>10423.360416562091</v>
      </c>
      <c r="O349" s="130">
        <f t="shared" si="84"/>
        <v>0.93629107279028512</v>
      </c>
      <c r="P349" s="131">
        <v>100.86819301891228</v>
      </c>
      <c r="Q349" s="130">
        <f t="shared" si="85"/>
        <v>0.11197916666666667</v>
      </c>
      <c r="R349" s="130">
        <f t="shared" si="86"/>
        <v>0.12859894566098937</v>
      </c>
      <c r="S349" s="132">
        <v>2877</v>
      </c>
      <c r="T349" s="1">
        <v>18816</v>
      </c>
      <c r="U349" s="1">
        <v>6443.8356164383567</v>
      </c>
      <c r="X349" s="12"/>
      <c r="Y349" s="12"/>
    </row>
    <row r="350" spans="1:25">
      <c r="A350" s="125">
        <v>5432</v>
      </c>
      <c r="B350" s="125" t="s">
        <v>367</v>
      </c>
      <c r="C350" s="1">
        <v>7254</v>
      </c>
      <c r="D350" s="125">
        <f t="shared" si="87"/>
        <v>8444.7031431897558</v>
      </c>
      <c r="E350" s="126">
        <f t="shared" si="82"/>
        <v>0.75855576794306745</v>
      </c>
      <c r="F350" s="127">
        <f t="shared" si="73"/>
        <v>1612.7422279459181</v>
      </c>
      <c r="G350" s="127">
        <f t="shared" si="74"/>
        <v>1385.3455738055436</v>
      </c>
      <c r="H350" s="127">
        <f t="shared" si="75"/>
        <v>551.12505965996525</v>
      </c>
      <c r="I350" s="128">
        <f t="shared" si="76"/>
        <v>473.41642624791012</v>
      </c>
      <c r="J350" s="127">
        <f t="shared" si="77"/>
        <v>424.52489844965129</v>
      </c>
      <c r="K350" s="128">
        <f t="shared" si="78"/>
        <v>364.66688776825049</v>
      </c>
      <c r="L350" s="129">
        <f t="shared" si="83"/>
        <v>1750.0124615737941</v>
      </c>
      <c r="M350" s="129">
        <f t="shared" si="79"/>
        <v>9004.012461573795</v>
      </c>
      <c r="N350" s="129">
        <f t="shared" si="80"/>
        <v>10481.970269585325</v>
      </c>
      <c r="O350" s="130">
        <f t="shared" si="84"/>
        <v>0.94155577438076354</v>
      </c>
      <c r="P350" s="131">
        <v>70.517962392506661</v>
      </c>
      <c r="Q350" s="130">
        <f t="shared" si="85"/>
        <v>0.15069796954314721</v>
      </c>
      <c r="R350" s="130">
        <f t="shared" si="86"/>
        <v>0.15203754808743489</v>
      </c>
      <c r="S350" s="132">
        <v>859</v>
      </c>
      <c r="T350" s="1">
        <v>6304</v>
      </c>
      <c r="U350" s="1">
        <v>7330.2325581395353</v>
      </c>
      <c r="X350" s="12"/>
      <c r="Y350" s="12"/>
    </row>
    <row r="351" spans="1:25">
      <c r="A351" s="125">
        <v>5433</v>
      </c>
      <c r="B351" s="125" t="s">
        <v>368</v>
      </c>
      <c r="C351" s="1">
        <v>7526</v>
      </c>
      <c r="D351" s="125">
        <f t="shared" si="87"/>
        <v>7807.0539419087136</v>
      </c>
      <c r="E351" s="126">
        <f t="shared" si="82"/>
        <v>0.7012781500855233</v>
      </c>
      <c r="F351" s="127">
        <f t="shared" ref="F351:F364" si="88">($D$364-D351)*0.6</f>
        <v>1995.3317487145432</v>
      </c>
      <c r="G351" s="127">
        <f t="shared" ref="G351:G362" si="89">F351*S351/1000</f>
        <v>1923.4998057608198</v>
      </c>
      <c r="H351" s="127">
        <f t="shared" ref="H351:H364" si="90">IF(D351&lt;D$364*0.9,(D$364*0.9-D351)*0.35,0)</f>
        <v>774.30228010833002</v>
      </c>
      <c r="I351" s="128">
        <f t="shared" ref="I351:I362" si="91">H351*S351/1000</f>
        <v>746.4273980244302</v>
      </c>
      <c r="J351" s="127">
        <f t="shared" ref="J351:J362" si="92">H351+I$366</f>
        <v>647.70211889801612</v>
      </c>
      <c r="K351" s="128">
        <f t="shared" ref="K351:K362" si="93">J351*S351/1000</f>
        <v>624.38484261768758</v>
      </c>
      <c r="L351" s="129">
        <f t="shared" si="83"/>
        <v>2547.8846483785073</v>
      </c>
      <c r="M351" s="129">
        <f t="shared" ref="M351:M362" si="94">C351+L351</f>
        <v>10073.884648378507</v>
      </c>
      <c r="N351" s="129">
        <f t="shared" ref="N351:N364" si="95">M351/S351*1000</f>
        <v>10450.087809521274</v>
      </c>
      <c r="O351" s="130">
        <f t="shared" si="84"/>
        <v>0.9386918934878864</v>
      </c>
      <c r="P351" s="131">
        <v>221.58796943699417</v>
      </c>
      <c r="Q351" s="130">
        <f t="shared" si="85"/>
        <v>0.10013155971349218</v>
      </c>
      <c r="R351" s="130">
        <f t="shared" si="86"/>
        <v>0.12181465062070826</v>
      </c>
      <c r="S351" s="132">
        <v>964</v>
      </c>
      <c r="T351" s="1">
        <v>6841</v>
      </c>
      <c r="U351" s="1">
        <v>6959.3082400813837</v>
      </c>
      <c r="X351" s="12"/>
      <c r="Y351" s="12"/>
    </row>
    <row r="352" spans="1:25">
      <c r="A352" s="125">
        <v>5434</v>
      </c>
      <c r="B352" s="125" t="s">
        <v>369</v>
      </c>
      <c r="C352" s="1">
        <v>11647</v>
      </c>
      <c r="D352" s="125">
        <f t="shared" si="87"/>
        <v>10023.235800344233</v>
      </c>
      <c r="E352" s="126">
        <f t="shared" si="82"/>
        <v>0.90034939072265252</v>
      </c>
      <c r="F352" s="127">
        <f t="shared" si="88"/>
        <v>665.62263365323156</v>
      </c>
      <c r="G352" s="127">
        <f t="shared" si="89"/>
        <v>773.45350030505506</v>
      </c>
      <c r="H352" s="127">
        <f t="shared" si="90"/>
        <v>0</v>
      </c>
      <c r="I352" s="128">
        <f t="shared" si="91"/>
        <v>0</v>
      </c>
      <c r="J352" s="127">
        <f t="shared" si="92"/>
        <v>-126.60016121031396</v>
      </c>
      <c r="K352" s="128">
        <f t="shared" si="93"/>
        <v>-147.10938732638482</v>
      </c>
      <c r="L352" s="129">
        <f t="shared" si="83"/>
        <v>626.34411297867018</v>
      </c>
      <c r="M352" s="129">
        <f t="shared" si="94"/>
        <v>12273.34411297867</v>
      </c>
      <c r="N352" s="129">
        <f t="shared" si="95"/>
        <v>10562.25827278715</v>
      </c>
      <c r="O352" s="130">
        <f t="shared" si="84"/>
        <v>0.94876774227267124</v>
      </c>
      <c r="P352" s="131">
        <v>-528.67667636784381</v>
      </c>
      <c r="Q352" s="130">
        <f t="shared" si="85"/>
        <v>9.9084646598093795E-2</v>
      </c>
      <c r="R352" s="130">
        <f t="shared" si="86"/>
        <v>0.1321896058329762</v>
      </c>
      <c r="S352" s="132">
        <v>1162</v>
      </c>
      <c r="T352" s="1">
        <v>10597</v>
      </c>
      <c r="U352" s="1">
        <v>8852.9657477025885</v>
      </c>
      <c r="X352" s="12"/>
      <c r="Y352" s="12"/>
    </row>
    <row r="353" spans="1:27">
      <c r="A353" s="125">
        <v>5435</v>
      </c>
      <c r="B353" s="125" t="s">
        <v>370</v>
      </c>
      <c r="C353" s="1">
        <v>27734</v>
      </c>
      <c r="D353" s="125">
        <f t="shared" si="87"/>
        <v>9410.9263657957235</v>
      </c>
      <c r="E353" s="126">
        <f t="shared" si="82"/>
        <v>0.84534794834308191</v>
      </c>
      <c r="F353" s="127">
        <f t="shared" si="88"/>
        <v>1033.0082943823375</v>
      </c>
      <c r="G353" s="127">
        <f t="shared" si="89"/>
        <v>3044.2754435447487</v>
      </c>
      <c r="H353" s="127">
        <f t="shared" si="90"/>
        <v>212.94693174787662</v>
      </c>
      <c r="I353" s="128">
        <f t="shared" si="91"/>
        <v>627.55460786099241</v>
      </c>
      <c r="J353" s="127">
        <f t="shared" si="92"/>
        <v>86.346770537562662</v>
      </c>
      <c r="K353" s="128">
        <f t="shared" si="93"/>
        <v>254.46393277419716</v>
      </c>
      <c r="L353" s="129">
        <f t="shared" si="83"/>
        <v>3298.7393763189457</v>
      </c>
      <c r="M353" s="129">
        <f t="shared" si="94"/>
        <v>31032.739376318947</v>
      </c>
      <c r="N353" s="129">
        <f t="shared" si="95"/>
        <v>10530.281430715626</v>
      </c>
      <c r="O353" s="130">
        <f t="shared" si="84"/>
        <v>0.94589538340076451</v>
      </c>
      <c r="P353" s="131">
        <v>684.18153104857083</v>
      </c>
      <c r="Q353" s="130">
        <f t="shared" si="85"/>
        <v>4.3965971542573215E-2</v>
      </c>
      <c r="R353" s="130">
        <f t="shared" si="86"/>
        <v>8.9309590259047431E-2</v>
      </c>
      <c r="S353" s="132">
        <v>2947</v>
      </c>
      <c r="T353" s="1">
        <v>26566</v>
      </c>
      <c r="U353" s="1">
        <v>8639.3495934959337</v>
      </c>
      <c r="X353" s="12"/>
      <c r="Y353" s="12"/>
    </row>
    <row r="354" spans="1:27">
      <c r="A354" s="125">
        <v>5436</v>
      </c>
      <c r="B354" s="125" t="s">
        <v>371</v>
      </c>
      <c r="C354" s="1">
        <v>35022</v>
      </c>
      <c r="D354" s="125">
        <f t="shared" si="87"/>
        <v>8970.7991803278692</v>
      </c>
      <c r="E354" s="126">
        <f t="shared" si="82"/>
        <v>0.80581298666305745</v>
      </c>
      <c r="F354" s="127">
        <f t="shared" si="88"/>
        <v>1297.0846056630501</v>
      </c>
      <c r="G354" s="127">
        <f t="shared" si="89"/>
        <v>5063.8183005085475</v>
      </c>
      <c r="H354" s="127">
        <f t="shared" si="90"/>
        <v>366.99144666162562</v>
      </c>
      <c r="I354" s="128">
        <f t="shared" si="91"/>
        <v>1432.7346077669863</v>
      </c>
      <c r="J354" s="127">
        <f t="shared" si="92"/>
        <v>240.39128545131166</v>
      </c>
      <c r="K354" s="128">
        <f t="shared" si="93"/>
        <v>938.4875784019207</v>
      </c>
      <c r="L354" s="129">
        <f t="shared" si="83"/>
        <v>6002.305878910468</v>
      </c>
      <c r="M354" s="129">
        <f t="shared" si="94"/>
        <v>41024.305878910469</v>
      </c>
      <c r="N354" s="129">
        <f t="shared" si="95"/>
        <v>10508.275071442231</v>
      </c>
      <c r="O354" s="130">
        <f t="shared" si="84"/>
        <v>0.94391863531676312</v>
      </c>
      <c r="P354" s="131">
        <v>1146.4981666825961</v>
      </c>
      <c r="Q354" s="130">
        <f t="shared" si="85"/>
        <v>3.6583200142070678E-2</v>
      </c>
      <c r="R354" s="130">
        <f t="shared" si="86"/>
        <v>4.1097010183672941E-2</v>
      </c>
      <c r="S354" s="132">
        <v>3904</v>
      </c>
      <c r="T354" s="1">
        <v>33786</v>
      </c>
      <c r="U354" s="1">
        <v>8616.679418515685</v>
      </c>
      <c r="X354" s="12"/>
      <c r="Y354" s="12"/>
    </row>
    <row r="355" spans="1:27">
      <c r="A355" s="125">
        <v>5437</v>
      </c>
      <c r="B355" s="125" t="s">
        <v>372</v>
      </c>
      <c r="C355" s="1">
        <v>21449</v>
      </c>
      <c r="D355" s="125">
        <f t="shared" ref="D355:D364" si="96">C355/S355*1000</f>
        <v>8300.6965944272433</v>
      </c>
      <c r="E355" s="126">
        <f t="shared" si="82"/>
        <v>0.74562020391753114</v>
      </c>
      <c r="F355" s="127">
        <f t="shared" si="88"/>
        <v>1699.1461572034254</v>
      </c>
      <c r="G355" s="127">
        <f t="shared" si="89"/>
        <v>4390.5936702136505</v>
      </c>
      <c r="H355" s="127">
        <f t="shared" si="90"/>
        <v>601.5273517268447</v>
      </c>
      <c r="I355" s="128">
        <f t="shared" si="91"/>
        <v>1554.3466768621668</v>
      </c>
      <c r="J355" s="127">
        <f t="shared" si="92"/>
        <v>474.92719051653074</v>
      </c>
      <c r="K355" s="128">
        <f t="shared" si="93"/>
        <v>1227.2118602947155</v>
      </c>
      <c r="L355" s="129">
        <f t="shared" si="83"/>
        <v>5617.8055305083662</v>
      </c>
      <c r="M355" s="129">
        <f t="shared" si="94"/>
        <v>27066.805530508365</v>
      </c>
      <c r="N355" s="129">
        <f t="shared" si="95"/>
        <v>10474.769942147199</v>
      </c>
      <c r="O355" s="130">
        <f t="shared" si="84"/>
        <v>0.94090899617948676</v>
      </c>
      <c r="P355" s="131">
        <v>689.02522098049303</v>
      </c>
      <c r="Q355" s="130">
        <f t="shared" si="85"/>
        <v>7.9955692059815717E-2</v>
      </c>
      <c r="R355" s="130">
        <f t="shared" si="86"/>
        <v>0.10377824409054671</v>
      </c>
      <c r="S355" s="132">
        <v>2584</v>
      </c>
      <c r="T355" s="1">
        <v>19861</v>
      </c>
      <c r="U355" s="1">
        <v>7520.2574782279444</v>
      </c>
      <c r="X355" s="12"/>
      <c r="Y355" s="12"/>
    </row>
    <row r="356" spans="1:27">
      <c r="A356" s="125">
        <v>5438</v>
      </c>
      <c r="B356" s="125" t="s">
        <v>373</v>
      </c>
      <c r="C356" s="1">
        <v>13798</v>
      </c>
      <c r="D356" s="125">
        <f t="shared" si="96"/>
        <v>11300.573300573302</v>
      </c>
      <c r="E356" s="126">
        <f t="shared" si="82"/>
        <v>1.0150877908747213</v>
      </c>
      <c r="F356" s="127">
        <f t="shared" si="88"/>
        <v>-100.77986648420956</v>
      </c>
      <c r="G356" s="127">
        <f t="shared" si="89"/>
        <v>-123.05221697721989</v>
      </c>
      <c r="H356" s="127">
        <f t="shared" si="90"/>
        <v>0</v>
      </c>
      <c r="I356" s="128">
        <f t="shared" si="91"/>
        <v>0</v>
      </c>
      <c r="J356" s="127">
        <f t="shared" si="92"/>
        <v>-126.60016121031396</v>
      </c>
      <c r="K356" s="128">
        <f t="shared" si="93"/>
        <v>-154.57879683779333</v>
      </c>
      <c r="L356" s="129">
        <f t="shared" si="83"/>
        <v>-277.6310138150132</v>
      </c>
      <c r="M356" s="129">
        <f t="shared" si="94"/>
        <v>13520.368986184987</v>
      </c>
      <c r="N356" s="129">
        <f t="shared" si="95"/>
        <v>11073.193272878778</v>
      </c>
      <c r="O356" s="130">
        <f t="shared" si="84"/>
        <v>0.99466310233349875</v>
      </c>
      <c r="P356" s="131">
        <v>-480.98374838817688</v>
      </c>
      <c r="Q356" s="130">
        <f t="shared" si="85"/>
        <v>6.8452841877032683E-2</v>
      </c>
      <c r="R356" s="130">
        <f t="shared" si="86"/>
        <v>0.11220602950508497</v>
      </c>
      <c r="S356" s="132">
        <v>1221</v>
      </c>
      <c r="T356" s="1">
        <v>12914</v>
      </c>
      <c r="U356" s="1">
        <v>10160.503540519276</v>
      </c>
      <c r="X356" s="12"/>
      <c r="Y356" s="12"/>
    </row>
    <row r="357" spans="1:27">
      <c r="A357" s="125">
        <v>5439</v>
      </c>
      <c r="B357" s="125" t="s">
        <v>374</v>
      </c>
      <c r="C357" s="1">
        <v>9199</v>
      </c>
      <c r="D357" s="125">
        <f t="shared" si="96"/>
        <v>8702.9328287606422</v>
      </c>
      <c r="E357" s="126">
        <f t="shared" si="82"/>
        <v>0.78175156465995843</v>
      </c>
      <c r="F357" s="127">
        <f t="shared" si="88"/>
        <v>1457.8044166033862</v>
      </c>
      <c r="G357" s="127">
        <f t="shared" si="89"/>
        <v>1540.8992683497793</v>
      </c>
      <c r="H357" s="127">
        <f t="shared" si="90"/>
        <v>460.74466971015505</v>
      </c>
      <c r="I357" s="128">
        <f t="shared" si="91"/>
        <v>487.0071158836339</v>
      </c>
      <c r="J357" s="127">
        <f t="shared" si="92"/>
        <v>334.14450849984109</v>
      </c>
      <c r="K357" s="128">
        <f t="shared" si="93"/>
        <v>353.19074548433201</v>
      </c>
      <c r="L357" s="129">
        <f t="shared" si="83"/>
        <v>1894.0900138341112</v>
      </c>
      <c r="M357" s="129">
        <f t="shared" si="94"/>
        <v>11093.090013834111</v>
      </c>
      <c r="N357" s="129">
        <f t="shared" si="95"/>
        <v>10494.88175386387</v>
      </c>
      <c r="O357" s="130">
        <f t="shared" si="84"/>
        <v>0.94271556421660818</v>
      </c>
      <c r="P357" s="131">
        <v>40.671404247824739</v>
      </c>
      <c r="Q357" s="130">
        <f t="shared" si="85"/>
        <v>9.9306883365200771E-2</v>
      </c>
      <c r="R357" s="130">
        <f t="shared" si="86"/>
        <v>0.14090790071109285</v>
      </c>
      <c r="S357" s="132">
        <v>1057</v>
      </c>
      <c r="T357" s="1">
        <v>8368</v>
      </c>
      <c r="U357" s="1">
        <v>7628.0765724703733</v>
      </c>
      <c r="X357" s="12"/>
      <c r="Y357" s="12"/>
    </row>
    <row r="358" spans="1:27">
      <c r="A358" s="125">
        <v>5440</v>
      </c>
      <c r="B358" s="125" t="s">
        <v>375</v>
      </c>
      <c r="C358" s="1">
        <v>9035</v>
      </c>
      <c r="D358" s="125">
        <f t="shared" si="96"/>
        <v>9972.4061810154526</v>
      </c>
      <c r="E358" s="126">
        <f t="shared" si="82"/>
        <v>0.89578355812079358</v>
      </c>
      <c r="F358" s="127">
        <f t="shared" si="88"/>
        <v>696.12040525049997</v>
      </c>
      <c r="G358" s="127">
        <f t="shared" si="89"/>
        <v>630.68508715695293</v>
      </c>
      <c r="H358" s="127">
        <f t="shared" si="90"/>
        <v>16.428996420971451</v>
      </c>
      <c r="I358" s="128">
        <f t="shared" si="91"/>
        <v>14.884670757400134</v>
      </c>
      <c r="J358" s="127">
        <f t="shared" si="92"/>
        <v>-110.1711647893425</v>
      </c>
      <c r="K358" s="128">
        <f t="shared" si="93"/>
        <v>-99.815075299144297</v>
      </c>
      <c r="L358" s="129">
        <f t="shared" si="83"/>
        <v>530.87001185780866</v>
      </c>
      <c r="M358" s="129">
        <f t="shared" si="94"/>
        <v>9565.870011857809</v>
      </c>
      <c r="N358" s="129">
        <f t="shared" si="95"/>
        <v>10558.35542147661</v>
      </c>
      <c r="O358" s="130">
        <f t="shared" si="84"/>
        <v>0.94841716388964992</v>
      </c>
      <c r="P358" s="131">
        <v>-131.38879635900867</v>
      </c>
      <c r="Q358" s="130">
        <f t="shared" si="85"/>
        <v>0.16882276843467012</v>
      </c>
      <c r="R358" s="130">
        <f t="shared" si="86"/>
        <v>0.1972047782642094</v>
      </c>
      <c r="S358" s="132">
        <v>906</v>
      </c>
      <c r="T358" s="1">
        <v>7730</v>
      </c>
      <c r="U358" s="1">
        <v>8329.741379310346</v>
      </c>
      <c r="X358" s="12"/>
      <c r="Y358" s="12"/>
    </row>
    <row r="359" spans="1:27">
      <c r="A359" s="125">
        <v>5441</v>
      </c>
      <c r="B359" s="125" t="s">
        <v>376</v>
      </c>
      <c r="C359" s="1">
        <v>25101</v>
      </c>
      <c r="D359" s="125">
        <f t="shared" si="96"/>
        <v>8897.9085430698342</v>
      </c>
      <c r="E359" s="126">
        <f t="shared" si="82"/>
        <v>0.79926549619671494</v>
      </c>
      <c r="F359" s="127">
        <f t="shared" si="88"/>
        <v>1340.8189880178709</v>
      </c>
      <c r="G359" s="127">
        <f t="shared" si="89"/>
        <v>3782.4503651984137</v>
      </c>
      <c r="H359" s="127">
        <f t="shared" si="90"/>
        <v>392.50316970193785</v>
      </c>
      <c r="I359" s="128">
        <f t="shared" si="91"/>
        <v>1107.2514417291668</v>
      </c>
      <c r="J359" s="127">
        <f t="shared" si="92"/>
        <v>265.90300849162389</v>
      </c>
      <c r="K359" s="128">
        <f t="shared" si="93"/>
        <v>750.112386954871</v>
      </c>
      <c r="L359" s="129">
        <f t="shared" si="83"/>
        <v>4532.5627521532842</v>
      </c>
      <c r="M359" s="129">
        <f t="shared" si="94"/>
        <v>29633.562752153284</v>
      </c>
      <c r="N359" s="129">
        <f t="shared" si="95"/>
        <v>10504.630539579328</v>
      </c>
      <c r="O359" s="130">
        <f t="shared" si="84"/>
        <v>0.94359126079344591</v>
      </c>
      <c r="P359" s="131">
        <v>576.04752259518091</v>
      </c>
      <c r="Q359" s="130">
        <f t="shared" si="85"/>
        <v>7.3977408865308916E-2</v>
      </c>
      <c r="R359" s="130">
        <f t="shared" si="86"/>
        <v>7.7023073264785302E-2</v>
      </c>
      <c r="S359" s="132">
        <v>2821</v>
      </c>
      <c r="T359" s="1">
        <v>23372</v>
      </c>
      <c r="U359" s="1">
        <v>8261.5765288087659</v>
      </c>
      <c r="X359" s="12"/>
      <c r="Y359" s="12"/>
    </row>
    <row r="360" spans="1:27">
      <c r="A360" s="125">
        <v>5442</v>
      </c>
      <c r="B360" s="125" t="s">
        <v>377</v>
      </c>
      <c r="C360" s="1">
        <v>6932</v>
      </c>
      <c r="D360" s="125">
        <f t="shared" si="96"/>
        <v>8117.0960187353639</v>
      </c>
      <c r="E360" s="126">
        <f t="shared" si="82"/>
        <v>0.72912805809224435</v>
      </c>
      <c r="F360" s="127">
        <f t="shared" si="88"/>
        <v>1809.3065026185532</v>
      </c>
      <c r="G360" s="127">
        <f t="shared" si="89"/>
        <v>1545.1477532362444</v>
      </c>
      <c r="H360" s="127">
        <f t="shared" si="90"/>
        <v>665.78755321900246</v>
      </c>
      <c r="I360" s="128">
        <f t="shared" si="91"/>
        <v>568.58257044902803</v>
      </c>
      <c r="J360" s="127">
        <f t="shared" si="92"/>
        <v>539.18739200868845</v>
      </c>
      <c r="K360" s="128">
        <f t="shared" si="93"/>
        <v>460.46603277541993</v>
      </c>
      <c r="L360" s="129">
        <f t="shared" si="83"/>
        <v>2005.6137860116644</v>
      </c>
      <c r="M360" s="129">
        <f t="shared" si="94"/>
        <v>8937.6137860116651</v>
      </c>
      <c r="N360" s="129">
        <f t="shared" si="95"/>
        <v>10465.589913362604</v>
      </c>
      <c r="O360" s="130">
        <f t="shared" si="84"/>
        <v>0.94008438888822232</v>
      </c>
      <c r="P360" s="131">
        <v>303.40272396181786</v>
      </c>
      <c r="Q360" s="130">
        <f t="shared" si="85"/>
        <v>0.15053941908713692</v>
      </c>
      <c r="R360" s="130">
        <f t="shared" si="86"/>
        <v>0.18556755128416935</v>
      </c>
      <c r="S360" s="132">
        <v>854</v>
      </c>
      <c r="T360" s="1">
        <v>6025</v>
      </c>
      <c r="U360" s="1">
        <v>6846.590909090909</v>
      </c>
      <c r="X360" s="12"/>
      <c r="Y360" s="12"/>
    </row>
    <row r="361" spans="1:27">
      <c r="A361" s="125">
        <v>5443</v>
      </c>
      <c r="B361" s="125" t="s">
        <v>378</v>
      </c>
      <c r="C361" s="1">
        <v>21634</v>
      </c>
      <c r="D361" s="125">
        <f t="shared" si="96"/>
        <v>9992.6096997690529</v>
      </c>
      <c r="E361" s="126">
        <f t="shared" si="82"/>
        <v>0.89759836385445024</v>
      </c>
      <c r="F361" s="127">
        <f t="shared" si="88"/>
        <v>683.99829399833982</v>
      </c>
      <c r="G361" s="127">
        <f t="shared" si="89"/>
        <v>1480.8563065064059</v>
      </c>
      <c r="H361" s="127">
        <f t="shared" si="90"/>
        <v>9.3577648572113503</v>
      </c>
      <c r="I361" s="128">
        <f t="shared" si="91"/>
        <v>20.259560915862576</v>
      </c>
      <c r="J361" s="127">
        <f t="shared" si="92"/>
        <v>-117.24239635310261</v>
      </c>
      <c r="K361" s="128">
        <f t="shared" si="93"/>
        <v>-253.82978810446716</v>
      </c>
      <c r="L361" s="129">
        <f t="shared" si="83"/>
        <v>1227.0265184019388</v>
      </c>
      <c r="M361" s="129">
        <f t="shared" si="94"/>
        <v>22861.026518401937</v>
      </c>
      <c r="N361" s="129">
        <f t="shared" si="95"/>
        <v>10559.365597414289</v>
      </c>
      <c r="O361" s="130">
        <f t="shared" si="84"/>
        <v>0.94850790417633268</v>
      </c>
      <c r="P361" s="131">
        <v>255.22040017843403</v>
      </c>
      <c r="Q361" s="130">
        <f t="shared" si="85"/>
        <v>0.11699710863279636</v>
      </c>
      <c r="R361" s="130">
        <f t="shared" si="86"/>
        <v>0.13505479861069394</v>
      </c>
      <c r="S361" s="132">
        <v>2165</v>
      </c>
      <c r="T361" s="1">
        <v>19368</v>
      </c>
      <c r="U361" s="1">
        <v>8803.6363636363621</v>
      </c>
      <c r="X361" s="12"/>
      <c r="Y361" s="12"/>
    </row>
    <row r="362" spans="1:27">
      <c r="A362" s="125">
        <v>5444</v>
      </c>
      <c r="B362" s="125" t="s">
        <v>379</v>
      </c>
      <c r="C362" s="1">
        <v>98706</v>
      </c>
      <c r="D362" s="125">
        <f t="shared" si="96"/>
        <v>9945.1889168765738</v>
      </c>
      <c r="E362" s="126">
        <f t="shared" si="82"/>
        <v>0.89333873414651022</v>
      </c>
      <c r="F362" s="127">
        <f t="shared" si="88"/>
        <v>712.45076373382722</v>
      </c>
      <c r="G362" s="127">
        <f t="shared" si="89"/>
        <v>7071.0738300582343</v>
      </c>
      <c r="H362" s="127">
        <f t="shared" si="90"/>
        <v>25.955038869579038</v>
      </c>
      <c r="I362" s="128">
        <f t="shared" si="91"/>
        <v>257.60376078057197</v>
      </c>
      <c r="J362" s="127">
        <f t="shared" si="92"/>
        <v>-100.64512234073491</v>
      </c>
      <c r="K362" s="128">
        <f t="shared" si="93"/>
        <v>-998.90283923179402</v>
      </c>
      <c r="L362" s="129">
        <f t="shared" si="83"/>
        <v>6072.1709908264402</v>
      </c>
      <c r="M362" s="129">
        <f t="shared" si="94"/>
        <v>104778.17099082645</v>
      </c>
      <c r="N362" s="129">
        <f t="shared" si="95"/>
        <v>10556.994558269667</v>
      </c>
      <c r="O362" s="130">
        <f t="shared" si="84"/>
        <v>0.94829492269093585</v>
      </c>
      <c r="P362" s="131">
        <v>398.44828491925455</v>
      </c>
      <c r="Q362" s="130">
        <f t="shared" si="85"/>
        <v>8.5755142448575516E-2</v>
      </c>
      <c r="R362" s="130">
        <f t="shared" si="86"/>
        <v>0.105227627622968</v>
      </c>
      <c r="S362" s="132">
        <v>9925</v>
      </c>
      <c r="T362" s="1">
        <v>90910</v>
      </c>
      <c r="U362" s="1">
        <v>8998.3173314856977</v>
      </c>
      <c r="X362" s="12"/>
      <c r="Y362" s="12"/>
    </row>
    <row r="363" spans="1:27">
      <c r="A363" s="125"/>
      <c r="B363" s="125"/>
      <c r="C363" s="125"/>
      <c r="D363" s="125"/>
      <c r="E363" s="126"/>
      <c r="F363" s="127"/>
      <c r="G363" s="127"/>
      <c r="H363" s="127"/>
      <c r="I363" s="128"/>
      <c r="J363" s="127"/>
      <c r="K363" s="128"/>
      <c r="L363" s="129"/>
      <c r="M363" s="129"/>
      <c r="N363" s="129"/>
      <c r="O363" s="130"/>
      <c r="P363" s="131"/>
      <c r="Q363" s="130"/>
      <c r="R363" s="130"/>
      <c r="S363" s="132"/>
      <c r="T363" s="1"/>
      <c r="U363" s="178"/>
      <c r="X363" s="12"/>
      <c r="Y363" s="12"/>
    </row>
    <row r="364" spans="1:27" ht="23.25" customHeight="1">
      <c r="B364" s="135" t="s">
        <v>381</v>
      </c>
      <c r="C364" s="136">
        <f>SUM(C7:C362)</f>
        <v>60397398</v>
      </c>
      <c r="D364" s="137">
        <f t="shared" si="96"/>
        <v>11132.606856432953</v>
      </c>
      <c r="E364" s="138">
        <f>D364/D$364</f>
        <v>1</v>
      </c>
      <c r="F364" s="139">
        <f t="shared" si="88"/>
        <v>0</v>
      </c>
      <c r="G364" s="136">
        <f>SUM(G7:G362)</f>
        <v>2.0736479200422764E-9</v>
      </c>
      <c r="H364" s="140">
        <f t="shared" si="90"/>
        <v>0</v>
      </c>
      <c r="I364" s="136">
        <f>SUM(I7:I362)</f>
        <v>686840.05660948006</v>
      </c>
      <c r="J364" s="135"/>
      <c r="K364" s="136">
        <f>SUM(K7:K362)</f>
        <v>-5.3341864258982241E-10</v>
      </c>
      <c r="L364" s="136">
        <f>SUM(L7:L362)</f>
        <v>-7.8671291703358293E-10</v>
      </c>
      <c r="M364" s="136">
        <f>SUM(M7:M362)</f>
        <v>60397397.999999993</v>
      </c>
      <c r="N364" s="141">
        <f t="shared" si="95"/>
        <v>11132.606856432951</v>
      </c>
      <c r="O364" s="138">
        <f t="shared" si="84"/>
        <v>1</v>
      </c>
      <c r="P364" s="142">
        <f>SUM(P7:P362)</f>
        <v>-3.3325022741337307E-9</v>
      </c>
      <c r="Q364" s="138">
        <f>(C364-T364)/T364</f>
        <v>9.3784666680478412E-2</v>
      </c>
      <c r="R364" s="138">
        <f>(D364-U364)/U364</f>
        <v>8.694991117796258E-2</v>
      </c>
      <c r="S364" s="143">
        <f>SUM(S7:S362)</f>
        <v>5425270</v>
      </c>
      <c r="T364" s="231">
        <f>SUM(T7:T362)</f>
        <v>55218728</v>
      </c>
      <c r="U364" s="62">
        <v>10242.060597224934</v>
      </c>
      <c r="V364" s="9"/>
      <c r="W364" s="90"/>
      <c r="X364" s="10"/>
      <c r="Y364" s="9"/>
      <c r="Z364" s="11"/>
      <c r="AA364" s="9"/>
    </row>
    <row r="366" spans="1:27" ht="19.5" customHeight="1">
      <c r="A366" s="144" t="s">
        <v>425</v>
      </c>
      <c r="B366" s="145" t="s">
        <v>426</v>
      </c>
      <c r="C366" s="146"/>
      <c r="D366" s="146"/>
      <c r="E366" s="146"/>
      <c r="F366" s="146"/>
      <c r="G366" s="146"/>
      <c r="H366" s="146"/>
      <c r="I366" s="147">
        <f>-I364*1000/$S$364</f>
        <v>-126.60016121031396</v>
      </c>
      <c r="R366" s="148"/>
    </row>
    <row r="367" spans="1:27" ht="20.25" customHeight="1">
      <c r="A367" s="149"/>
      <c r="B367" s="150" t="s">
        <v>423</v>
      </c>
      <c r="C367" s="150"/>
      <c r="D367" s="150"/>
      <c r="E367" s="150"/>
      <c r="F367" s="150"/>
      <c r="G367" s="150"/>
      <c r="H367" s="150"/>
      <c r="I367" s="151">
        <f>I364/C364</f>
        <v>1.1372014016389912E-2</v>
      </c>
    </row>
    <row r="368" spans="1:27" ht="21.75" customHeight="1">
      <c r="A368" s="149" t="s">
        <v>424</v>
      </c>
      <c r="B368" s="150" t="s">
        <v>443</v>
      </c>
      <c r="C368" s="229"/>
      <c r="D368" s="152" t="s">
        <v>444</v>
      </c>
      <c r="E368" s="152"/>
      <c r="F368" s="152"/>
      <c r="G368" s="152"/>
      <c r="H368" s="152"/>
      <c r="I368" s="152"/>
    </row>
  </sheetData>
  <sheetProtection sheet="1" objects="1" scenarios="1"/>
  <mergeCells count="10">
    <mergeCell ref="Q1:R1"/>
    <mergeCell ref="C2:E2"/>
    <mergeCell ref="F2:G2"/>
    <mergeCell ref="M2:O2"/>
    <mergeCell ref="F3:G3"/>
    <mergeCell ref="C1:E1"/>
    <mergeCell ref="F1:G1"/>
    <mergeCell ref="H1:K1"/>
    <mergeCell ref="M1:O1"/>
    <mergeCell ref="Q2:R2"/>
  </mergeCells>
  <pageMargins left="0.7" right="0.7" top="0.75" bottom="0.75" header="0.3" footer="0.3"/>
  <pageSetup paperSize="9" orientation="portrait" r:id="rId1"/>
  <ignoredErrors>
    <ignoredError sqref="O7" evalError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390012-6A72-417C-A5EE-B33A081868F9}">
  <dimension ref="A1:T24"/>
  <sheetViews>
    <sheetView workbookViewId="0">
      <selection activeCell="K32" sqref="K32"/>
    </sheetView>
  </sheetViews>
  <sheetFormatPr baseColWidth="10" defaultRowHeight="15"/>
  <cols>
    <col min="2" max="2" width="18.85546875" customWidth="1"/>
    <col min="11" max="11" width="12.5703125" customWidth="1"/>
  </cols>
  <sheetData>
    <row r="1" spans="1:20" ht="33" customHeight="1">
      <c r="A1" s="68"/>
      <c r="B1" s="2"/>
      <c r="C1" s="265" t="s">
        <v>430</v>
      </c>
      <c r="D1" s="265"/>
      <c r="E1" s="265"/>
      <c r="F1" s="266" t="s">
        <v>385</v>
      </c>
      <c r="G1" s="266"/>
      <c r="H1" s="266" t="s">
        <v>437</v>
      </c>
      <c r="I1" s="266"/>
      <c r="J1" s="266"/>
      <c r="K1" s="4" t="s">
        <v>386</v>
      </c>
      <c r="L1" s="69" t="s">
        <v>5</v>
      </c>
      <c r="M1" s="59"/>
      <c r="N1" s="267" t="s">
        <v>387</v>
      </c>
      <c r="O1" s="268"/>
      <c r="Q1" s="170"/>
      <c r="R1" s="171"/>
    </row>
    <row r="2" spans="1:20">
      <c r="A2" s="158"/>
      <c r="B2" s="159"/>
      <c r="C2" s="269" t="s">
        <v>441</v>
      </c>
      <c r="D2" s="269"/>
      <c r="E2" s="269"/>
      <c r="F2" s="270" t="str">
        <f>C2</f>
        <v>jan-april</v>
      </c>
      <c r="G2" s="270"/>
      <c r="H2" s="270" t="str">
        <f>C2</f>
        <v>jan-april</v>
      </c>
      <c r="I2" s="271"/>
      <c r="J2" s="271"/>
      <c r="K2" s="155" t="s">
        <v>388</v>
      </c>
      <c r="L2" s="156" t="s">
        <v>11</v>
      </c>
      <c r="M2" s="157"/>
      <c r="N2" s="272" t="str">
        <f>C2</f>
        <v>jan-april</v>
      </c>
      <c r="O2" s="273"/>
      <c r="P2" s="35"/>
      <c r="Q2" s="255" t="str">
        <f>C2</f>
        <v>jan-april</v>
      </c>
      <c r="R2" s="256"/>
      <c r="S2" s="257"/>
      <c r="T2" s="257"/>
    </row>
    <row r="3" spans="1:20">
      <c r="C3" s="258"/>
      <c r="D3" s="259"/>
      <c r="E3" s="65" t="s">
        <v>13</v>
      </c>
      <c r="F3" s="3"/>
      <c r="G3" s="3"/>
      <c r="H3" s="260"/>
      <c r="I3" s="260"/>
      <c r="J3" s="66" t="s">
        <v>19</v>
      </c>
      <c r="K3" s="153" t="s">
        <v>440</v>
      </c>
      <c r="L3" s="70" t="s">
        <v>442</v>
      </c>
      <c r="M3" s="59"/>
      <c r="N3" s="167" t="s">
        <v>389</v>
      </c>
      <c r="O3" s="71" t="s">
        <v>389</v>
      </c>
      <c r="Q3" s="261" t="s">
        <v>427</v>
      </c>
      <c r="R3" s="262"/>
      <c r="S3" s="263"/>
      <c r="T3" s="264"/>
    </row>
    <row r="4" spans="1:20">
      <c r="A4" s="68" t="s">
        <v>383</v>
      </c>
      <c r="B4" s="2" t="s">
        <v>384</v>
      </c>
      <c r="C4" s="160" t="s">
        <v>20</v>
      </c>
      <c r="D4" s="160" t="s">
        <v>21</v>
      </c>
      <c r="E4" s="160" t="s">
        <v>22</v>
      </c>
      <c r="F4" s="160" t="s">
        <v>21</v>
      </c>
      <c r="G4" s="160" t="s">
        <v>20</v>
      </c>
      <c r="H4" s="160" t="s">
        <v>20</v>
      </c>
      <c r="I4" s="160" t="s">
        <v>21</v>
      </c>
      <c r="J4" s="160" t="s">
        <v>24</v>
      </c>
      <c r="K4" s="161" t="s">
        <v>390</v>
      </c>
      <c r="L4" s="162"/>
      <c r="M4" s="163"/>
      <c r="N4" s="168" t="s">
        <v>25</v>
      </c>
      <c r="O4" s="164" t="s">
        <v>422</v>
      </c>
      <c r="P4" s="165"/>
      <c r="Q4" s="174" t="s">
        <v>25</v>
      </c>
      <c r="R4" s="166" t="s">
        <v>391</v>
      </c>
      <c r="S4" s="29"/>
      <c r="T4" s="29"/>
    </row>
    <row r="5" spans="1:20">
      <c r="A5" s="5"/>
      <c r="B5" s="5"/>
      <c r="C5" s="6">
        <v>1</v>
      </c>
      <c r="D5" s="6">
        <v>2</v>
      </c>
      <c r="E5" s="6">
        <v>3</v>
      </c>
      <c r="F5" s="6"/>
      <c r="G5" s="6"/>
      <c r="H5" s="6"/>
      <c r="I5" s="6"/>
      <c r="J5" s="6"/>
      <c r="K5" s="6"/>
      <c r="L5" s="72"/>
      <c r="M5" s="40"/>
      <c r="N5" s="169"/>
      <c r="O5" s="6"/>
      <c r="Q5" s="175"/>
      <c r="R5" s="14"/>
      <c r="S5" s="30"/>
      <c r="T5" s="30"/>
    </row>
    <row r="6" spans="1:20">
      <c r="A6" s="15"/>
      <c r="B6" s="16"/>
      <c r="C6" s="17"/>
      <c r="D6" s="17"/>
      <c r="E6" s="17"/>
      <c r="F6" s="17"/>
      <c r="G6" s="17"/>
      <c r="H6" s="17"/>
      <c r="I6" s="17"/>
      <c r="J6" s="17"/>
      <c r="K6" s="18"/>
      <c r="L6" s="19"/>
      <c r="N6" s="170"/>
      <c r="O6" s="171"/>
      <c r="Q6" s="176"/>
      <c r="R6" s="177"/>
      <c r="S6" s="31"/>
      <c r="T6" s="31"/>
    </row>
    <row r="7" spans="1:20">
      <c r="A7" s="27">
        <v>3</v>
      </c>
      <c r="B7" t="s">
        <v>26</v>
      </c>
      <c r="C7" s="233">
        <v>1984678</v>
      </c>
      <c r="D7" s="73">
        <f t="shared" ref="D7:D17" si="0">C7*1000/L7</f>
        <v>2835.9551717781678</v>
      </c>
      <c r="E7" s="52">
        <f t="shared" ref="E7:E17" si="1">D7/D$19</f>
        <v>1.2588874267714376</v>
      </c>
      <c r="F7" s="74">
        <f t="shared" ref="F7:F17" si="2">($D$19-D7)*0.875</f>
        <v>-510.30694333071386</v>
      </c>
      <c r="G7" s="73">
        <f t="shared" ref="G7:G17" si="3">(F7*L7)/1000</f>
        <v>-357126.57723030349</v>
      </c>
      <c r="H7" s="73">
        <f>G7+C7</f>
        <v>1627551.4227696965</v>
      </c>
      <c r="I7" s="75">
        <f t="shared" ref="I7:I17" si="4">H7*1000/L7</f>
        <v>2325.6482284474541</v>
      </c>
      <c r="J7" s="52">
        <f t="shared" ref="J7:J17" si="5">I7/I$19</f>
        <v>1.0323609283464297</v>
      </c>
      <c r="K7" s="76">
        <f>G7-[1]mars21!G7</f>
        <v>-8966.8108419947093</v>
      </c>
      <c r="L7" s="85">
        <v>699827</v>
      </c>
      <c r="N7" s="172">
        <f>(C7-Q7)/Q7</f>
        <v>0.10233677769952478</v>
      </c>
      <c r="O7" s="37">
        <f>(D7-R7)/R7</f>
        <v>9.789956292675997E-2</v>
      </c>
      <c r="Q7" s="1">
        <v>1800428</v>
      </c>
      <c r="R7" s="7">
        <v>2583.0734135808671</v>
      </c>
      <c r="S7" s="32"/>
      <c r="T7" s="9"/>
    </row>
    <row r="8" spans="1:20">
      <c r="A8" s="27">
        <v>11</v>
      </c>
      <c r="B8" t="s">
        <v>393</v>
      </c>
      <c r="C8" s="233">
        <v>1177454</v>
      </c>
      <c r="D8" s="73">
        <f t="shared" si="0"/>
        <v>2423.7572483979934</v>
      </c>
      <c r="E8" s="52">
        <f t="shared" si="1"/>
        <v>1.0759117619060312</v>
      </c>
      <c r="F8" s="74">
        <f t="shared" si="2"/>
        <v>-149.63376037306125</v>
      </c>
      <c r="G8" s="73">
        <f t="shared" si="3"/>
        <v>-72691.631887952026</v>
      </c>
      <c r="H8" s="73">
        <f t="shared" ref="H8:H17" si="6">G8+C8</f>
        <v>1104762.3681120479</v>
      </c>
      <c r="I8" s="75">
        <f t="shared" si="4"/>
        <v>2274.1234880249322</v>
      </c>
      <c r="J8" s="52">
        <f t="shared" si="5"/>
        <v>1.0094889702382539</v>
      </c>
      <c r="K8" s="76">
        <f>G8-[1]mars21!G8</f>
        <v>-706.57046524868929</v>
      </c>
      <c r="L8" s="85">
        <v>485797</v>
      </c>
      <c r="N8" s="172">
        <f>(C8-Q8)/Q8</f>
        <v>0.10007577038676531</v>
      </c>
      <c r="O8" s="37">
        <f t="shared" ref="O8:O17" si="7">(D8-R8)/R8</f>
        <v>9.2938141236607721E-2</v>
      </c>
      <c r="Q8" s="1">
        <v>1070339</v>
      </c>
      <c r="R8" s="7">
        <v>2217.6527261237557</v>
      </c>
      <c r="S8" s="32"/>
      <c r="T8" s="9"/>
    </row>
    <row r="9" spans="1:20">
      <c r="A9" s="28">
        <v>15</v>
      </c>
      <c r="B9" t="s">
        <v>394</v>
      </c>
      <c r="C9" s="233">
        <v>565430</v>
      </c>
      <c r="D9" s="73">
        <f t="shared" si="0"/>
        <v>2126.8920586199633</v>
      </c>
      <c r="E9" s="52">
        <f t="shared" si="1"/>
        <v>0.94413257915422732</v>
      </c>
      <c r="F9" s="74">
        <f t="shared" si="2"/>
        <v>110.12328068271506</v>
      </c>
      <c r="G9" s="73">
        <f t="shared" si="3"/>
        <v>29276.053922938434</v>
      </c>
      <c r="H9" s="73">
        <f t="shared" si="6"/>
        <v>594706.05392293842</v>
      </c>
      <c r="I9" s="75">
        <f t="shared" si="4"/>
        <v>2237.0153393026785</v>
      </c>
      <c r="J9" s="52">
        <f t="shared" si="5"/>
        <v>0.99301657239427843</v>
      </c>
      <c r="K9" s="76">
        <f>G9-[1]mars21!G9</f>
        <v>1831.938270675957</v>
      </c>
      <c r="L9" s="85">
        <v>265848</v>
      </c>
      <c r="N9" s="172">
        <f t="shared" ref="N9:N17" si="8">(C9-Q9)/Q9</f>
        <v>8.4616299456377872E-2</v>
      </c>
      <c r="O9" s="37">
        <f t="shared" si="7"/>
        <v>8.3376029245450067E-2</v>
      </c>
      <c r="Q9" s="1">
        <v>521318</v>
      </c>
      <c r="R9" s="7">
        <v>1963.2076040128943</v>
      </c>
      <c r="S9" s="32"/>
      <c r="T9" s="9"/>
    </row>
    <row r="10" spans="1:20">
      <c r="A10" s="28">
        <v>18</v>
      </c>
      <c r="B10" t="s">
        <v>395</v>
      </c>
      <c r="C10" s="233">
        <v>509235</v>
      </c>
      <c r="D10" s="73">
        <f t="shared" si="0"/>
        <v>2120.1340605354094</v>
      </c>
      <c r="E10" s="52">
        <f t="shared" si="1"/>
        <v>0.94113268729999322</v>
      </c>
      <c r="F10" s="74">
        <f t="shared" si="2"/>
        <v>116.03652900669977</v>
      </c>
      <c r="G10" s="73">
        <f t="shared" si="3"/>
        <v>27870.813902119215</v>
      </c>
      <c r="H10" s="73">
        <f t="shared" si="6"/>
        <v>537105.81390211917</v>
      </c>
      <c r="I10" s="75">
        <f t="shared" si="4"/>
        <v>2236.1705895421092</v>
      </c>
      <c r="J10" s="52">
        <f t="shared" si="5"/>
        <v>0.99264158591249918</v>
      </c>
      <c r="K10" s="76">
        <f>G10-[1]mars21!G10</f>
        <v>-4869.892666171414</v>
      </c>
      <c r="L10" s="85">
        <v>240190</v>
      </c>
      <c r="N10" s="172">
        <f t="shared" si="8"/>
        <v>6.8156361302339624E-2</v>
      </c>
      <c r="O10" s="37">
        <f t="shared" si="7"/>
        <v>6.8845666585664683E-2</v>
      </c>
      <c r="Q10" s="1">
        <v>476742</v>
      </c>
      <c r="R10" s="7">
        <v>1983.5736129314112</v>
      </c>
      <c r="S10" s="32"/>
      <c r="T10" s="9"/>
    </row>
    <row r="11" spans="1:20">
      <c r="A11" s="28">
        <v>30</v>
      </c>
      <c r="B11" t="s">
        <v>396</v>
      </c>
      <c r="C11" s="233">
        <v>2896286</v>
      </c>
      <c r="D11" s="73">
        <f t="shared" si="0"/>
        <v>2281.9236860143551</v>
      </c>
      <c r="E11" s="52">
        <f t="shared" si="1"/>
        <v>1.0129514971755382</v>
      </c>
      <c r="F11" s="74">
        <f t="shared" si="2"/>
        <v>-25.529393287377729</v>
      </c>
      <c r="G11" s="73">
        <f t="shared" si="3"/>
        <v>-32402.671842138436</v>
      </c>
      <c r="H11" s="73">
        <f t="shared" si="6"/>
        <v>2863883.3281578617</v>
      </c>
      <c r="I11" s="75">
        <f t="shared" si="4"/>
        <v>2256.3942927269777</v>
      </c>
      <c r="J11" s="52">
        <f t="shared" si="5"/>
        <v>1.0016189371469424</v>
      </c>
      <c r="K11" s="76">
        <f>G11-[1]mars21!G11</f>
        <v>9993.8679641754425</v>
      </c>
      <c r="L11" s="85">
        <v>1269230</v>
      </c>
      <c r="N11" s="172">
        <f t="shared" si="8"/>
        <v>7.7536658113447898E-2</v>
      </c>
      <c r="O11" s="37">
        <f t="shared" si="7"/>
        <v>6.3234929866732112E-2</v>
      </c>
      <c r="Q11" s="1">
        <v>2687877</v>
      </c>
      <c r="R11" s="7">
        <v>2146.2083514321484</v>
      </c>
      <c r="S11" s="32"/>
      <c r="T11" s="9"/>
    </row>
    <row r="12" spans="1:20">
      <c r="A12" s="28">
        <v>34</v>
      </c>
      <c r="B12" t="s">
        <v>397</v>
      </c>
      <c r="C12" s="233">
        <v>688845</v>
      </c>
      <c r="D12" s="73">
        <f t="shared" si="0"/>
        <v>1855.4597538605749</v>
      </c>
      <c r="E12" s="52">
        <f t="shared" si="1"/>
        <v>0.8236431161748331</v>
      </c>
      <c r="F12" s="74">
        <f t="shared" si="2"/>
        <v>347.62654734717995</v>
      </c>
      <c r="G12" s="73">
        <f t="shared" si="3"/>
        <v>129057.39858228261</v>
      </c>
      <c r="H12" s="73">
        <f t="shared" si="6"/>
        <v>817902.39858228259</v>
      </c>
      <c r="I12" s="75">
        <f t="shared" si="4"/>
        <v>2203.0863012077548</v>
      </c>
      <c r="J12" s="52">
        <f t="shared" si="5"/>
        <v>0.97795538952185412</v>
      </c>
      <c r="K12" s="76">
        <f>G12-[1]mars21!G12</f>
        <v>7087.0543757269625</v>
      </c>
      <c r="L12" s="85">
        <v>371253</v>
      </c>
      <c r="N12" s="172">
        <f t="shared" si="8"/>
        <v>5.5280654451865925E-2</v>
      </c>
      <c r="O12" s="37">
        <f t="shared" si="7"/>
        <v>5.3433039953414141E-2</v>
      </c>
      <c r="Q12" s="1">
        <v>652760</v>
      </c>
      <c r="R12" s="7">
        <v>1761.3456987666048</v>
      </c>
      <c r="S12" s="32"/>
      <c r="T12" s="9"/>
    </row>
    <row r="13" spans="1:20">
      <c r="A13" s="28">
        <v>38</v>
      </c>
      <c r="B13" t="s">
        <v>398</v>
      </c>
      <c r="C13" s="233">
        <v>868716</v>
      </c>
      <c r="D13" s="73">
        <f t="shared" si="0"/>
        <v>2044.8459626393492</v>
      </c>
      <c r="E13" s="52">
        <f t="shared" si="1"/>
        <v>0.90771211677402819</v>
      </c>
      <c r="F13" s="74">
        <f t="shared" si="2"/>
        <v>181.91361466575245</v>
      </c>
      <c r="G13" s="73">
        <f t="shared" si="3"/>
        <v>77282.724745680942</v>
      </c>
      <c r="H13" s="73">
        <f t="shared" si="6"/>
        <v>945998.72474568093</v>
      </c>
      <c r="I13" s="75">
        <f t="shared" si="4"/>
        <v>2226.7595773051016</v>
      </c>
      <c r="J13" s="52">
        <f t="shared" si="5"/>
        <v>0.98846401459675348</v>
      </c>
      <c r="K13" s="76">
        <f>G13-[1]mars21!G13</f>
        <v>-2881.5582347513846</v>
      </c>
      <c r="L13" s="85">
        <v>424832</v>
      </c>
      <c r="N13" s="172">
        <f t="shared" si="8"/>
        <v>8.6013103925051848E-2</v>
      </c>
      <c r="O13" s="37">
        <f t="shared" si="7"/>
        <v>7.8471914333451187E-2</v>
      </c>
      <c r="Q13" s="1">
        <v>799913</v>
      </c>
      <c r="R13" s="7">
        <v>1896.0586135459678</v>
      </c>
      <c r="S13" s="32"/>
      <c r="T13" s="9"/>
    </row>
    <row r="14" spans="1:20">
      <c r="A14" s="28">
        <v>42</v>
      </c>
      <c r="B14" t="s">
        <v>399</v>
      </c>
      <c r="C14" s="233">
        <v>613260</v>
      </c>
      <c r="D14" s="73">
        <f t="shared" si="0"/>
        <v>1971.0478443371667</v>
      </c>
      <c r="E14" s="52">
        <f t="shared" si="1"/>
        <v>0.87495295182863975</v>
      </c>
      <c r="F14" s="74">
        <f t="shared" si="2"/>
        <v>246.48696818016214</v>
      </c>
      <c r="G14" s="73">
        <f t="shared" si="3"/>
        <v>76690.476357766573</v>
      </c>
      <c r="H14" s="73">
        <f t="shared" si="6"/>
        <v>689950.47635776654</v>
      </c>
      <c r="I14" s="75">
        <f t="shared" si="4"/>
        <v>2217.5348125173286</v>
      </c>
      <c r="J14" s="52">
        <f t="shared" si="5"/>
        <v>0.98436911897857993</v>
      </c>
      <c r="K14" s="76">
        <f>G14-[1]mars21!G14</f>
        <v>-4457.8886914384057</v>
      </c>
      <c r="L14" s="85">
        <v>311134</v>
      </c>
      <c r="N14" s="172">
        <f t="shared" si="8"/>
        <v>7.9761039089089172E-2</v>
      </c>
      <c r="O14" s="37">
        <f t="shared" si="7"/>
        <v>7.1810340867251965E-2</v>
      </c>
      <c r="Q14" s="1">
        <v>567959</v>
      </c>
      <c r="R14" s="7">
        <v>1838.9893894308759</v>
      </c>
      <c r="S14" s="32"/>
      <c r="T14" s="9"/>
    </row>
    <row r="15" spans="1:20">
      <c r="A15" s="28">
        <v>46</v>
      </c>
      <c r="B15" t="s">
        <v>400</v>
      </c>
      <c r="C15" s="233">
        <v>1455348</v>
      </c>
      <c r="D15" s="73">
        <f t="shared" si="0"/>
        <v>2269.3998989539868</v>
      </c>
      <c r="E15" s="52">
        <f t="shared" si="1"/>
        <v>1.0073921575136298</v>
      </c>
      <c r="F15" s="74">
        <f t="shared" si="2"/>
        <v>-14.571079609555511</v>
      </c>
      <c r="G15" s="73">
        <f t="shared" si="3"/>
        <v>-9344.3167849710735</v>
      </c>
      <c r="H15" s="73">
        <f t="shared" si="6"/>
        <v>1446003.6832150288</v>
      </c>
      <c r="I15" s="75">
        <f t="shared" si="4"/>
        <v>2254.8288193444309</v>
      </c>
      <c r="J15" s="52">
        <f t="shared" si="5"/>
        <v>1.0009240196892035</v>
      </c>
      <c r="K15" s="76">
        <f>G15-[1]mars21!G15</f>
        <v>-9641.2154239329211</v>
      </c>
      <c r="L15" s="85">
        <v>641292</v>
      </c>
      <c r="N15" s="172">
        <f t="shared" si="8"/>
        <v>8.3481051060329131E-2</v>
      </c>
      <c r="O15" s="37">
        <f t="shared" si="7"/>
        <v>7.9306226367100413E-2</v>
      </c>
      <c r="Q15" s="1">
        <v>1343215</v>
      </c>
      <c r="R15" s="7">
        <v>2102.6469073496332</v>
      </c>
      <c r="S15" s="32"/>
      <c r="T15" s="9"/>
    </row>
    <row r="16" spans="1:20">
      <c r="A16" s="28">
        <v>50</v>
      </c>
      <c r="B16" t="s">
        <v>401</v>
      </c>
      <c r="C16" s="233">
        <v>954322</v>
      </c>
      <c r="D16" s="73">
        <f t="shared" si="0"/>
        <v>2012.7812777481329</v>
      </c>
      <c r="E16" s="52">
        <f t="shared" si="1"/>
        <v>0.8934785248418855</v>
      </c>
      <c r="F16" s="74">
        <f t="shared" si="2"/>
        <v>209.97021394556671</v>
      </c>
      <c r="G16" s="73">
        <f t="shared" si="3"/>
        <v>99553.387508225482</v>
      </c>
      <c r="H16" s="73">
        <f t="shared" si="6"/>
        <v>1053875.3875082254</v>
      </c>
      <c r="I16" s="75">
        <f t="shared" si="4"/>
        <v>2222.7514916936993</v>
      </c>
      <c r="J16" s="52">
        <f t="shared" si="5"/>
        <v>0.98668481560523558</v>
      </c>
      <c r="K16" s="76">
        <f>G16-[1]mars21!G16</f>
        <v>9564.4177174131764</v>
      </c>
      <c r="L16" s="85">
        <v>474131</v>
      </c>
      <c r="N16" s="172">
        <f t="shared" si="8"/>
        <v>6.7031466807398715E-2</v>
      </c>
      <c r="O16" s="37">
        <f t="shared" si="7"/>
        <v>6.0264215518852214E-2</v>
      </c>
      <c r="Q16" s="1">
        <v>894371</v>
      </c>
      <c r="R16" s="7">
        <v>1898.3770727027279</v>
      </c>
      <c r="S16" s="32"/>
      <c r="T16" s="9"/>
    </row>
    <row r="17" spans="1:20">
      <c r="A17" s="28">
        <v>54</v>
      </c>
      <c r="B17" t="s">
        <v>402</v>
      </c>
      <c r="C17" s="233">
        <v>508188</v>
      </c>
      <c r="D17" s="73">
        <f t="shared" si="0"/>
        <v>2102.2437700632095</v>
      </c>
      <c r="E17" s="52">
        <f t="shared" si="1"/>
        <v>0.93319114366740474</v>
      </c>
      <c r="F17" s="74">
        <f t="shared" si="2"/>
        <v>131.6905331698747</v>
      </c>
      <c r="G17" s="73">
        <f t="shared" si="3"/>
        <v>31834.342726352828</v>
      </c>
      <c r="H17" s="73">
        <f t="shared" si="6"/>
        <v>540022.34272635286</v>
      </c>
      <c r="I17" s="75">
        <f t="shared" si="4"/>
        <v>2233.9343032330839</v>
      </c>
      <c r="J17" s="52">
        <f t="shared" si="5"/>
        <v>0.99164889295842551</v>
      </c>
      <c r="K17" s="76">
        <f>G17-[1]mars21!G17</f>
        <v>3046.657995546786</v>
      </c>
      <c r="L17" s="85">
        <v>241736</v>
      </c>
      <c r="N17" s="172">
        <f t="shared" si="8"/>
        <v>8.8917506444306835E-2</v>
      </c>
      <c r="O17" s="37">
        <f t="shared" si="7"/>
        <v>9.0863482065579371E-2</v>
      </c>
      <c r="Q17" s="1">
        <v>466691</v>
      </c>
      <c r="R17" s="7">
        <v>1927.1373591886625</v>
      </c>
      <c r="S17" s="32"/>
      <c r="T17" s="9"/>
    </row>
    <row r="18" spans="1:20">
      <c r="A18" s="20"/>
      <c r="B18" s="21"/>
      <c r="C18" s="77"/>
      <c r="D18" s="73"/>
      <c r="E18" s="52"/>
      <c r="F18" s="78"/>
      <c r="G18" s="73"/>
      <c r="H18" s="73"/>
      <c r="I18" s="75"/>
      <c r="J18" s="52"/>
      <c r="K18" s="79"/>
      <c r="L18" s="22"/>
      <c r="N18" s="172"/>
      <c r="O18" s="37"/>
      <c r="Q18" s="23"/>
      <c r="R18" s="23"/>
      <c r="S18" s="33"/>
      <c r="T18" s="34"/>
    </row>
    <row r="19" spans="1:20">
      <c r="A19" s="24" t="s">
        <v>381</v>
      </c>
      <c r="B19" s="25"/>
      <c r="C19" s="80">
        <f>SUM(C7:C17)</f>
        <v>12221762</v>
      </c>
      <c r="D19" s="80">
        <f>C19*1000/L19</f>
        <v>2252.7472365430663</v>
      </c>
      <c r="E19" s="81">
        <f>D19/D$19</f>
        <v>1</v>
      </c>
      <c r="F19" s="82"/>
      <c r="G19" s="80">
        <f>SUM(G7:G17)</f>
        <v>9.8953023552894592E-10</v>
      </c>
      <c r="H19" s="80">
        <f>SUM(H7:H18)</f>
        <v>12221762.000000002</v>
      </c>
      <c r="I19" s="83">
        <f>H19*1000/L19</f>
        <v>2252.7472365430663</v>
      </c>
      <c r="J19" s="81">
        <f>I19/I$19</f>
        <v>1</v>
      </c>
      <c r="K19" s="84">
        <f>SUM(K7:K17)</f>
        <v>8.0035533756017685E-10</v>
      </c>
      <c r="L19" s="26">
        <f>SUM(L7:L17)</f>
        <v>5425270</v>
      </c>
      <c r="N19" s="173">
        <f>(C19-Q19)/Q19</f>
        <v>8.3334625997186745E-2</v>
      </c>
      <c r="O19" s="180">
        <f>(D19-R19)/R19</f>
        <v>7.6565169886075146E-2</v>
      </c>
      <c r="Q19" s="179">
        <f>SUM(Q7:Q17)</f>
        <v>11281613</v>
      </c>
      <c r="R19" s="232">
        <v>2092.5321564893816</v>
      </c>
      <c r="S19" s="33"/>
      <c r="T19" s="32"/>
    </row>
    <row r="20" spans="1:20">
      <c r="A20" s="12"/>
      <c r="B20" s="12"/>
      <c r="C20" s="12"/>
      <c r="D20" s="12"/>
      <c r="E20" s="12"/>
      <c r="S20" s="10"/>
      <c r="T20" s="10"/>
    </row>
    <row r="21" spans="1:20">
      <c r="A21" s="86" t="s">
        <v>425</v>
      </c>
      <c r="B21" s="243" t="str">
        <f>komm!B368</f>
        <v>Utbetales/trekkes ved 6. termin rammetilskudd i juni</v>
      </c>
      <c r="C21" s="87"/>
      <c r="D21" s="87"/>
      <c r="E21" s="87"/>
      <c r="O21" s="91">
        <f>N19-O19</f>
        <v>6.7694561111115992E-3</v>
      </c>
      <c r="Q21" s="62"/>
      <c r="S21" s="10"/>
      <c r="T21" s="10"/>
    </row>
    <row r="22" spans="1:20">
      <c r="S22" s="10"/>
      <c r="T22" s="10"/>
    </row>
    <row r="23" spans="1:20">
      <c r="S23" s="10"/>
      <c r="T23" s="10"/>
    </row>
    <row r="24" spans="1:20">
      <c r="S24" s="10"/>
      <c r="T24" s="10"/>
    </row>
  </sheetData>
  <sheetProtection sheet="1" objects="1" scenarios="1"/>
  <mergeCells count="14">
    <mergeCell ref="C1:E1"/>
    <mergeCell ref="F1:G1"/>
    <mergeCell ref="H1:J1"/>
    <mergeCell ref="N1:O1"/>
    <mergeCell ref="C2:E2"/>
    <mergeCell ref="F2:G2"/>
    <mergeCell ref="H2:J2"/>
    <mergeCell ref="N2:O2"/>
    <mergeCell ref="Q2:R2"/>
    <mergeCell ref="S2:T2"/>
    <mergeCell ref="C3:D3"/>
    <mergeCell ref="H3:I3"/>
    <mergeCell ref="Q3:R3"/>
    <mergeCell ref="S3:T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AB731D-BFF1-46DE-95F0-186DFB26424E}">
  <dimension ref="A1:R63"/>
  <sheetViews>
    <sheetView tabSelected="1" topLeftCell="A4" workbookViewId="0">
      <selection activeCell="Q23" sqref="Q23"/>
    </sheetView>
  </sheetViews>
  <sheetFormatPr baseColWidth="10" defaultColWidth="11.5703125" defaultRowHeight="15"/>
  <cols>
    <col min="1" max="1" width="20.42578125" style="40" customWidth="1"/>
    <col min="2" max="4" width="12.42578125" style="40" bestFit="1" customWidth="1"/>
    <col min="5" max="5" width="12.5703125" style="40" bestFit="1" customWidth="1"/>
    <col min="6" max="9" width="11.5703125" style="40" bestFit="1" customWidth="1"/>
    <col min="10" max="10" width="12.5703125" style="40" customWidth="1"/>
    <col min="11" max="12" width="14.5703125" style="40" customWidth="1"/>
    <col min="13" max="14" width="11.5703125" style="40" bestFit="1" customWidth="1"/>
    <col min="15" max="15" width="12.42578125" style="40" bestFit="1" customWidth="1"/>
    <col min="16" max="16384" width="11.5703125" style="40"/>
  </cols>
  <sheetData>
    <row r="1" spans="1:17">
      <c r="A1" s="188" t="s">
        <v>403</v>
      </c>
      <c r="B1" s="275" t="s">
        <v>404</v>
      </c>
      <c r="C1" s="275"/>
      <c r="D1" s="275"/>
      <c r="E1" s="183"/>
      <c r="F1" s="275" t="s">
        <v>405</v>
      </c>
      <c r="G1" s="275"/>
      <c r="H1" s="275"/>
      <c r="I1" s="183"/>
      <c r="J1" s="275" t="s">
        <v>406</v>
      </c>
      <c r="K1" s="275"/>
      <c r="L1" s="275"/>
    </row>
    <row r="2" spans="1:17">
      <c r="A2" s="189"/>
      <c r="B2" s="187">
        <v>2020</v>
      </c>
      <c r="C2" s="187">
        <v>2021</v>
      </c>
      <c r="D2" s="187">
        <v>2022</v>
      </c>
      <c r="E2" s="187"/>
      <c r="F2" s="187">
        <f>B2</f>
        <v>2020</v>
      </c>
      <c r="G2" s="187">
        <f>C2</f>
        <v>2021</v>
      </c>
      <c r="H2" s="187">
        <f>D2</f>
        <v>2022</v>
      </c>
      <c r="I2" s="187"/>
      <c r="J2" s="187">
        <f>F2</f>
        <v>2020</v>
      </c>
      <c r="K2" s="187">
        <f>G2</f>
        <v>2021</v>
      </c>
      <c r="L2" s="187">
        <f>H2</f>
        <v>2022</v>
      </c>
    </row>
    <row r="3" spans="1:17">
      <c r="A3" s="8" t="s">
        <v>392</v>
      </c>
      <c r="B3" s="39">
        <v>20895278</v>
      </c>
      <c r="C3" s="39">
        <v>21035195</v>
      </c>
      <c r="D3" s="38">
        <v>25046985</v>
      </c>
      <c r="E3" s="8"/>
      <c r="F3" s="39">
        <v>4333234</v>
      </c>
      <c r="G3" s="41">
        <v>4256424</v>
      </c>
      <c r="H3" s="38">
        <v>5183875</v>
      </c>
      <c r="I3" s="8"/>
      <c r="J3" s="38">
        <f t="shared" ref="J3:L14" si="0">B3+F3</f>
        <v>25228512</v>
      </c>
      <c r="K3" s="38">
        <f t="shared" si="0"/>
        <v>25291619</v>
      </c>
      <c r="L3" s="38">
        <f t="shared" si="0"/>
        <v>30230860</v>
      </c>
      <c r="O3" s="224"/>
      <c r="P3" s="224"/>
      <c r="Q3" s="224"/>
    </row>
    <row r="4" spans="1:17">
      <c r="A4" s="8" t="s">
        <v>407</v>
      </c>
      <c r="B4" s="38">
        <v>21969380</v>
      </c>
      <c r="C4" s="39">
        <v>22196274</v>
      </c>
      <c r="D4" s="38">
        <v>26348339</v>
      </c>
      <c r="E4" s="8"/>
      <c r="F4" s="41">
        <v>4538293</v>
      </c>
      <c r="G4" s="41">
        <v>4477215</v>
      </c>
      <c r="H4" s="38">
        <v>5437205</v>
      </c>
      <c r="I4" s="8"/>
      <c r="J4" s="38">
        <f t="shared" si="0"/>
        <v>26507673</v>
      </c>
      <c r="K4" s="38">
        <f t="shared" si="0"/>
        <v>26673489</v>
      </c>
      <c r="L4" s="38">
        <f t="shared" si="0"/>
        <v>31785544</v>
      </c>
      <c r="O4" s="224"/>
      <c r="P4" s="224"/>
    </row>
    <row r="5" spans="1:17">
      <c r="A5" s="8" t="s">
        <v>408</v>
      </c>
      <c r="B5" s="38">
        <v>49516015</v>
      </c>
      <c r="C5" s="38">
        <v>53484714</v>
      </c>
      <c r="D5" s="38">
        <f>58238448</f>
        <v>58238448</v>
      </c>
      <c r="E5" s="38"/>
      <c r="F5" s="38">
        <v>10251816</v>
      </c>
      <c r="G5" s="38">
        <v>10944789</v>
      </c>
      <c r="H5" s="38">
        <v>11795438</v>
      </c>
      <c r="I5" s="38"/>
      <c r="J5" s="38">
        <f t="shared" si="0"/>
        <v>59767831</v>
      </c>
      <c r="K5" s="38">
        <f t="shared" si="0"/>
        <v>64429503</v>
      </c>
      <c r="L5" s="38">
        <f t="shared" si="0"/>
        <v>70033886</v>
      </c>
    </row>
    <row r="6" spans="1:17">
      <c r="A6" s="8" t="s">
        <v>409</v>
      </c>
      <c r="B6" s="38">
        <v>50925564</v>
      </c>
      <c r="C6" s="38">
        <v>55218728</v>
      </c>
      <c r="D6" s="236">
        <v>60397398</v>
      </c>
      <c r="E6" s="38"/>
      <c r="F6" s="38">
        <v>10525519</v>
      </c>
      <c r="G6" s="38">
        <v>11281613</v>
      </c>
      <c r="H6" s="236">
        <v>12221762</v>
      </c>
      <c r="I6" s="38"/>
      <c r="J6" s="38">
        <f t="shared" si="0"/>
        <v>61451083</v>
      </c>
      <c r="K6" s="38">
        <f t="shared" si="0"/>
        <v>66500341</v>
      </c>
      <c r="L6" s="38">
        <f t="shared" si="0"/>
        <v>72619160</v>
      </c>
      <c r="O6" s="224"/>
    </row>
    <row r="7" spans="1:17">
      <c r="A7" s="8" t="s">
        <v>410</v>
      </c>
      <c r="B7" s="38">
        <v>78894813</v>
      </c>
      <c r="C7" s="190">
        <v>86991741</v>
      </c>
      <c r="D7" s="190"/>
      <c r="E7" s="38"/>
      <c r="F7" s="38">
        <v>16042280</v>
      </c>
      <c r="G7" s="154">
        <v>17844123</v>
      </c>
      <c r="H7" s="154"/>
      <c r="I7" s="38"/>
      <c r="J7" s="38">
        <f t="shared" si="0"/>
        <v>94937093</v>
      </c>
      <c r="K7" s="38">
        <f t="shared" si="0"/>
        <v>104835864</v>
      </c>
      <c r="L7" s="38">
        <f t="shared" si="0"/>
        <v>0</v>
      </c>
      <c r="O7" s="224"/>
      <c r="P7" s="224"/>
    </row>
    <row r="8" spans="1:17">
      <c r="A8" s="8" t="s">
        <v>411</v>
      </c>
      <c r="B8" s="38">
        <v>80756707</v>
      </c>
      <c r="C8" s="38">
        <v>90692438</v>
      </c>
      <c r="D8" s="38"/>
      <c r="E8" s="38"/>
      <c r="F8" s="38">
        <v>16422853</v>
      </c>
      <c r="G8" s="154">
        <v>18598039</v>
      </c>
      <c r="H8" s="154"/>
      <c r="I8" s="38"/>
      <c r="J8" s="38">
        <f t="shared" si="0"/>
        <v>97179560</v>
      </c>
      <c r="K8" s="38">
        <f t="shared" si="0"/>
        <v>109290477</v>
      </c>
      <c r="L8" s="38">
        <f t="shared" si="0"/>
        <v>0</v>
      </c>
    </row>
    <row r="9" spans="1:17">
      <c r="A9" s="8" t="s">
        <v>412</v>
      </c>
      <c r="B9" s="38">
        <v>101810468</v>
      </c>
      <c r="C9" s="38">
        <v>112974018</v>
      </c>
      <c r="D9" s="38"/>
      <c r="E9" s="38"/>
      <c r="F9" s="38">
        <v>20681027</v>
      </c>
      <c r="G9" s="38">
        <v>23210943</v>
      </c>
      <c r="H9" s="38"/>
      <c r="I9" s="38"/>
      <c r="J9" s="38">
        <f t="shared" si="0"/>
        <v>122491495</v>
      </c>
      <c r="K9" s="38">
        <f t="shared" si="0"/>
        <v>136184961</v>
      </c>
      <c r="L9" s="38">
        <f t="shared" si="0"/>
        <v>0</v>
      </c>
      <c r="O9" s="224"/>
      <c r="P9" s="224"/>
    </row>
    <row r="10" spans="1:17">
      <c r="A10" s="8" t="s">
        <v>413</v>
      </c>
      <c r="B10" s="38">
        <v>103805940</v>
      </c>
      <c r="C10" s="181">
        <v>115926311</v>
      </c>
      <c r="D10" s="181"/>
      <c r="E10" s="38"/>
      <c r="F10" s="38">
        <v>21089756</v>
      </c>
      <c r="G10" s="154">
        <v>23805587</v>
      </c>
      <c r="H10" s="154"/>
      <c r="I10" s="38"/>
      <c r="J10" s="38">
        <f t="shared" si="0"/>
        <v>124895696</v>
      </c>
      <c r="K10" s="38">
        <f t="shared" si="0"/>
        <v>139731898</v>
      </c>
      <c r="L10" s="38">
        <f t="shared" si="0"/>
        <v>0</v>
      </c>
      <c r="O10" s="224"/>
      <c r="P10" s="224"/>
    </row>
    <row r="11" spans="1:17">
      <c r="A11" s="8" t="s">
        <v>414</v>
      </c>
      <c r="B11" s="38">
        <v>132835039</v>
      </c>
      <c r="C11" s="38">
        <v>150576254</v>
      </c>
      <c r="D11" s="38"/>
      <c r="E11" s="38"/>
      <c r="F11" s="38">
        <v>26965786</v>
      </c>
      <c r="G11" s="38">
        <v>30954025</v>
      </c>
      <c r="H11" s="38"/>
      <c r="I11" s="38"/>
      <c r="J11" s="38">
        <f t="shared" si="0"/>
        <v>159800825</v>
      </c>
      <c r="K11" s="38">
        <f t="shared" si="0"/>
        <v>181530279</v>
      </c>
      <c r="L11" s="38">
        <f t="shared" si="0"/>
        <v>0</v>
      </c>
    </row>
    <row r="12" spans="1:17" ht="15.75" thickBot="1">
      <c r="A12" s="8" t="s">
        <v>415</v>
      </c>
      <c r="B12" s="38">
        <v>134729423</v>
      </c>
      <c r="C12" s="38">
        <v>152418472</v>
      </c>
      <c r="D12" s="38"/>
      <c r="E12" s="38"/>
      <c r="F12" s="38">
        <v>27353442</v>
      </c>
      <c r="G12" s="38">
        <v>31323277</v>
      </c>
      <c r="H12" s="38"/>
      <c r="I12" s="38"/>
      <c r="J12" s="38">
        <f t="shared" si="0"/>
        <v>162082865</v>
      </c>
      <c r="K12" s="38">
        <f t="shared" si="0"/>
        <v>183741749</v>
      </c>
      <c r="L12" s="38">
        <f t="shared" si="0"/>
        <v>0</v>
      </c>
    </row>
    <row r="13" spans="1:17">
      <c r="A13" s="8" t="s">
        <v>416</v>
      </c>
      <c r="B13" s="38">
        <v>167283488</v>
      </c>
      <c r="C13" s="38">
        <v>190287729</v>
      </c>
      <c r="D13" s="38"/>
      <c r="E13" s="42" t="s">
        <v>21</v>
      </c>
      <c r="F13" s="41">
        <v>33998418</v>
      </c>
      <c r="G13" s="38">
        <v>39300433</v>
      </c>
      <c r="H13" s="38"/>
      <c r="I13" s="42" t="s">
        <v>21</v>
      </c>
      <c r="J13" s="38">
        <f t="shared" si="0"/>
        <v>201281906</v>
      </c>
      <c r="K13" s="38">
        <f t="shared" si="0"/>
        <v>229588162</v>
      </c>
      <c r="L13" s="38">
        <f t="shared" si="0"/>
        <v>0</v>
      </c>
      <c r="M13" s="43"/>
      <c r="N13" s="191"/>
    </row>
    <row r="14" spans="1:17">
      <c r="A14" s="44" t="s">
        <v>417</v>
      </c>
      <c r="B14" s="45">
        <v>168892423</v>
      </c>
      <c r="C14" s="225">
        <v>195955447</v>
      </c>
      <c r="D14" s="192"/>
      <c r="E14" s="46">
        <f>D14*1000/$N$15</f>
        <v>0</v>
      </c>
      <c r="F14" s="45">
        <v>34321141</v>
      </c>
      <c r="G14" s="193">
        <v>40450518</v>
      </c>
      <c r="H14" s="193"/>
      <c r="I14" s="46">
        <f>H14*1000/$N$15</f>
        <v>0</v>
      </c>
      <c r="J14" s="230">
        <f t="shared" si="0"/>
        <v>203213564</v>
      </c>
      <c r="K14" s="45">
        <f t="shared" si="0"/>
        <v>236405965</v>
      </c>
      <c r="L14" s="45">
        <f>D14+H14</f>
        <v>0</v>
      </c>
      <c r="N14" s="194" t="s">
        <v>439</v>
      </c>
    </row>
    <row r="15" spans="1:17">
      <c r="A15" s="55" t="s">
        <v>428</v>
      </c>
      <c r="B15" s="53"/>
      <c r="C15" s="188"/>
      <c r="D15" s="237">
        <v>188300000</v>
      </c>
      <c r="E15" s="56">
        <f>D15*1000/$N$15</f>
        <v>34707.950019077391</v>
      </c>
      <c r="F15" s="53"/>
      <c r="G15" s="188"/>
      <c r="H15" s="238">
        <v>38600000</v>
      </c>
      <c r="I15" s="56">
        <f>H15*1000/$N$15</f>
        <v>7114.8532699755033</v>
      </c>
      <c r="J15" s="53"/>
      <c r="K15" s="53"/>
      <c r="L15" s="57">
        <f>D15+H15</f>
        <v>226900000</v>
      </c>
      <c r="M15" s="47"/>
      <c r="N15" s="195">
        <f>5425270</f>
        <v>5425270</v>
      </c>
    </row>
    <row r="16" spans="1:17">
      <c r="A16" s="55" t="s">
        <v>434</v>
      </c>
      <c r="B16" s="53"/>
      <c r="C16" s="53"/>
      <c r="D16" s="239">
        <f>D15+3459900</f>
        <v>191759900</v>
      </c>
      <c r="E16" s="56">
        <f>D16*1000/$N$15</f>
        <v>35345.687864382788</v>
      </c>
      <c r="F16" s="53"/>
      <c r="G16" s="53"/>
      <c r="H16" s="240">
        <f>H15+150000-8940</f>
        <v>38741060</v>
      </c>
      <c r="I16" s="56">
        <f>H16*1000/$N$15</f>
        <v>7140.8538192569222</v>
      </c>
      <c r="J16" s="53"/>
      <c r="K16" s="53"/>
      <c r="L16" s="57">
        <f>D16+H16</f>
        <v>230500960</v>
      </c>
      <c r="M16" s="47"/>
      <c r="N16" s="195"/>
    </row>
    <row r="17" spans="1:16">
      <c r="A17" s="8" t="s">
        <v>431</v>
      </c>
      <c r="B17" s="8"/>
      <c r="C17" s="58"/>
      <c r="D17" s="53">
        <v>209200000</v>
      </c>
      <c r="E17" s="56">
        <f>D17*1000/$N$15</f>
        <v>38560.292851784332</v>
      </c>
      <c r="F17" s="8"/>
      <c r="G17" s="58"/>
      <c r="H17" s="53">
        <v>42300000</v>
      </c>
      <c r="I17" s="56">
        <f>H17*1000/$N$15</f>
        <v>7796.8469772011349</v>
      </c>
      <c r="J17" s="59"/>
      <c r="K17" s="58"/>
      <c r="L17" s="53">
        <f>D17+H17</f>
        <v>251500000</v>
      </c>
      <c r="M17" s="48"/>
      <c r="N17" s="205">
        <f>(L17-L16)/L16</f>
        <v>9.1101746387520471E-2</v>
      </c>
    </row>
    <row r="18" spans="1:16" ht="15.75" thickBot="1">
      <c r="A18" s="55" t="s">
        <v>432</v>
      </c>
      <c r="B18" s="60"/>
      <c r="C18" s="58"/>
      <c r="D18" s="241"/>
      <c r="E18" s="242">
        <f>D18*1000/$N$15</f>
        <v>0</v>
      </c>
      <c r="F18" s="60"/>
      <c r="G18" s="58"/>
      <c r="H18" s="53"/>
      <c r="I18" s="242">
        <f>H18*1000/$N$15</f>
        <v>0</v>
      </c>
      <c r="J18" s="59"/>
      <c r="K18" s="58"/>
      <c r="L18" s="53">
        <f>D18+H18</f>
        <v>0</v>
      </c>
      <c r="M18" s="48"/>
      <c r="N18" s="47"/>
    </row>
    <row r="19" spans="1:16">
      <c r="A19" s="196"/>
      <c r="B19" s="47"/>
      <c r="C19" s="197"/>
      <c r="D19" s="198"/>
      <c r="E19" s="199"/>
      <c r="F19" s="47"/>
      <c r="G19" s="197"/>
      <c r="H19" s="198"/>
      <c r="I19" s="199"/>
      <c r="J19" s="47"/>
      <c r="K19" s="197"/>
      <c r="L19" s="200"/>
      <c r="M19" s="48"/>
      <c r="N19" s="47"/>
      <c r="O19" s="204"/>
      <c r="P19" s="204"/>
    </row>
    <row r="20" spans="1:16">
      <c r="A20" s="218"/>
      <c r="B20" s="218"/>
      <c r="C20" s="218"/>
      <c r="D20" s="218"/>
      <c r="E20" s="199"/>
      <c r="F20" s="223"/>
      <c r="G20" s="197"/>
      <c r="H20" s="201"/>
      <c r="I20" s="199"/>
      <c r="J20" s="47"/>
      <c r="K20" s="197"/>
      <c r="L20" s="200"/>
      <c r="M20" s="202"/>
      <c r="N20" s="47"/>
      <c r="O20" s="204"/>
    </row>
    <row r="21" spans="1:16">
      <c r="A21" s="219"/>
      <c r="B21" s="220"/>
      <c r="C21" s="221"/>
      <c r="D21" s="222"/>
      <c r="E21" s="199"/>
      <c r="F21" s="47"/>
      <c r="G21" s="197"/>
      <c r="H21" s="201"/>
      <c r="I21" s="199"/>
      <c r="J21" s="47"/>
      <c r="K21" s="197"/>
      <c r="L21" s="200"/>
      <c r="M21" s="48"/>
      <c r="N21" s="47"/>
    </row>
    <row r="22" spans="1:16">
      <c r="A22" s="49" t="s">
        <v>418</v>
      </c>
      <c r="B22" s="275" t="s">
        <v>404</v>
      </c>
      <c r="C22" s="275"/>
      <c r="D22" s="275"/>
      <c r="E22" s="50"/>
      <c r="F22" s="275" t="s">
        <v>405</v>
      </c>
      <c r="G22" s="275"/>
      <c r="H22" s="275"/>
      <c r="I22" s="50"/>
      <c r="J22" s="275" t="s">
        <v>406</v>
      </c>
      <c r="K22" s="275"/>
      <c r="L22" s="275"/>
    </row>
    <row r="23" spans="1:16">
      <c r="A23" s="51" t="s">
        <v>419</v>
      </c>
      <c r="B23" s="187">
        <f>B2</f>
        <v>2020</v>
      </c>
      <c r="C23" s="187">
        <f t="shared" ref="C23:L23" si="1">C2</f>
        <v>2021</v>
      </c>
      <c r="D23" s="187">
        <f>D2</f>
        <v>2022</v>
      </c>
      <c r="E23" s="187"/>
      <c r="F23" s="187">
        <f t="shared" si="1"/>
        <v>2020</v>
      </c>
      <c r="G23" s="187">
        <f t="shared" si="1"/>
        <v>2021</v>
      </c>
      <c r="H23" s="187">
        <f t="shared" si="1"/>
        <v>2022</v>
      </c>
      <c r="I23" s="187"/>
      <c r="J23" s="187">
        <f t="shared" si="1"/>
        <v>2020</v>
      </c>
      <c r="K23" s="187">
        <f t="shared" si="1"/>
        <v>2021</v>
      </c>
      <c r="L23" s="187">
        <f t="shared" si="1"/>
        <v>2022</v>
      </c>
    </row>
    <row r="24" spans="1:16">
      <c r="A24" s="8" t="s">
        <v>392</v>
      </c>
      <c r="B24" s="52">
        <v>4.9103484239644897E-2</v>
      </c>
      <c r="C24" s="52">
        <f>(C3-B3)/B3</f>
        <v>6.6961061728874824E-3</v>
      </c>
      <c r="D24" s="52">
        <f>(D3-C3)/C3</f>
        <v>0.19071798478692495</v>
      </c>
      <c r="E24" s="8"/>
      <c r="F24" s="52">
        <v>4.1320075431998185E-2</v>
      </c>
      <c r="G24" s="52">
        <f>(G3-F3)/F3</f>
        <v>-1.7725790945053971E-2</v>
      </c>
      <c r="H24" s="52">
        <f>(H3-G3)/G3</f>
        <v>0.21789441089515518</v>
      </c>
      <c r="I24" s="8"/>
      <c r="J24" s="52">
        <v>4.7748577618323636E-2</v>
      </c>
      <c r="K24" s="52">
        <f>(K3-J3)/J3</f>
        <v>2.501415858374842E-3</v>
      </c>
      <c r="L24" s="52">
        <f>(L3-K3)/K3</f>
        <v>0.19529161023657679</v>
      </c>
      <c r="N24" s="203"/>
    </row>
    <row r="25" spans="1:16">
      <c r="A25" s="8" t="s">
        <v>407</v>
      </c>
      <c r="B25" s="52">
        <v>4.5865236941296537E-2</v>
      </c>
      <c r="C25" s="52">
        <f t="shared" ref="C25:C35" si="2">(C4-B4)/B4</f>
        <v>1.0327737969847123E-2</v>
      </c>
      <c r="D25" s="52">
        <f>(D4-C4)/C4</f>
        <v>0.18706135092763768</v>
      </c>
      <c r="E25" s="8"/>
      <c r="F25" s="52">
        <v>3.8524943327311094E-2</v>
      </c>
      <c r="G25" s="52">
        <f t="shared" ref="G25:G35" si="3">(G4-F4)/F4</f>
        <v>-1.3458364191117674E-2</v>
      </c>
      <c r="H25" s="52">
        <f>(H4-G4)/G4</f>
        <v>0.21441677471374504</v>
      </c>
      <c r="I25" s="8"/>
      <c r="J25" s="52">
        <v>4.4592352899124013E-2</v>
      </c>
      <c r="K25" s="52">
        <f t="shared" ref="K25:K35" si="4">(K4-J4)/J4</f>
        <v>6.2553963148707925E-3</v>
      </c>
      <c r="L25" s="52">
        <f>(L4-K4)/K4</f>
        <v>0.1916530304678177</v>
      </c>
      <c r="N25" s="203"/>
    </row>
    <row r="26" spans="1:16">
      <c r="A26" s="8" t="s">
        <v>408</v>
      </c>
      <c r="B26" s="52">
        <v>3.9248145295024808E-2</v>
      </c>
      <c r="C26" s="52">
        <f t="shared" si="2"/>
        <v>8.0149806077892169E-2</v>
      </c>
      <c r="D26" s="52">
        <f>(D5-C5)/C5</f>
        <v>8.88802359492845E-2</v>
      </c>
      <c r="E26" s="8"/>
      <c r="F26" s="52">
        <v>3.3206145517100619E-2</v>
      </c>
      <c r="G26" s="52">
        <f t="shared" si="3"/>
        <v>6.759514606973048E-2</v>
      </c>
      <c r="H26" s="52">
        <f>(H5-G5)/G5</f>
        <v>7.772182725496124E-2</v>
      </c>
      <c r="I26" s="8"/>
      <c r="J26" s="52">
        <v>3.8202237664901717E-2</v>
      </c>
      <c r="K26" s="52">
        <f t="shared" si="4"/>
        <v>7.7996338866638815E-2</v>
      </c>
      <c r="L26" s="52">
        <f>(L5-K5)/K5</f>
        <v>8.6984731203032878E-2</v>
      </c>
      <c r="N26" s="203"/>
    </row>
    <row r="27" spans="1:16">
      <c r="A27" s="8" t="s">
        <v>409</v>
      </c>
      <c r="B27" s="52">
        <v>4.6107293275969206E-2</v>
      </c>
      <c r="C27" s="52">
        <f t="shared" si="2"/>
        <v>8.4302728586373638E-2</v>
      </c>
      <c r="D27" s="52">
        <f>(D6-C6)/C6</f>
        <v>9.3784666680478412E-2</v>
      </c>
      <c r="E27" s="8"/>
      <c r="F27" s="52">
        <v>4.012973357675334E-2</v>
      </c>
      <c r="G27" s="52">
        <f t="shared" si="3"/>
        <v>7.1834367502448093E-2</v>
      </c>
      <c r="H27" s="52">
        <f>(H6-G6)/G6</f>
        <v>8.3334625997186745E-2</v>
      </c>
      <c r="I27" s="8"/>
      <c r="J27" s="52">
        <v>4.507412779319607E-2</v>
      </c>
      <c r="K27" s="52">
        <f t="shared" si="4"/>
        <v>8.2167111684589844E-2</v>
      </c>
      <c r="L27" s="52">
        <f>(L6-K6)/K6</f>
        <v>9.201184396934145E-2</v>
      </c>
      <c r="N27" s="203"/>
    </row>
    <row r="28" spans="1:16">
      <c r="A28" s="8" t="s">
        <v>410</v>
      </c>
      <c r="B28" s="52">
        <v>3.9351978070671333E-2</v>
      </c>
      <c r="C28" s="52">
        <f t="shared" si="2"/>
        <v>0.10262940860256554</v>
      </c>
      <c r="D28" s="52"/>
      <c r="E28" s="8"/>
      <c r="F28" s="52">
        <v>3.339628059778383E-2</v>
      </c>
      <c r="G28" s="52">
        <f t="shared" si="3"/>
        <v>0.11231838616456015</v>
      </c>
      <c r="H28" s="52"/>
      <c r="I28" s="8"/>
      <c r="J28" s="52">
        <v>3.8322574485050213E-2</v>
      </c>
      <c r="K28" s="52">
        <f t="shared" si="4"/>
        <v>0.10426663264273323</v>
      </c>
      <c r="L28" s="52"/>
      <c r="N28" s="203"/>
    </row>
    <row r="29" spans="1:16">
      <c r="A29" s="8" t="s">
        <v>411</v>
      </c>
      <c r="B29" s="52">
        <v>3.7824573782937063E-2</v>
      </c>
      <c r="C29" s="52">
        <f t="shared" si="2"/>
        <v>0.1230328893920848</v>
      </c>
      <c r="D29" s="52"/>
      <c r="E29" s="8"/>
      <c r="F29" s="52">
        <v>3.1675999172740228E-2</v>
      </c>
      <c r="G29" s="52">
        <f t="shared" si="3"/>
        <v>0.13244872861006549</v>
      </c>
      <c r="H29" s="52"/>
      <c r="I29" s="8"/>
      <c r="J29" s="52">
        <v>3.6761625119360992E-2</v>
      </c>
      <c r="K29" s="52">
        <f t="shared" si="4"/>
        <v>0.12462411848746795</v>
      </c>
      <c r="L29" s="52"/>
      <c r="N29" s="203"/>
    </row>
    <row r="30" spans="1:16">
      <c r="A30" s="8" t="s">
        <v>412</v>
      </c>
      <c r="B30" s="52">
        <v>4.0255859949535996E-2</v>
      </c>
      <c r="C30" s="52">
        <f t="shared" si="2"/>
        <v>0.10965031611484194</v>
      </c>
      <c r="D30" s="52"/>
      <c r="E30" s="8"/>
      <c r="F30" s="52">
        <v>3.4325777095012035E-2</v>
      </c>
      <c r="G30" s="52">
        <f t="shared" si="3"/>
        <v>0.12233028852967505</v>
      </c>
      <c r="H30" s="52"/>
      <c r="I30" s="8"/>
      <c r="J30" s="52">
        <v>3.9230438036182237E-2</v>
      </c>
      <c r="K30" s="52">
        <f t="shared" si="4"/>
        <v>0.11179115741872528</v>
      </c>
      <c r="L30" s="52"/>
      <c r="N30" s="203"/>
    </row>
    <row r="31" spans="1:16">
      <c r="A31" s="8" t="s">
        <v>413</v>
      </c>
      <c r="B31" s="52">
        <v>3.2705689682058718E-2</v>
      </c>
      <c r="C31" s="52">
        <f t="shared" si="2"/>
        <v>0.11675989832566422</v>
      </c>
      <c r="D31" s="52"/>
      <c r="E31" s="8"/>
      <c r="F31" s="52">
        <v>2.679858750973331E-2</v>
      </c>
      <c r="G31" s="52">
        <f t="shared" si="3"/>
        <v>0.12877488957197988</v>
      </c>
      <c r="H31" s="52"/>
      <c r="I31" s="8"/>
      <c r="J31" s="52">
        <v>3.1684219769647567E-2</v>
      </c>
      <c r="K31" s="52">
        <f t="shared" si="4"/>
        <v>0.11878873712349543</v>
      </c>
      <c r="L31" s="52"/>
      <c r="N31" s="203"/>
    </row>
    <row r="32" spans="1:16">
      <c r="A32" s="8" t="s">
        <v>414</v>
      </c>
      <c r="B32" s="52">
        <v>3.8289238094520478E-2</v>
      </c>
      <c r="C32" s="52">
        <f t="shared" si="2"/>
        <v>0.13355824738380964</v>
      </c>
      <c r="D32" s="52"/>
      <c r="E32" s="8"/>
      <c r="F32" s="52">
        <v>3.239649424523465E-2</v>
      </c>
      <c r="G32" s="52">
        <f t="shared" si="3"/>
        <v>0.1478999722092284</v>
      </c>
      <c r="H32" s="52"/>
      <c r="I32" s="8"/>
      <c r="J32" s="52">
        <v>3.7270239601218141E-2</v>
      </c>
      <c r="K32" s="52">
        <f t="shared" si="4"/>
        <v>0.13597835931072322</v>
      </c>
      <c r="L32" s="52"/>
      <c r="N32" s="203"/>
    </row>
    <row r="33" spans="1:18">
      <c r="A33" s="8" t="s">
        <v>415</v>
      </c>
      <c r="B33" s="52">
        <v>4.5742049579744731E-2</v>
      </c>
      <c r="C33" s="52">
        <f t="shared" si="2"/>
        <v>0.13129314002925702</v>
      </c>
      <c r="D33" s="52"/>
      <c r="E33" s="8"/>
      <c r="F33" s="52">
        <v>3.9742970451783502E-2</v>
      </c>
      <c r="G33" s="52">
        <f t="shared" si="3"/>
        <v>0.14513109538463204</v>
      </c>
      <c r="H33" s="52"/>
      <c r="I33" s="8"/>
      <c r="J33" s="52">
        <v>4.4704568292644256E-2</v>
      </c>
      <c r="K33" s="52">
        <f t="shared" si="4"/>
        <v>0.133628462206662</v>
      </c>
      <c r="L33" s="52"/>
      <c r="N33" s="203"/>
    </row>
    <row r="34" spans="1:18">
      <c r="A34" s="8" t="s">
        <v>416</v>
      </c>
      <c r="B34" s="52">
        <v>3.8921751244789651E-2</v>
      </c>
      <c r="C34" s="52">
        <f t="shared" si="2"/>
        <v>0.13751650730764295</v>
      </c>
      <c r="D34" s="52"/>
      <c r="E34" s="53"/>
      <c r="F34" s="54">
        <v>3.5032410505661492E-2</v>
      </c>
      <c r="G34" s="52">
        <f t="shared" si="3"/>
        <v>0.15594887385642472</v>
      </c>
      <c r="H34" s="52"/>
      <c r="I34" s="53"/>
      <c r="J34" s="54">
        <v>3.8255834704755347E-2</v>
      </c>
      <c r="K34" s="52">
        <f t="shared" si="4"/>
        <v>0.14062990838331985</v>
      </c>
      <c r="L34" s="52"/>
      <c r="N34" s="203"/>
    </row>
    <row r="35" spans="1:18">
      <c r="A35" s="53" t="s">
        <v>417</v>
      </c>
      <c r="B35" s="54">
        <v>3.800896552084413E-2</v>
      </c>
      <c r="C35" s="54">
        <f t="shared" si="2"/>
        <v>0.160238236383168</v>
      </c>
      <c r="D35" s="52"/>
      <c r="E35" s="53"/>
      <c r="F35" s="54">
        <v>3.4093783432044202E-2</v>
      </c>
      <c r="G35" s="54">
        <f t="shared" si="3"/>
        <v>0.17858896357787174</v>
      </c>
      <c r="H35" s="52"/>
      <c r="I35" s="53"/>
      <c r="J35" s="54">
        <v>3.73386432072043E-2</v>
      </c>
      <c r="K35" s="54">
        <f t="shared" si="4"/>
        <v>0.1633375270166513</v>
      </c>
      <c r="L35" s="52"/>
      <c r="N35" s="203"/>
    </row>
    <row r="36" spans="1:18">
      <c r="A36" s="184" t="str">
        <f>A15</f>
        <v>Anslag NB2022</v>
      </c>
      <c r="B36" s="185"/>
      <c r="C36" s="185"/>
      <c r="D36" s="186">
        <f>(D15-C$14)/C$14</f>
        <v>-3.9067283493272834E-2</v>
      </c>
      <c r="E36" s="185"/>
      <c r="F36" s="185"/>
      <c r="G36" s="185"/>
      <c r="H36" s="186">
        <f>(H15-G$14)/G$14</f>
        <v>-4.5747695987477834E-2</v>
      </c>
      <c r="I36" s="185"/>
      <c r="J36" s="185"/>
      <c r="K36" s="185"/>
      <c r="L36" s="186">
        <f>(L15-K$14)/K$14</f>
        <v>-4.0210343254240645E-2</v>
      </c>
      <c r="O36" s="43"/>
      <c r="P36" s="204"/>
      <c r="Q36" s="204"/>
      <c r="R36" s="204"/>
    </row>
    <row r="37" spans="1:18">
      <c r="A37" s="55" t="s">
        <v>434</v>
      </c>
      <c r="B37" s="226"/>
      <c r="C37" s="226"/>
      <c r="D37" s="54">
        <f>(D16-C14)/C14</f>
        <v>-2.141071893755523E-2</v>
      </c>
      <c r="E37" s="226"/>
      <c r="F37" s="226"/>
      <c r="G37" s="226"/>
      <c r="H37" s="54">
        <f>(H16-G14)/G14</f>
        <v>-4.226047241224451E-2</v>
      </c>
      <c r="I37" s="226"/>
      <c r="J37" s="226"/>
      <c r="K37" s="226"/>
      <c r="L37" s="54"/>
      <c r="O37" s="43"/>
      <c r="P37" s="204"/>
      <c r="Q37" s="204"/>
      <c r="R37" s="204"/>
    </row>
    <row r="38" spans="1:18">
      <c r="A38" s="8" t="str">
        <f>A17</f>
        <v>Anslag RNB2022</v>
      </c>
      <c r="D38" s="52"/>
      <c r="H38" s="52"/>
      <c r="L38" s="52"/>
      <c r="O38" s="43"/>
      <c r="P38" s="204"/>
      <c r="Q38" s="204"/>
      <c r="R38" s="204"/>
    </row>
    <row r="39" spans="1:18">
      <c r="A39" s="8" t="str">
        <f>A18</f>
        <v>Anslag NB2023</v>
      </c>
      <c r="D39" s="52"/>
      <c r="H39" s="52"/>
      <c r="L39" s="52"/>
    </row>
    <row r="40" spans="1:18">
      <c r="A40" s="196"/>
      <c r="D40" s="205"/>
      <c r="G40" s="206"/>
      <c r="H40" s="205"/>
      <c r="L40" s="205"/>
    </row>
    <row r="41" spans="1:18">
      <c r="A41" s="201"/>
      <c r="B41" s="207"/>
      <c r="C41" s="207"/>
      <c r="D41" s="208"/>
      <c r="E41" s="207"/>
      <c r="F41" s="207"/>
      <c r="G41" s="207"/>
      <c r="H41" s="208"/>
      <c r="I41" s="207"/>
      <c r="J41" s="207"/>
      <c r="K41" s="207"/>
      <c r="L41" s="208"/>
    </row>
    <row r="42" spans="1:18">
      <c r="A42" s="8" t="s">
        <v>420</v>
      </c>
      <c r="B42" s="274" t="s">
        <v>404</v>
      </c>
      <c r="C42" s="274"/>
      <c r="D42" s="274"/>
      <c r="E42" s="274"/>
      <c r="F42" s="274" t="s">
        <v>405</v>
      </c>
      <c r="G42" s="274"/>
      <c r="H42" s="274"/>
      <c r="I42" s="274"/>
      <c r="J42" s="274" t="s">
        <v>406</v>
      </c>
      <c r="K42" s="274"/>
      <c r="L42" s="274"/>
      <c r="M42" s="274"/>
    </row>
    <row r="43" spans="1:18">
      <c r="A43" s="228"/>
      <c r="B43" s="187">
        <f>B23</f>
        <v>2020</v>
      </c>
      <c r="C43" s="187">
        <f>C23</f>
        <v>2021</v>
      </c>
      <c r="D43" s="187">
        <f>D23</f>
        <v>2022</v>
      </c>
      <c r="E43" s="209" t="s">
        <v>433</v>
      </c>
      <c r="F43" s="187">
        <f>F23</f>
        <v>2020</v>
      </c>
      <c r="G43" s="187">
        <f>G23</f>
        <v>2021</v>
      </c>
      <c r="H43" s="187">
        <f>H23</f>
        <v>2022</v>
      </c>
      <c r="I43" s="209" t="str">
        <f>E43</f>
        <v>endring 21-22</v>
      </c>
      <c r="J43" s="187">
        <f>J23</f>
        <v>2020</v>
      </c>
      <c r="K43" s="187">
        <f>K23</f>
        <v>2021</v>
      </c>
      <c r="L43" s="187">
        <f>L23</f>
        <v>2022</v>
      </c>
      <c r="M43" s="209" t="str">
        <f>I43</f>
        <v>endring 21-22</v>
      </c>
    </row>
    <row r="44" spans="1:18">
      <c r="A44" s="210" t="str">
        <f>A3</f>
        <v>Januar</v>
      </c>
      <c r="B44" s="210">
        <f>B3</f>
        <v>20895278</v>
      </c>
      <c r="C44" s="210">
        <f>C3</f>
        <v>21035195</v>
      </c>
      <c r="D44" s="210">
        <f>D3</f>
        <v>25046985</v>
      </c>
      <c r="E44" s="211">
        <f>(D44-C44)/C44</f>
        <v>0.19071798478692495</v>
      </c>
      <c r="F44" s="210">
        <f>F3</f>
        <v>4333234</v>
      </c>
      <c r="G44" s="210">
        <f>G3</f>
        <v>4256424</v>
      </c>
      <c r="H44" s="210">
        <f>H3</f>
        <v>5183875</v>
      </c>
      <c r="I44" s="211">
        <f t="shared" ref="I44" si="5">(H44-G44)/G44</f>
        <v>0.21789441089515518</v>
      </c>
      <c r="J44" s="210">
        <f t="shared" ref="J44:L56" si="6">B44+F44</f>
        <v>25228512</v>
      </c>
      <c r="K44" s="210">
        <f t="shared" si="6"/>
        <v>25291619</v>
      </c>
      <c r="L44" s="210">
        <f t="shared" si="6"/>
        <v>30230860</v>
      </c>
      <c r="M44" s="211">
        <f t="shared" ref="M44" si="7">(L44-K44)/K44</f>
        <v>0.19529161023657679</v>
      </c>
    </row>
    <row r="45" spans="1:18">
      <c r="A45" s="210" t="str">
        <f t="shared" ref="A45:A55" si="8">A4</f>
        <v>Februar</v>
      </c>
      <c r="B45" s="210">
        <f>B4-B3</f>
        <v>1074102</v>
      </c>
      <c r="C45" s="210">
        <f>C4-C3</f>
        <v>1161079</v>
      </c>
      <c r="D45" s="210">
        <f>D4-D3</f>
        <v>1301354</v>
      </c>
      <c r="E45" s="211">
        <f>(D45-C45)/C45</f>
        <v>0.12081434596612289</v>
      </c>
      <c r="F45" s="210">
        <f>F4-F3</f>
        <v>205059</v>
      </c>
      <c r="G45" s="210">
        <f>G4-G3</f>
        <v>220791</v>
      </c>
      <c r="H45" s="210">
        <f>H4-H3</f>
        <v>253330</v>
      </c>
      <c r="I45" s="211">
        <f>(H45-G45)/G45</f>
        <v>0.1473746665398499</v>
      </c>
      <c r="J45" s="210">
        <f t="shared" si="6"/>
        <v>1279161</v>
      </c>
      <c r="K45" s="210">
        <f t="shared" si="6"/>
        <v>1381870</v>
      </c>
      <c r="L45" s="210">
        <f>D45+H45</f>
        <v>1554684</v>
      </c>
      <c r="M45" s="211">
        <f>(L45-K45)/K45</f>
        <v>0.12505807348013923</v>
      </c>
    </row>
    <row r="46" spans="1:18">
      <c r="A46" s="210" t="str">
        <f t="shared" si="8"/>
        <v>Mars</v>
      </c>
      <c r="B46" s="210">
        <f t="shared" ref="B46:C55" si="9">B5-B4</f>
        <v>27546635</v>
      </c>
      <c r="C46" s="210">
        <f t="shared" si="9"/>
        <v>31288440</v>
      </c>
      <c r="D46" s="210">
        <f>D5-D4</f>
        <v>31890109</v>
      </c>
      <c r="E46" s="211">
        <f>(D46-C46)/C46</f>
        <v>1.9229753864366522E-2</v>
      </c>
      <c r="F46" s="210">
        <f t="shared" ref="F46:G55" si="10">F5-F4</f>
        <v>5713523</v>
      </c>
      <c r="G46" s="210">
        <f t="shared" si="10"/>
        <v>6467574</v>
      </c>
      <c r="H46" s="210">
        <f>H5-H4</f>
        <v>6358233</v>
      </c>
      <c r="I46" s="211">
        <f>(H46-G46)/G46</f>
        <v>-1.6906029988988144E-2</v>
      </c>
      <c r="J46" s="210">
        <f t="shared" si="6"/>
        <v>33260158</v>
      </c>
      <c r="K46" s="210">
        <f t="shared" si="6"/>
        <v>37756014</v>
      </c>
      <c r="L46" s="210">
        <f t="shared" si="6"/>
        <v>38248342</v>
      </c>
      <c r="M46" s="211">
        <f>(L46-K46)/K46</f>
        <v>1.3039723949673289E-2</v>
      </c>
    </row>
    <row r="47" spans="1:18">
      <c r="A47" s="210" t="str">
        <f t="shared" si="8"/>
        <v>April</v>
      </c>
      <c r="B47" s="210">
        <f t="shared" si="9"/>
        <v>1409549</v>
      </c>
      <c r="C47" s="210">
        <f t="shared" si="9"/>
        <v>1734014</v>
      </c>
      <c r="D47" s="210">
        <f>D6-D5</f>
        <v>2158950</v>
      </c>
      <c r="E47" s="211">
        <f>(D47-C47)/C47</f>
        <v>0.24505915177155432</v>
      </c>
      <c r="F47" s="210">
        <f t="shared" si="10"/>
        <v>273703</v>
      </c>
      <c r="G47" s="210">
        <f t="shared" si="10"/>
        <v>336824</v>
      </c>
      <c r="H47" s="210">
        <f>H6-H5</f>
        <v>426324</v>
      </c>
      <c r="I47" s="211">
        <f>(H47-G47)/G47</f>
        <v>0.26571740731064297</v>
      </c>
      <c r="J47" s="210">
        <f t="shared" si="6"/>
        <v>1683252</v>
      </c>
      <c r="K47" s="210">
        <f t="shared" si="6"/>
        <v>2070838</v>
      </c>
      <c r="L47" s="210">
        <f t="shared" ref="L47" si="11">D47+H47</f>
        <v>2585274</v>
      </c>
      <c r="M47" s="211">
        <f>(L47-K47)/K47</f>
        <v>0.24841923897475321</v>
      </c>
      <c r="O47" s="43"/>
    </row>
    <row r="48" spans="1:18">
      <c r="A48" s="210" t="str">
        <f t="shared" si="8"/>
        <v>Mai</v>
      </c>
      <c r="B48" s="210">
        <f t="shared" si="9"/>
        <v>27969249</v>
      </c>
      <c r="C48" s="210">
        <f t="shared" si="9"/>
        <v>31773013</v>
      </c>
      <c r="D48" s="210"/>
      <c r="E48" s="211"/>
      <c r="F48" s="210">
        <f t="shared" si="10"/>
        <v>5516761</v>
      </c>
      <c r="G48" s="210">
        <f t="shared" si="10"/>
        <v>6562510</v>
      </c>
      <c r="H48" s="210"/>
      <c r="I48" s="211"/>
      <c r="J48" s="210">
        <f t="shared" si="6"/>
        <v>33486010</v>
      </c>
      <c r="K48" s="210">
        <f t="shared" si="6"/>
        <v>38335523</v>
      </c>
      <c r="L48" s="210">
        <f t="shared" ref="L48" si="12">D48+H48</f>
        <v>0</v>
      </c>
      <c r="M48" s="211"/>
      <c r="N48" s="211"/>
      <c r="O48" s="212"/>
      <c r="P48" s="212"/>
    </row>
    <row r="49" spans="1:16">
      <c r="A49" s="210" t="str">
        <f t="shared" si="8"/>
        <v>Juni</v>
      </c>
      <c r="B49" s="210">
        <f t="shared" si="9"/>
        <v>1861894</v>
      </c>
      <c r="C49" s="210">
        <f t="shared" si="9"/>
        <v>3700697</v>
      </c>
      <c r="D49" s="210">
        <f t="shared" ref="D49:D55" si="13">D8-D7</f>
        <v>0</v>
      </c>
      <c r="E49" s="211"/>
      <c r="F49" s="210">
        <f t="shared" si="10"/>
        <v>380573</v>
      </c>
      <c r="G49" s="210">
        <f t="shared" si="10"/>
        <v>753916</v>
      </c>
      <c r="H49" s="210">
        <f t="shared" ref="H49:H55" si="14">H8-H7</f>
        <v>0</v>
      </c>
      <c r="I49" s="211"/>
      <c r="J49" s="210">
        <f t="shared" si="6"/>
        <v>2242467</v>
      </c>
      <c r="K49" s="210">
        <f t="shared" si="6"/>
        <v>4454613</v>
      </c>
      <c r="L49" s="210">
        <f t="shared" ref="L49" si="15">D49+H49</f>
        <v>0</v>
      </c>
      <c r="M49" s="211"/>
    </row>
    <row r="50" spans="1:16">
      <c r="A50" s="210" t="str">
        <f t="shared" si="8"/>
        <v>Juli</v>
      </c>
      <c r="B50" s="210">
        <f t="shared" si="9"/>
        <v>21053761</v>
      </c>
      <c r="C50" s="210">
        <f t="shared" si="9"/>
        <v>22281580</v>
      </c>
      <c r="D50" s="210">
        <f t="shared" si="13"/>
        <v>0</v>
      </c>
      <c r="E50" s="211"/>
      <c r="F50" s="210">
        <f t="shared" si="10"/>
        <v>4258174</v>
      </c>
      <c r="G50" s="210">
        <f t="shared" si="10"/>
        <v>4612904</v>
      </c>
      <c r="H50" s="210">
        <f t="shared" si="14"/>
        <v>0</v>
      </c>
      <c r="I50" s="211"/>
      <c r="J50" s="210">
        <f t="shared" si="6"/>
        <v>25311935</v>
      </c>
      <c r="K50" s="210">
        <f t="shared" si="6"/>
        <v>26894484</v>
      </c>
      <c r="L50" s="210">
        <f t="shared" ref="L50" si="16">D50+H50</f>
        <v>0</v>
      </c>
      <c r="M50" s="211"/>
    </row>
    <row r="51" spans="1:16">
      <c r="A51" s="210" t="str">
        <f t="shared" si="8"/>
        <v>August</v>
      </c>
      <c r="B51" s="210">
        <f t="shared" si="9"/>
        <v>1995472</v>
      </c>
      <c r="C51" s="210">
        <f t="shared" si="9"/>
        <v>2952293</v>
      </c>
      <c r="D51" s="210">
        <f t="shared" si="13"/>
        <v>0</v>
      </c>
      <c r="E51" s="211"/>
      <c r="F51" s="210">
        <f t="shared" si="10"/>
        <v>408729</v>
      </c>
      <c r="G51" s="210">
        <f t="shared" si="10"/>
        <v>594644</v>
      </c>
      <c r="H51" s="210">
        <f t="shared" si="14"/>
        <v>0</v>
      </c>
      <c r="I51" s="211"/>
      <c r="J51" s="210">
        <f t="shared" si="6"/>
        <v>2404201</v>
      </c>
      <c r="K51" s="210">
        <f t="shared" si="6"/>
        <v>3546937</v>
      </c>
      <c r="L51" s="210">
        <f t="shared" ref="L51" si="17">D51+H51</f>
        <v>0</v>
      </c>
      <c r="M51" s="211"/>
    </row>
    <row r="52" spans="1:16">
      <c r="A52" s="210" t="str">
        <f t="shared" si="8"/>
        <v>September</v>
      </c>
      <c r="B52" s="210">
        <f t="shared" si="9"/>
        <v>29029099</v>
      </c>
      <c r="C52" s="210">
        <f t="shared" si="9"/>
        <v>34649943</v>
      </c>
      <c r="D52" s="210">
        <f t="shared" si="13"/>
        <v>0</v>
      </c>
      <c r="E52" s="211"/>
      <c r="F52" s="210">
        <f t="shared" si="10"/>
        <v>5876030</v>
      </c>
      <c r="G52" s="210">
        <f t="shared" si="10"/>
        <v>7148438</v>
      </c>
      <c r="H52" s="210">
        <f t="shared" si="14"/>
        <v>0</v>
      </c>
      <c r="I52" s="211"/>
      <c r="J52" s="210">
        <f t="shared" si="6"/>
        <v>34905129</v>
      </c>
      <c r="K52" s="210">
        <f t="shared" si="6"/>
        <v>41798381</v>
      </c>
      <c r="L52" s="210">
        <f t="shared" ref="L52" si="18">D52+H52</f>
        <v>0</v>
      </c>
      <c r="M52" s="211"/>
    </row>
    <row r="53" spans="1:16">
      <c r="A53" s="210" t="str">
        <f t="shared" si="8"/>
        <v>Oktober</v>
      </c>
      <c r="B53" s="210">
        <f t="shared" si="9"/>
        <v>1894384</v>
      </c>
      <c r="C53" s="210">
        <f t="shared" si="9"/>
        <v>1842218</v>
      </c>
      <c r="D53" s="210">
        <f t="shared" si="13"/>
        <v>0</v>
      </c>
      <c r="E53" s="211"/>
      <c r="F53" s="210">
        <f t="shared" si="10"/>
        <v>387656</v>
      </c>
      <c r="G53" s="210">
        <f t="shared" si="10"/>
        <v>369252</v>
      </c>
      <c r="H53" s="210">
        <f t="shared" si="14"/>
        <v>0</v>
      </c>
      <c r="I53" s="211"/>
      <c r="J53" s="210">
        <f t="shared" si="6"/>
        <v>2282040</v>
      </c>
      <c r="K53" s="210">
        <f t="shared" si="6"/>
        <v>2211470</v>
      </c>
      <c r="L53" s="210">
        <f t="shared" ref="L53" si="19">D53+H53</f>
        <v>0</v>
      </c>
      <c r="M53" s="211"/>
      <c r="O53" s="43"/>
      <c r="P53" s="43"/>
    </row>
    <row r="54" spans="1:16">
      <c r="A54" s="210" t="str">
        <f t="shared" si="8"/>
        <v>November</v>
      </c>
      <c r="B54" s="210">
        <f t="shared" si="9"/>
        <v>32554065</v>
      </c>
      <c r="C54" s="210">
        <f t="shared" si="9"/>
        <v>37869257</v>
      </c>
      <c r="D54" s="210">
        <f t="shared" si="13"/>
        <v>0</v>
      </c>
      <c r="E54" s="211"/>
      <c r="F54" s="210">
        <f t="shared" si="10"/>
        <v>6644976</v>
      </c>
      <c r="G54" s="210">
        <f t="shared" si="10"/>
        <v>7977156</v>
      </c>
      <c r="H54" s="210">
        <f t="shared" si="14"/>
        <v>0</v>
      </c>
      <c r="I54" s="211"/>
      <c r="J54" s="210">
        <f t="shared" si="6"/>
        <v>39199041</v>
      </c>
      <c r="K54" s="210">
        <f t="shared" si="6"/>
        <v>45846413</v>
      </c>
      <c r="L54" s="210">
        <f t="shared" ref="L54:L55" si="20">D54+H54</f>
        <v>0</v>
      </c>
      <c r="M54" s="211"/>
      <c r="O54" s="43"/>
    </row>
    <row r="55" spans="1:16">
      <c r="A55" s="210" t="str">
        <f t="shared" si="8"/>
        <v>Desember</v>
      </c>
      <c r="B55" s="210">
        <f t="shared" si="9"/>
        <v>1608935</v>
      </c>
      <c r="C55" s="210">
        <f t="shared" si="9"/>
        <v>5667718</v>
      </c>
      <c r="D55" s="210">
        <f t="shared" si="13"/>
        <v>0</v>
      </c>
      <c r="E55" s="211"/>
      <c r="F55" s="210">
        <f t="shared" si="10"/>
        <v>322723</v>
      </c>
      <c r="G55" s="210">
        <f t="shared" si="10"/>
        <v>1150085</v>
      </c>
      <c r="H55" s="210">
        <f t="shared" si="14"/>
        <v>0</v>
      </c>
      <c r="I55" s="211"/>
      <c r="J55" s="210">
        <f t="shared" si="6"/>
        <v>1931658</v>
      </c>
      <c r="K55" s="210">
        <f t="shared" si="6"/>
        <v>6817803</v>
      </c>
      <c r="L55" s="210">
        <f t="shared" si="20"/>
        <v>0</v>
      </c>
      <c r="M55" s="211"/>
    </row>
    <row r="56" spans="1:16">
      <c r="A56" s="213" t="s">
        <v>421</v>
      </c>
      <c r="B56" s="213">
        <f>SUM(B44:B55)</f>
        <v>168892423</v>
      </c>
      <c r="C56" s="213">
        <f>SUM(C44:C55)</f>
        <v>195955447</v>
      </c>
      <c r="D56" s="213">
        <f>SUM(D44:D55)</f>
        <v>60397398</v>
      </c>
      <c r="E56" s="214"/>
      <c r="F56" s="213">
        <f>SUM(F44:F55)</f>
        <v>34321141</v>
      </c>
      <c r="G56" s="213">
        <f>SUM(G44:G55)</f>
        <v>40450518</v>
      </c>
      <c r="H56" s="213">
        <f>SUM(H44:H55)</f>
        <v>12221762</v>
      </c>
      <c r="I56" s="214"/>
      <c r="J56" s="213">
        <f t="shared" si="6"/>
        <v>203213564</v>
      </c>
      <c r="K56" s="213">
        <f>C56+G56</f>
        <v>236405965</v>
      </c>
      <c r="L56" s="213">
        <f>D56+H56</f>
        <v>72619160</v>
      </c>
      <c r="M56" s="214"/>
    </row>
    <row r="57" spans="1:16">
      <c r="A57" s="50"/>
      <c r="B57" s="50"/>
      <c r="C57" s="185"/>
      <c r="D57" s="50"/>
      <c r="E57" s="215"/>
      <c r="F57" s="185"/>
      <c r="G57" s="185"/>
      <c r="H57" s="50"/>
      <c r="I57" s="215"/>
      <c r="J57" s="185"/>
      <c r="K57" s="185"/>
      <c r="L57" s="50"/>
      <c r="M57" s="215"/>
    </row>
    <row r="58" spans="1:16">
      <c r="A58" s="43"/>
      <c r="D58" s="43"/>
      <c r="H58" s="43"/>
      <c r="L58" s="43"/>
    </row>
    <row r="59" spans="1:16">
      <c r="A59" s="43"/>
      <c r="E59" s="216"/>
      <c r="F59" s="216"/>
      <c r="G59" s="216"/>
      <c r="H59" s="216"/>
      <c r="I59" s="216"/>
      <c r="J59" s="216"/>
      <c r="K59" s="216"/>
      <c r="L59" s="217"/>
    </row>
    <row r="60" spans="1:16">
      <c r="A60" s="43"/>
      <c r="E60" s="204"/>
      <c r="H60" s="43"/>
      <c r="I60" s="204"/>
      <c r="L60" s="204"/>
    </row>
    <row r="61" spans="1:16">
      <c r="A61" s="43"/>
      <c r="E61" s="204"/>
      <c r="I61" s="204"/>
      <c r="L61" s="204"/>
    </row>
    <row r="62" spans="1:16">
      <c r="A62" s="43"/>
      <c r="E62" s="204"/>
      <c r="I62" s="204"/>
      <c r="L62" s="204"/>
    </row>
    <row r="63" spans="1:16">
      <c r="A63" s="43"/>
      <c r="E63" s="204"/>
      <c r="I63" s="204"/>
      <c r="L63" s="204"/>
    </row>
  </sheetData>
  <sheetProtection sheet="1" objects="1" scenarios="1"/>
  <mergeCells count="9">
    <mergeCell ref="B42:E42"/>
    <mergeCell ref="F42:I42"/>
    <mergeCell ref="J42:M42"/>
    <mergeCell ref="B1:D1"/>
    <mergeCell ref="F1:H1"/>
    <mergeCell ref="J1:L1"/>
    <mergeCell ref="B22:D22"/>
    <mergeCell ref="F22:H22"/>
    <mergeCell ref="J22:L22"/>
  </mergeCells>
  <pageMargins left="0.7" right="0.7" top="0.75" bottom="0.75" header="0.3" footer="0.3"/>
  <pageSetup paperSize="9" orientation="portrait" r:id="rId1"/>
  <ignoredErrors>
    <ignoredError sqref="I43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3</vt:i4>
      </vt:variant>
      <vt:variant>
        <vt:lpstr>Diagrammer</vt:lpstr>
      </vt:variant>
      <vt:variant>
        <vt:i4>2</vt:i4>
      </vt:variant>
    </vt:vector>
  </HeadingPairs>
  <TitlesOfParts>
    <vt:vector size="5" baseType="lpstr">
      <vt:lpstr>komm</vt:lpstr>
      <vt:lpstr>fylk</vt:lpstr>
      <vt:lpstr>tabellalle</vt:lpstr>
      <vt:lpstr>fig_komm</vt:lpstr>
      <vt:lpstr>fig_fylk</vt:lpstr>
    </vt:vector>
  </TitlesOfParts>
  <Company>KS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Ingunn Monsen</dc:creator>
  <cp:lastModifiedBy>Anita Ekle Kildahl</cp:lastModifiedBy>
  <dcterms:created xsi:type="dcterms:W3CDTF">2019-11-19T09:55:59Z</dcterms:created>
  <dcterms:modified xsi:type="dcterms:W3CDTF">2022-05-20T13:06:48Z</dcterms:modified>
</cp:coreProperties>
</file>